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v\Documents\WMU Undergrad\Thesis\Writing\Manuscript\"/>
    </mc:Choice>
  </mc:AlternateContent>
  <xr:revisionPtr revIDLastSave="0" documentId="13_ncr:1_{DC756BCD-FC63-42A6-A65B-2E6E2F9EA603}" xr6:coauthVersionLast="47" xr6:coauthVersionMax="47" xr10:uidLastSave="{00000000-0000-0000-0000-000000000000}"/>
  <bookViews>
    <workbookView xWindow="-28920" yWindow="-120" windowWidth="29040" windowHeight="15720" firstSheet="1" activeTab="4" xr2:uid="{D5255184-C7DF-4DFC-A22C-E8D28E041D21}"/>
  </bookViews>
  <sheets>
    <sheet name="Figure 1" sheetId="2" r:id="rId1"/>
    <sheet name="Figure 2a" sheetId="3" r:id="rId2"/>
    <sheet name="Figure 2a (2)" sheetId="11" r:id="rId3"/>
    <sheet name="Figure 2a (3)" sheetId="12" r:id="rId4"/>
    <sheet name="Figure 2a (4)" sheetId="14" r:id="rId5"/>
    <sheet name="Figure 2b" sheetId="4" r:id="rId6"/>
    <sheet name="Figure 2c" sheetId="5" r:id="rId7"/>
    <sheet name="Figure 2c (2)" sheetId="13" r:id="rId8"/>
    <sheet name="Figure 2d" sheetId="10" r:id="rId9"/>
    <sheet name="Figure 3" sheetId="6" r:id="rId10"/>
    <sheet name="Figure 4a" sheetId="7" r:id="rId11"/>
    <sheet name="Figure 4b" sheetId="8" r:id="rId12"/>
  </sheets>
  <externalReferences>
    <externalReference r:id="rId13"/>
  </externalReferences>
  <definedNames>
    <definedName name="solver_adj" localSheetId="5" hidden="1">'Figure 2b'!$M$7</definedName>
    <definedName name="solver_adj" localSheetId="6" hidden="1">'Figure 2c'!$K$7</definedName>
    <definedName name="solver_adj" localSheetId="7" hidden="1">'Figure 2c (2)'!$K$7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5" hidden="1">2</definedName>
    <definedName name="solver_drv" localSheetId="6" hidden="1">1</definedName>
    <definedName name="solver_drv" localSheetId="7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5" hidden="1">'Figure 2b'!$M$7</definedName>
    <definedName name="solver_lhs1" localSheetId="6" hidden="1">'Figure 2c'!$K$7</definedName>
    <definedName name="solver_lhs1" localSheetId="7" hidden="1">'Figure 2c (2)'!$K$7</definedName>
    <definedName name="solver_lhs2" localSheetId="5" hidden="1">'Figure 2b'!$M$7</definedName>
    <definedName name="solver_lhs2" localSheetId="6" hidden="1">'Figure 2c'!$K$7</definedName>
    <definedName name="solver_lhs2" localSheetId="7" hidden="1">'Figure 2c (2)'!$K$7</definedName>
    <definedName name="solver_lhs3" localSheetId="5" hidden="1">'Figure 2b'!$M$4</definedName>
    <definedName name="solver_lhs3" localSheetId="6" hidden="1">'Figure 2c'!$K$4</definedName>
    <definedName name="solver_lhs3" localSheetId="7" hidden="1">'Figure 2c (2)'!$K$4</definedName>
    <definedName name="solver_lhs4" localSheetId="6" hidden="1">'Figure 2c'!$K$4</definedName>
    <definedName name="solver_lhs4" localSheetId="7" hidden="1">'Figure 2c (2)'!$K$4</definedName>
    <definedName name="solver_lhs5" localSheetId="6" hidden="1">'Figure 2c'!$L$6</definedName>
    <definedName name="solver_lhs5" localSheetId="7" hidden="1">'Figure 2c (2)'!$L$6</definedName>
    <definedName name="solver_lhs6" localSheetId="6" hidden="1">'Figure 2c'!$L$6</definedName>
    <definedName name="solver_lhs6" localSheetId="7" hidden="1">'Figure 2c (2)'!$L$6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5" hidden="1">'Figure 2b'!$F$10</definedName>
    <definedName name="solver_opt" localSheetId="6" hidden="1">'Figure 2c'!$F$10</definedName>
    <definedName name="solver_opt" localSheetId="7" hidden="1">'Figure 2c (2)'!$F$10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5" hidden="1">2</definedName>
    <definedName name="solver_rbv" localSheetId="6" hidden="1">1</definedName>
    <definedName name="solver_rbv" localSheetId="7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3" localSheetId="5" hidden="1">3</definedName>
    <definedName name="solver_rel3" localSheetId="6" hidden="1">1</definedName>
    <definedName name="solver_rel3" localSheetId="7" hidden="1">1</definedName>
    <definedName name="solver_rel4" localSheetId="6" hidden="1">3</definedName>
    <definedName name="solver_rel4" localSheetId="7" hidden="1">3</definedName>
    <definedName name="solver_rel5" localSheetId="6" hidden="1">1</definedName>
    <definedName name="solver_rel5" localSheetId="7" hidden="1">1</definedName>
    <definedName name="solver_rel6" localSheetId="6" hidden="1">3</definedName>
    <definedName name="solver_rel6" localSheetId="7" hidden="1">3</definedName>
    <definedName name="solver_rhs1" localSheetId="5" hidden="1">0.8</definedName>
    <definedName name="solver_rhs1" localSheetId="6" hidden="1">1.5</definedName>
    <definedName name="solver_rhs1" localSheetId="7" hidden="1">1.5</definedName>
    <definedName name="solver_rhs2" localSheetId="5" hidden="1">0.6</definedName>
    <definedName name="solver_rhs2" localSheetId="6" hidden="1">0.2</definedName>
    <definedName name="solver_rhs2" localSheetId="7" hidden="1">0.2</definedName>
    <definedName name="solver_rhs3" localSheetId="5" hidden="1">0.25</definedName>
    <definedName name="solver_rhs3" localSheetId="6" hidden="1">2</definedName>
    <definedName name="solver_rhs3" localSheetId="7" hidden="1">2</definedName>
    <definedName name="solver_rhs4" localSheetId="6" hidden="1">1</definedName>
    <definedName name="solver_rhs4" localSheetId="7" hidden="1">1</definedName>
    <definedName name="solver_rhs5" localSheetId="6" hidden="1">2</definedName>
    <definedName name="solver_rhs5" localSheetId="7" hidden="1">2</definedName>
    <definedName name="solver_rhs6" localSheetId="6" hidden="1">0.75</definedName>
    <definedName name="solver_rhs6" localSheetId="7" hidden="1">0.75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5" hidden="1">2</definedName>
    <definedName name="solver_scl" localSheetId="6" hidden="1">1</definedName>
    <definedName name="solver_scl" localSheetId="7" hidden="1">1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5" hidden="1">2</definedName>
    <definedName name="solver_typ" localSheetId="6" hidden="1">1</definedName>
    <definedName name="solver_typ" localSheetId="7" hidden="1">1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3" l="1"/>
  <c r="L83" i="13"/>
  <c r="L73" i="13"/>
  <c r="L63" i="13"/>
  <c r="L53" i="13"/>
  <c r="L43" i="13"/>
  <c r="L39" i="13"/>
  <c r="L38" i="13"/>
  <c r="AZ35" i="14"/>
  <c r="BA36" i="14"/>
  <c r="L83" i="5"/>
  <c r="L73" i="5"/>
  <c r="L63" i="5"/>
  <c r="L53" i="5"/>
  <c r="L43" i="5"/>
  <c r="L38" i="5"/>
  <c r="L39" i="5" s="1"/>
  <c r="L87" i="5"/>
  <c r="J21" i="14"/>
  <c r="J25" i="14"/>
  <c r="L87" i="13"/>
  <c r="M53" i="5"/>
  <c r="M43" i="5"/>
  <c r="BY49" i="14"/>
  <c r="BZ49" i="14" s="1"/>
  <c r="CA49" i="14" s="1"/>
  <c r="CB49" i="14" s="1"/>
  <c r="CC49" i="14" s="1"/>
  <c r="CD49" i="14" s="1"/>
  <c r="CE49" i="14" s="1"/>
  <c r="CF49" i="14" s="1"/>
  <c r="CG49" i="14" s="1"/>
  <c r="CH49" i="14" s="1"/>
  <c r="CI49" i="14" s="1"/>
  <c r="CJ49" i="14" s="1"/>
  <c r="CK49" i="14" s="1"/>
  <c r="CL49" i="14" s="1"/>
  <c r="CM49" i="14" s="1"/>
  <c r="CN49" i="14" s="1"/>
  <c r="CO49" i="14" s="1"/>
  <c r="CP49" i="14" s="1"/>
  <c r="CQ49" i="14" s="1"/>
  <c r="CR49" i="14" s="1"/>
  <c r="CS49" i="14" s="1"/>
  <c r="CT49" i="14" s="1"/>
  <c r="CU49" i="14" s="1"/>
  <c r="CV49" i="14" s="1"/>
  <c r="CW49" i="14" s="1"/>
  <c r="CX49" i="14" s="1"/>
  <c r="CY49" i="14" s="1"/>
  <c r="CZ49" i="14" s="1"/>
  <c r="DA49" i="14" s="1"/>
  <c r="DB49" i="14" s="1"/>
  <c r="DC49" i="14" s="1"/>
  <c r="DD49" i="14" s="1"/>
  <c r="DE49" i="14" s="1"/>
  <c r="DF49" i="14" s="1"/>
  <c r="DG49" i="14" s="1"/>
  <c r="DH49" i="14" s="1"/>
  <c r="DI49" i="14" s="1"/>
  <c r="DJ49" i="14" s="1"/>
  <c r="DK49" i="14" s="1"/>
  <c r="DL49" i="14" s="1"/>
  <c r="DM49" i="14" s="1"/>
  <c r="DN49" i="14" s="1"/>
  <c r="DO49" i="14" s="1"/>
  <c r="DP49" i="14" s="1"/>
  <c r="DQ49" i="14" s="1"/>
  <c r="DR49" i="14" s="1"/>
  <c r="DS49" i="14" s="1"/>
  <c r="DT49" i="14" s="1"/>
  <c r="DU49" i="14" s="1"/>
  <c r="DV49" i="14" s="1"/>
  <c r="DW49" i="14" s="1"/>
  <c r="DX49" i="14" s="1"/>
  <c r="DY49" i="14" s="1"/>
  <c r="DZ49" i="14" s="1"/>
  <c r="EA49" i="14" s="1"/>
  <c r="EB49" i="14" s="1"/>
  <c r="EC49" i="14" s="1"/>
  <c r="ED49" i="14" s="1"/>
  <c r="EE49" i="14" s="1"/>
  <c r="EF49" i="14" s="1"/>
  <c r="EG49" i="14" s="1"/>
  <c r="EH49" i="14" s="1"/>
  <c r="EI49" i="14" s="1"/>
  <c r="EJ49" i="14" s="1"/>
  <c r="EK49" i="14" s="1"/>
  <c r="EL49" i="14" s="1"/>
  <c r="EM49" i="14" s="1"/>
  <c r="EN49" i="14" s="1"/>
  <c r="EO49" i="14" s="1"/>
  <c r="EP49" i="14" s="1"/>
  <c r="EQ49" i="14" s="1"/>
  <c r="ER49" i="14" s="1"/>
  <c r="ES49" i="14" s="1"/>
  <c r="ET49" i="14" s="1"/>
  <c r="EU49" i="14" s="1"/>
  <c r="EV49" i="14" s="1"/>
  <c r="EV47" i="14"/>
  <c r="EU47" i="14"/>
  <c r="ET47" i="14"/>
  <c r="ES47" i="14"/>
  <c r="ER47" i="14"/>
  <c r="EQ47" i="14"/>
  <c r="EP47" i="14"/>
  <c r="EO47" i="14"/>
  <c r="EN47" i="14"/>
  <c r="EM47" i="14"/>
  <c r="EL47" i="14"/>
  <c r="EK47" i="14"/>
  <c r="EJ47" i="14"/>
  <c r="EI47" i="14"/>
  <c r="EH47" i="14"/>
  <c r="EG47" i="14"/>
  <c r="EF47" i="14"/>
  <c r="EE47" i="14"/>
  <c r="ED47" i="14"/>
  <c r="EC47" i="14"/>
  <c r="EB47" i="14"/>
  <c r="EA47" i="14"/>
  <c r="DZ47" i="14"/>
  <c r="DY47" i="14"/>
  <c r="DX47" i="14"/>
  <c r="DW47" i="14"/>
  <c r="DV47" i="14"/>
  <c r="DU47" i="14"/>
  <c r="DT47" i="14"/>
  <c r="DS47" i="14"/>
  <c r="DR47" i="14"/>
  <c r="DQ47" i="14"/>
  <c r="DP47" i="14"/>
  <c r="DO47" i="14"/>
  <c r="DN47" i="14"/>
  <c r="DM47" i="14"/>
  <c r="DL47" i="14"/>
  <c r="DK47" i="14"/>
  <c r="DJ47" i="14"/>
  <c r="DI47" i="14"/>
  <c r="DH47" i="14"/>
  <c r="DG47" i="14"/>
  <c r="DF47" i="14"/>
  <c r="DE47" i="14"/>
  <c r="DD47" i="14"/>
  <c r="DC47" i="14"/>
  <c r="DB47" i="14"/>
  <c r="DA47" i="14"/>
  <c r="CZ47" i="14"/>
  <c r="CY47" i="14"/>
  <c r="CX47" i="14"/>
  <c r="CW47" i="14"/>
  <c r="CV47" i="14"/>
  <c r="CU47" i="14"/>
  <c r="CT47" i="14"/>
  <c r="CS47" i="14"/>
  <c r="CR47" i="14"/>
  <c r="CQ47" i="14"/>
  <c r="CP47" i="14"/>
  <c r="CO47" i="14"/>
  <c r="CN47" i="14"/>
  <c r="CM47" i="14"/>
  <c r="CL47" i="14"/>
  <c r="CK47" i="14"/>
  <c r="CJ38" i="14"/>
  <c r="CI38" i="14"/>
  <c r="CH38" i="14"/>
  <c r="CG38" i="14"/>
  <c r="CF38" i="14"/>
  <c r="BA35" i="14"/>
  <c r="AY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C36" i="14" s="1"/>
  <c r="BC32" i="14"/>
  <c r="AS31" i="14"/>
  <c r="AT31" i="14" s="1"/>
  <c r="AU31" i="14" s="1"/>
  <c r="AV31" i="14" s="1"/>
  <c r="AW31" i="14" s="1"/>
  <c r="AX31" i="14" s="1"/>
  <c r="AY31" i="14" s="1"/>
  <c r="AZ31" i="14" s="1"/>
  <c r="BA31" i="14" s="1"/>
  <c r="E25" i="14"/>
  <c r="F25" i="14" s="1"/>
  <c r="G25" i="14" s="1"/>
  <c r="H25" i="14" s="1"/>
  <c r="I29" i="14" s="1"/>
  <c r="K25" i="14" s="1"/>
  <c r="L25" i="14" s="1"/>
  <c r="M25" i="14" s="1"/>
  <c r="N25" i="14" s="1"/>
  <c r="O25" i="14" s="1"/>
  <c r="P29" i="14" s="1"/>
  <c r="Q25" i="14" s="1"/>
  <c r="R25" i="14" s="1"/>
  <c r="S25" i="14" s="1"/>
  <c r="T25" i="14" s="1"/>
  <c r="U25" i="14" s="1"/>
  <c r="V25" i="14" s="1"/>
  <c r="W29" i="14" s="1"/>
  <c r="X25" i="14" s="1"/>
  <c r="Y25" i="14" s="1"/>
  <c r="Z25" i="14" s="1"/>
  <c r="AA25" i="14" s="1"/>
  <c r="AB25" i="14" s="1"/>
  <c r="AC25" i="14" s="1"/>
  <c r="AD29" i="14" s="1"/>
  <c r="AE25" i="14" s="1"/>
  <c r="AF25" i="14" s="1"/>
  <c r="AG25" i="14" s="1"/>
  <c r="AH25" i="14" s="1"/>
  <c r="AI25" i="14" s="1"/>
  <c r="AJ25" i="14" s="1"/>
  <c r="AK29" i="14" s="1"/>
  <c r="AL25" i="14" s="1"/>
  <c r="AM25" i="14" s="1"/>
  <c r="AN25" i="14" s="1"/>
  <c r="AO25" i="14" s="1"/>
  <c r="AP25" i="14" s="1"/>
  <c r="AQ25" i="14" s="1"/>
  <c r="AR33" i="14" s="1"/>
  <c r="AS33" i="14" s="1"/>
  <c r="AT33" i="14" s="1"/>
  <c r="AU33" i="14" s="1"/>
  <c r="AV33" i="14" s="1"/>
  <c r="AW33" i="14" s="1"/>
  <c r="AX33" i="14" s="1"/>
  <c r="AY33" i="14" s="1"/>
  <c r="AZ33" i="14" s="1"/>
  <c r="BA33" i="14" s="1"/>
  <c r="BA26" i="14" s="1"/>
  <c r="D25" i="14"/>
  <c r="K21" i="14"/>
  <c r="L21" i="14" s="1"/>
  <c r="M21" i="14" s="1"/>
  <c r="N21" i="14" s="1"/>
  <c r="O21" i="14" s="1"/>
  <c r="P16" i="14" s="1"/>
  <c r="Q16" i="14" s="1"/>
  <c r="R16" i="14" s="1"/>
  <c r="S16" i="14" s="1"/>
  <c r="T16" i="14" s="1"/>
  <c r="U16" i="14" s="1"/>
  <c r="V16" i="14" s="1"/>
  <c r="W16" i="14" s="1"/>
  <c r="X16" i="14" s="1"/>
  <c r="Y16" i="14" s="1"/>
  <c r="Z16" i="14" s="1"/>
  <c r="AA16" i="14" s="1"/>
  <c r="AB16" i="14" s="1"/>
  <c r="AC16" i="14" s="1"/>
  <c r="AD16" i="14" s="1"/>
  <c r="AE16" i="14" s="1"/>
  <c r="AF16" i="14" s="1"/>
  <c r="AG16" i="14" s="1"/>
  <c r="AH16" i="14" s="1"/>
  <c r="AI16" i="14" s="1"/>
  <c r="AJ16" i="14" s="1"/>
  <c r="AK16" i="14" s="1"/>
  <c r="AL16" i="14" s="1"/>
  <c r="AM16" i="14" s="1"/>
  <c r="AN16" i="14" s="1"/>
  <c r="AO16" i="14" s="1"/>
  <c r="AP16" i="14" s="1"/>
  <c r="AQ16" i="14" s="1"/>
  <c r="AR16" i="14" s="1"/>
  <c r="AS16" i="14" s="1"/>
  <c r="AT16" i="14" s="1"/>
  <c r="AU16" i="14" s="1"/>
  <c r="AV16" i="14" s="1"/>
  <c r="AW16" i="14" s="1"/>
  <c r="AX16" i="14" s="1"/>
  <c r="AY16" i="14" s="1"/>
  <c r="AZ16" i="14" s="1"/>
  <c r="BA16" i="14" s="1"/>
  <c r="BB16" i="14" s="1"/>
  <c r="BC16" i="14" s="1"/>
  <c r="BD16" i="14" s="1"/>
  <c r="BE16" i="14" s="1"/>
  <c r="BF16" i="14" s="1"/>
  <c r="BG16" i="14" s="1"/>
  <c r="BG18" i="14" s="1"/>
  <c r="BI15" i="14"/>
  <c r="K10" i="14"/>
  <c r="L10" i="14" s="1"/>
  <c r="M10" i="14" s="1"/>
  <c r="N10" i="14" s="1"/>
  <c r="O10" i="14" s="1"/>
  <c r="P5" i="14" s="1"/>
  <c r="Q10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AI5" i="14" s="1"/>
  <c r="AJ5" i="14" s="1"/>
  <c r="AK5" i="14" s="1"/>
  <c r="AL5" i="14" s="1"/>
  <c r="AM5" i="14" s="1"/>
  <c r="AN5" i="14" s="1"/>
  <c r="AO5" i="14" s="1"/>
  <c r="AP5" i="14" s="1"/>
  <c r="AQ5" i="14" s="1"/>
  <c r="AR5" i="14" s="1"/>
  <c r="AS5" i="14" s="1"/>
  <c r="AT5" i="14" s="1"/>
  <c r="AU5" i="14" s="1"/>
  <c r="AV5" i="14" s="1"/>
  <c r="AW5" i="14" s="1"/>
  <c r="AX5" i="14" s="1"/>
  <c r="AY5" i="14" s="1"/>
  <c r="AZ5" i="14" s="1"/>
  <c r="BA5" i="14" s="1"/>
  <c r="BB5" i="14" s="1"/>
  <c r="BC5" i="14" s="1"/>
  <c r="BD5" i="14" s="1"/>
  <c r="BE5" i="14" s="1"/>
  <c r="BF5" i="14" s="1"/>
  <c r="BG5" i="14" s="1"/>
  <c r="BH5" i="14" s="1"/>
  <c r="BH8" i="14" s="1"/>
  <c r="BI4" i="14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L100" i="13" s="1"/>
  <c r="J100" i="13"/>
  <c r="J101" i="13"/>
  <c r="J102" i="13"/>
  <c r="J103" i="13"/>
  <c r="J104" i="13"/>
  <c r="J105" i="13"/>
  <c r="J106" i="13"/>
  <c r="J107" i="13"/>
  <c r="L108" i="13" s="1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35" i="13"/>
  <c r="K35" i="13" s="1"/>
  <c r="L107" i="13"/>
  <c r="L106" i="13"/>
  <c r="L104" i="13"/>
  <c r="L105" i="13"/>
  <c r="L103" i="13"/>
  <c r="L102" i="13"/>
  <c r="L101" i="13"/>
  <c r="L99" i="13"/>
  <c r="L98" i="13"/>
  <c r="L97" i="13"/>
  <c r="L96" i="13"/>
  <c r="L95" i="13"/>
  <c r="L94" i="13"/>
  <c r="L93" i="13"/>
  <c r="H36" i="13"/>
  <c r="H37" i="13" s="1"/>
  <c r="H35" i="13"/>
  <c r="I34" i="13"/>
  <c r="J34" i="13" s="1"/>
  <c r="K34" i="13" s="1"/>
  <c r="I33" i="13"/>
  <c r="J33" i="13" s="1"/>
  <c r="K33" i="13" s="1"/>
  <c r="F21" i="13"/>
  <c r="L20" i="13"/>
  <c r="L21" i="13" s="1"/>
  <c r="AI12" i="13" s="1"/>
  <c r="N19" i="13"/>
  <c r="N18" i="13"/>
  <c r="AE12" i="13" s="1"/>
  <c r="E17" i="13"/>
  <c r="E16" i="13"/>
  <c r="M14" i="13"/>
  <c r="AE13" i="13"/>
  <c r="AG13" i="13" s="1"/>
  <c r="AH13" i="13" s="1"/>
  <c r="AD12" i="13"/>
  <c r="AI10" i="13"/>
  <c r="N10" i="13"/>
  <c r="AI9" i="13"/>
  <c r="N9" i="13"/>
  <c r="O8" i="13"/>
  <c r="M5" i="13"/>
  <c r="Q4" i="13"/>
  <c r="N4" i="13"/>
  <c r="L1" i="13"/>
  <c r="J35" i="5"/>
  <c r="J33" i="5"/>
  <c r="BA26" i="12"/>
  <c r="M87" i="13" l="1"/>
  <c r="M87" i="5"/>
  <c r="D36" i="14"/>
  <c r="E36" i="14" s="1"/>
  <c r="F36" i="14" s="1"/>
  <c r="G36" i="14" s="1"/>
  <c r="H36" i="14" s="1"/>
  <c r="I36" i="14" s="1"/>
  <c r="J36" i="14" s="1"/>
  <c r="K36" i="14" s="1"/>
  <c r="L36" i="14" s="1"/>
  <c r="M36" i="14" s="1"/>
  <c r="N36" i="14" s="1"/>
  <c r="O36" i="14" s="1"/>
  <c r="P36" i="14" s="1"/>
  <c r="Q36" i="14" s="1"/>
  <c r="R36" i="14" s="1"/>
  <c r="S36" i="14" s="1"/>
  <c r="T36" i="14" s="1"/>
  <c r="U36" i="14" s="1"/>
  <c r="V36" i="14" s="1"/>
  <c r="W36" i="14" s="1"/>
  <c r="X36" i="14" s="1"/>
  <c r="Y36" i="14" s="1"/>
  <c r="Z36" i="14" s="1"/>
  <c r="AA36" i="14" s="1"/>
  <c r="AB36" i="14" s="1"/>
  <c r="AC36" i="14" s="1"/>
  <c r="AD36" i="14" s="1"/>
  <c r="AE36" i="14" s="1"/>
  <c r="AF36" i="14" s="1"/>
  <c r="AG36" i="14" s="1"/>
  <c r="AH36" i="14" s="1"/>
  <c r="AI36" i="14" s="1"/>
  <c r="AJ36" i="14" s="1"/>
  <c r="AK36" i="14" s="1"/>
  <c r="AL36" i="14" s="1"/>
  <c r="AM36" i="14" s="1"/>
  <c r="AN36" i="14" s="1"/>
  <c r="AO36" i="14" s="1"/>
  <c r="AP36" i="14" s="1"/>
  <c r="AQ36" i="14" s="1"/>
  <c r="AR36" i="14" s="1"/>
  <c r="AS36" i="14" s="1"/>
  <c r="AT36" i="14" s="1"/>
  <c r="AU36" i="14" s="1"/>
  <c r="AV36" i="14" s="1"/>
  <c r="AW36" i="14" s="1"/>
  <c r="AX36" i="14" s="1"/>
  <c r="AY36" i="14" s="1"/>
  <c r="AZ36" i="14" s="1"/>
  <c r="F31" i="13"/>
  <c r="F10" i="13" s="1"/>
  <c r="H38" i="13"/>
  <c r="AG12" i="13"/>
  <c r="AH12" i="13" s="1"/>
  <c r="K36" i="13"/>
  <c r="BY49" i="12"/>
  <c r="BZ49" i="12" s="1"/>
  <c r="CA49" i="12" s="1"/>
  <c r="CB49" i="12" s="1"/>
  <c r="CC49" i="12" s="1"/>
  <c r="CD49" i="12" s="1"/>
  <c r="CE49" i="12" s="1"/>
  <c r="CF49" i="12" s="1"/>
  <c r="CG49" i="12" s="1"/>
  <c r="CH49" i="12" s="1"/>
  <c r="CI49" i="12" s="1"/>
  <c r="CJ49" i="12" s="1"/>
  <c r="CK49" i="12" s="1"/>
  <c r="CL49" i="12" s="1"/>
  <c r="CM49" i="12" s="1"/>
  <c r="CN49" i="12" s="1"/>
  <c r="CO49" i="12" s="1"/>
  <c r="CP49" i="12" s="1"/>
  <c r="CQ49" i="12" s="1"/>
  <c r="CR49" i="12" s="1"/>
  <c r="CS49" i="12" s="1"/>
  <c r="CT49" i="12" s="1"/>
  <c r="CU49" i="12" s="1"/>
  <c r="CV49" i="12" s="1"/>
  <c r="CW49" i="12" s="1"/>
  <c r="CX49" i="12" s="1"/>
  <c r="CY49" i="12" s="1"/>
  <c r="CZ49" i="12" s="1"/>
  <c r="DA49" i="12" s="1"/>
  <c r="DB49" i="12" s="1"/>
  <c r="DC49" i="12" s="1"/>
  <c r="DD49" i="12" s="1"/>
  <c r="DE49" i="12" s="1"/>
  <c r="DF49" i="12" s="1"/>
  <c r="DG49" i="12" s="1"/>
  <c r="DH49" i="12" s="1"/>
  <c r="DI49" i="12" s="1"/>
  <c r="DJ49" i="12" s="1"/>
  <c r="DK49" i="12" s="1"/>
  <c r="DL49" i="12" s="1"/>
  <c r="DM49" i="12" s="1"/>
  <c r="DN49" i="12" s="1"/>
  <c r="DO49" i="12" s="1"/>
  <c r="DP49" i="12" s="1"/>
  <c r="DQ49" i="12" s="1"/>
  <c r="DR49" i="12" s="1"/>
  <c r="DS49" i="12" s="1"/>
  <c r="DT49" i="12" s="1"/>
  <c r="DU49" i="12" s="1"/>
  <c r="DV49" i="12" s="1"/>
  <c r="DW49" i="12" s="1"/>
  <c r="DX49" i="12" s="1"/>
  <c r="DY49" i="12" s="1"/>
  <c r="DZ49" i="12" s="1"/>
  <c r="EA49" i="12" s="1"/>
  <c r="EB49" i="12" s="1"/>
  <c r="EC49" i="12" s="1"/>
  <c r="ED49" i="12" s="1"/>
  <c r="EE49" i="12" s="1"/>
  <c r="EF49" i="12" s="1"/>
  <c r="EG49" i="12" s="1"/>
  <c r="EH49" i="12" s="1"/>
  <c r="EI49" i="12" s="1"/>
  <c r="EJ49" i="12" s="1"/>
  <c r="EK49" i="12" s="1"/>
  <c r="EL49" i="12" s="1"/>
  <c r="EM49" i="12" s="1"/>
  <c r="EN49" i="12" s="1"/>
  <c r="EO49" i="12" s="1"/>
  <c r="EP49" i="12" s="1"/>
  <c r="EQ49" i="12" s="1"/>
  <c r="ER49" i="12" s="1"/>
  <c r="ES49" i="12" s="1"/>
  <c r="ET49" i="12" s="1"/>
  <c r="EU49" i="12" s="1"/>
  <c r="EV49" i="12" s="1"/>
  <c r="EV47" i="12"/>
  <c r="EU47" i="12"/>
  <c r="ET47" i="12"/>
  <c r="ES47" i="12"/>
  <c r="ER47" i="12"/>
  <c r="EQ47" i="12"/>
  <c r="EP47" i="12"/>
  <c r="EO47" i="12"/>
  <c r="EN47" i="12"/>
  <c r="EM47" i="12"/>
  <c r="EL47" i="12"/>
  <c r="EK47" i="12"/>
  <c r="EJ47" i="12"/>
  <c r="EI47" i="12"/>
  <c r="EH47" i="12"/>
  <c r="EG47" i="12"/>
  <c r="EF47" i="12"/>
  <c r="EE47" i="12"/>
  <c r="ED47" i="12"/>
  <c r="EC47" i="12"/>
  <c r="EB47" i="12"/>
  <c r="EA47" i="12"/>
  <c r="DZ47" i="12"/>
  <c r="DY47" i="12"/>
  <c r="DX47" i="12"/>
  <c r="DW47" i="12"/>
  <c r="DV47" i="12"/>
  <c r="DU47" i="12"/>
  <c r="DT47" i="12"/>
  <c r="DS47" i="12"/>
  <c r="DR47" i="12"/>
  <c r="DQ47" i="12"/>
  <c r="DP47" i="12"/>
  <c r="DO47" i="12"/>
  <c r="DN47" i="12"/>
  <c r="DM47" i="12"/>
  <c r="DL47" i="12"/>
  <c r="DK47" i="12"/>
  <c r="DJ47" i="12"/>
  <c r="DI47" i="12"/>
  <c r="DH47" i="12"/>
  <c r="DG47" i="12"/>
  <c r="DF47" i="12"/>
  <c r="DE47" i="12"/>
  <c r="DD47" i="12"/>
  <c r="DC47" i="12"/>
  <c r="DB47" i="12"/>
  <c r="DA47" i="12"/>
  <c r="CZ47" i="12"/>
  <c r="CY47" i="12"/>
  <c r="CX47" i="12"/>
  <c r="CW47" i="12"/>
  <c r="CV47" i="12"/>
  <c r="CU47" i="12"/>
  <c r="CT47" i="12"/>
  <c r="CS47" i="12"/>
  <c r="CR47" i="12"/>
  <c r="CQ47" i="12"/>
  <c r="CP47" i="12"/>
  <c r="CO47" i="12"/>
  <c r="CN47" i="12"/>
  <c r="CM47" i="12"/>
  <c r="CL47" i="12"/>
  <c r="CK47" i="12"/>
  <c r="CJ38" i="12"/>
  <c r="CI38" i="12"/>
  <c r="CH38" i="12"/>
  <c r="CG38" i="12"/>
  <c r="CF38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C36" i="12" s="1"/>
  <c r="D36" i="12" s="1"/>
  <c r="E36" i="12" s="1"/>
  <c r="F36" i="12" s="1"/>
  <c r="G36" i="12" s="1"/>
  <c r="H36" i="12" s="1"/>
  <c r="I36" i="12" s="1"/>
  <c r="J36" i="12" s="1"/>
  <c r="K36" i="12" s="1"/>
  <c r="L36" i="12" s="1"/>
  <c r="M36" i="12" s="1"/>
  <c r="N36" i="12" s="1"/>
  <c r="O36" i="12" s="1"/>
  <c r="P36" i="12" s="1"/>
  <c r="Q36" i="12" s="1"/>
  <c r="R36" i="12" s="1"/>
  <c r="S36" i="12" s="1"/>
  <c r="T36" i="12" s="1"/>
  <c r="U36" i="12" s="1"/>
  <c r="V36" i="12" s="1"/>
  <c r="W36" i="12" s="1"/>
  <c r="X36" i="12" s="1"/>
  <c r="Y36" i="12" s="1"/>
  <c r="Z36" i="12" s="1"/>
  <c r="AA36" i="12" s="1"/>
  <c r="AB36" i="12" s="1"/>
  <c r="AC36" i="12" s="1"/>
  <c r="AD36" i="12" s="1"/>
  <c r="AE36" i="12" s="1"/>
  <c r="AF36" i="12" s="1"/>
  <c r="AG36" i="12" s="1"/>
  <c r="AH36" i="12" s="1"/>
  <c r="AI36" i="12" s="1"/>
  <c r="AJ36" i="12" s="1"/>
  <c r="AK36" i="12" s="1"/>
  <c r="AL36" i="12" s="1"/>
  <c r="AM36" i="12" s="1"/>
  <c r="AN36" i="12" s="1"/>
  <c r="AO36" i="12" s="1"/>
  <c r="AP36" i="12" s="1"/>
  <c r="AQ36" i="12" s="1"/>
  <c r="AR36" i="12" s="1"/>
  <c r="AS36" i="12" s="1"/>
  <c r="AT36" i="12" s="1"/>
  <c r="AU36" i="12" s="1"/>
  <c r="AV36" i="12" s="1"/>
  <c r="AW36" i="12" s="1"/>
  <c r="AX36" i="12" s="1"/>
  <c r="AY36" i="12" s="1"/>
  <c r="AZ36" i="12" s="1"/>
  <c r="BA36" i="12" s="1"/>
  <c r="BC32" i="12"/>
  <c r="AS31" i="12"/>
  <c r="AT31" i="12" s="1"/>
  <c r="AU31" i="12" s="1"/>
  <c r="AV31" i="12" s="1"/>
  <c r="AW31" i="12" s="1"/>
  <c r="AX31" i="12" s="1"/>
  <c r="AY31" i="12" s="1"/>
  <c r="AZ31" i="12" s="1"/>
  <c r="BA31" i="12" s="1"/>
  <c r="D25" i="12"/>
  <c r="E25" i="12" s="1"/>
  <c r="F25" i="12" s="1"/>
  <c r="G25" i="12" s="1"/>
  <c r="H25" i="12" s="1"/>
  <c r="I29" i="12" s="1"/>
  <c r="J25" i="12" s="1"/>
  <c r="K25" i="12" s="1"/>
  <c r="L25" i="12" s="1"/>
  <c r="M25" i="12" s="1"/>
  <c r="N25" i="12" s="1"/>
  <c r="O25" i="12" s="1"/>
  <c r="P29" i="12" s="1"/>
  <c r="Q25" i="12" s="1"/>
  <c r="R25" i="12" s="1"/>
  <c r="S25" i="12" s="1"/>
  <c r="T25" i="12" s="1"/>
  <c r="U25" i="12" s="1"/>
  <c r="V25" i="12" s="1"/>
  <c r="W29" i="12" s="1"/>
  <c r="X25" i="12" s="1"/>
  <c r="Y25" i="12" s="1"/>
  <c r="Z25" i="12" s="1"/>
  <c r="AA25" i="12" s="1"/>
  <c r="AB25" i="12" s="1"/>
  <c r="AC25" i="12" s="1"/>
  <c r="AD29" i="12" s="1"/>
  <c r="AE25" i="12" s="1"/>
  <c r="AF25" i="12" s="1"/>
  <c r="AG25" i="12" s="1"/>
  <c r="AH25" i="12" s="1"/>
  <c r="AI25" i="12" s="1"/>
  <c r="AJ25" i="12" s="1"/>
  <c r="AK29" i="12" s="1"/>
  <c r="AL25" i="12" s="1"/>
  <c r="AM25" i="12" s="1"/>
  <c r="AN25" i="12" s="1"/>
  <c r="AO25" i="12" s="1"/>
  <c r="AP25" i="12" s="1"/>
  <c r="AQ25" i="12" s="1"/>
  <c r="AR33" i="12" s="1"/>
  <c r="AS33" i="12" s="1"/>
  <c r="AT33" i="12" s="1"/>
  <c r="AU33" i="12" s="1"/>
  <c r="AV33" i="12" s="1"/>
  <c r="AW33" i="12" s="1"/>
  <c r="AX33" i="12" s="1"/>
  <c r="AY33" i="12" s="1"/>
  <c r="AZ33" i="12" s="1"/>
  <c r="BA33" i="12" s="1"/>
  <c r="K21" i="12"/>
  <c r="L21" i="12" s="1"/>
  <c r="M21" i="12" s="1"/>
  <c r="N21" i="12" s="1"/>
  <c r="O21" i="12" s="1"/>
  <c r="P16" i="12" s="1"/>
  <c r="Q16" i="12" s="1"/>
  <c r="R16" i="12" s="1"/>
  <c r="S16" i="12" s="1"/>
  <c r="T16" i="12" s="1"/>
  <c r="U16" i="12" s="1"/>
  <c r="V16" i="12" s="1"/>
  <c r="W16" i="12" s="1"/>
  <c r="X16" i="12" s="1"/>
  <c r="Y16" i="12" s="1"/>
  <c r="Z16" i="12" s="1"/>
  <c r="AA16" i="12" s="1"/>
  <c r="AB16" i="12" s="1"/>
  <c r="AC16" i="12" s="1"/>
  <c r="AD16" i="12" s="1"/>
  <c r="AE16" i="12" s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BC16" i="12" s="1"/>
  <c r="BD16" i="12" s="1"/>
  <c r="BE16" i="12" s="1"/>
  <c r="BF16" i="12" s="1"/>
  <c r="BG16" i="12" s="1"/>
  <c r="BG18" i="12" s="1"/>
  <c r="J21" i="12"/>
  <c r="BI15" i="12"/>
  <c r="K10" i="12"/>
  <c r="L10" i="12" s="1"/>
  <c r="M10" i="12" s="1"/>
  <c r="N10" i="12" s="1"/>
  <c r="O10" i="12" s="1"/>
  <c r="P5" i="12" s="1"/>
  <c r="Q10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AJ5" i="12" s="1"/>
  <c r="AK5" i="12" s="1"/>
  <c r="AL5" i="12" s="1"/>
  <c r="AM5" i="12" s="1"/>
  <c r="AN5" i="12" s="1"/>
  <c r="AO5" i="12" s="1"/>
  <c r="AP5" i="12" s="1"/>
  <c r="AQ5" i="12" s="1"/>
  <c r="AR5" i="12" s="1"/>
  <c r="AS5" i="12" s="1"/>
  <c r="AT5" i="12" s="1"/>
  <c r="AU5" i="12" s="1"/>
  <c r="AV5" i="12" s="1"/>
  <c r="AW5" i="12" s="1"/>
  <c r="AX5" i="12" s="1"/>
  <c r="AY5" i="12" s="1"/>
  <c r="AZ5" i="12" s="1"/>
  <c r="BA5" i="12" s="1"/>
  <c r="BB5" i="12" s="1"/>
  <c r="BC5" i="12" s="1"/>
  <c r="BD5" i="12" s="1"/>
  <c r="BE5" i="12" s="1"/>
  <c r="BF5" i="12" s="1"/>
  <c r="BG5" i="12" s="1"/>
  <c r="BH5" i="12" s="1"/>
  <c r="BH8" i="12" s="1"/>
  <c r="BI4" i="12"/>
  <c r="BA36" i="3"/>
  <c r="CK49" i="11"/>
  <c r="CL49" i="11" s="1"/>
  <c r="CM49" i="11" s="1"/>
  <c r="CN49" i="11" s="1"/>
  <c r="CO49" i="11" s="1"/>
  <c r="CP49" i="11" s="1"/>
  <c r="CQ49" i="11" s="1"/>
  <c r="CR49" i="11" s="1"/>
  <c r="CS49" i="11" s="1"/>
  <c r="CT49" i="11" s="1"/>
  <c r="CU49" i="11" s="1"/>
  <c r="CV49" i="11" s="1"/>
  <c r="CW49" i="11" s="1"/>
  <c r="CX49" i="11" s="1"/>
  <c r="CY49" i="11" s="1"/>
  <c r="CZ49" i="11" s="1"/>
  <c r="DA49" i="11" s="1"/>
  <c r="DB49" i="11" s="1"/>
  <c r="DC49" i="11" s="1"/>
  <c r="DD49" i="11" s="1"/>
  <c r="DE49" i="11" s="1"/>
  <c r="DF49" i="11" s="1"/>
  <c r="DG49" i="11" s="1"/>
  <c r="DH49" i="11" s="1"/>
  <c r="DI49" i="11" s="1"/>
  <c r="DJ49" i="11" s="1"/>
  <c r="DK49" i="11" s="1"/>
  <c r="DL49" i="11" s="1"/>
  <c r="DM49" i="11" s="1"/>
  <c r="DN49" i="11" s="1"/>
  <c r="DO49" i="11" s="1"/>
  <c r="DP49" i="11" s="1"/>
  <c r="DQ49" i="11" s="1"/>
  <c r="DR49" i="11" s="1"/>
  <c r="DS49" i="11" s="1"/>
  <c r="DT49" i="11" s="1"/>
  <c r="DU49" i="11" s="1"/>
  <c r="DV49" i="11" s="1"/>
  <c r="DW49" i="11" s="1"/>
  <c r="DX49" i="11" s="1"/>
  <c r="DY49" i="11" s="1"/>
  <c r="DZ49" i="11" s="1"/>
  <c r="EA49" i="11" s="1"/>
  <c r="EB49" i="11" s="1"/>
  <c r="EC49" i="11" s="1"/>
  <c r="ED49" i="11" s="1"/>
  <c r="EE49" i="11" s="1"/>
  <c r="EF49" i="11" s="1"/>
  <c r="EG49" i="11" s="1"/>
  <c r="EH49" i="11" s="1"/>
  <c r="EI49" i="11" s="1"/>
  <c r="EJ49" i="11" s="1"/>
  <c r="EK49" i="11" s="1"/>
  <c r="EL49" i="11" s="1"/>
  <c r="EM49" i="11" s="1"/>
  <c r="EN49" i="11" s="1"/>
  <c r="EO49" i="11" s="1"/>
  <c r="EP49" i="11" s="1"/>
  <c r="EQ49" i="11" s="1"/>
  <c r="ER49" i="11" s="1"/>
  <c r="ES49" i="11" s="1"/>
  <c r="ET49" i="11" s="1"/>
  <c r="EU49" i="11" s="1"/>
  <c r="EV49" i="11" s="1"/>
  <c r="CC49" i="11"/>
  <c r="CD49" i="11" s="1"/>
  <c r="CE49" i="11" s="1"/>
  <c r="CF49" i="11" s="1"/>
  <c r="CG49" i="11" s="1"/>
  <c r="CH49" i="11" s="1"/>
  <c r="CI49" i="11" s="1"/>
  <c r="CJ49" i="11" s="1"/>
  <c r="CA49" i="11"/>
  <c r="CB49" i="11" s="1"/>
  <c r="BZ49" i="11"/>
  <c r="BY49" i="11"/>
  <c r="EV47" i="11"/>
  <c r="EU47" i="11"/>
  <c r="ET47" i="11"/>
  <c r="ES47" i="11"/>
  <c r="ER47" i="11"/>
  <c r="EQ47" i="11"/>
  <c r="EP47" i="11"/>
  <c r="EO47" i="11"/>
  <c r="EN47" i="11"/>
  <c r="EM47" i="11"/>
  <c r="EL47" i="11"/>
  <c r="EK47" i="11"/>
  <c r="EJ47" i="11"/>
  <c r="EI47" i="11"/>
  <c r="EH47" i="11"/>
  <c r="EG47" i="11"/>
  <c r="EF47" i="11"/>
  <c r="EE47" i="11"/>
  <c r="ED47" i="11"/>
  <c r="EC47" i="11"/>
  <c r="EB47" i="11"/>
  <c r="EA47" i="11"/>
  <c r="DZ47" i="11"/>
  <c r="DY47" i="11"/>
  <c r="DX47" i="11"/>
  <c r="DW47" i="11"/>
  <c r="DV47" i="11"/>
  <c r="DU47" i="11"/>
  <c r="DT47" i="11"/>
  <c r="DS47" i="11"/>
  <c r="DR47" i="11"/>
  <c r="DQ47" i="11"/>
  <c r="DP47" i="11"/>
  <c r="DO47" i="11"/>
  <c r="DN47" i="11"/>
  <c r="DM47" i="11"/>
  <c r="DL47" i="11"/>
  <c r="DK47" i="11"/>
  <c r="DJ47" i="11"/>
  <c r="DI47" i="11"/>
  <c r="DH47" i="11"/>
  <c r="DG47" i="11"/>
  <c r="DF47" i="11"/>
  <c r="DE47" i="11"/>
  <c r="DD47" i="11"/>
  <c r="DC47" i="11"/>
  <c r="DB47" i="11"/>
  <c r="DA47" i="11"/>
  <c r="CZ47" i="11"/>
  <c r="CY47" i="11"/>
  <c r="CX47" i="11"/>
  <c r="CW47" i="11"/>
  <c r="CV47" i="11"/>
  <c r="CU47" i="11"/>
  <c r="CT47" i="11"/>
  <c r="CS47" i="11"/>
  <c r="CR47" i="11"/>
  <c r="CQ47" i="11"/>
  <c r="CP47" i="11"/>
  <c r="CO47" i="11"/>
  <c r="CN47" i="11"/>
  <c r="CM47" i="11"/>
  <c r="CL47" i="11"/>
  <c r="CK47" i="11"/>
  <c r="CJ38" i="11"/>
  <c r="CI38" i="11"/>
  <c r="CH38" i="11"/>
  <c r="CG38" i="11"/>
  <c r="CF38" i="11"/>
  <c r="G36" i="11"/>
  <c r="H36" i="11" s="1"/>
  <c r="I36" i="11" s="1"/>
  <c r="J36" i="11" s="1"/>
  <c r="K36" i="11" s="1"/>
  <c r="L36" i="11" s="1"/>
  <c r="M36" i="11" s="1"/>
  <c r="N36" i="11" s="1"/>
  <c r="O36" i="11" s="1"/>
  <c r="P36" i="11" s="1"/>
  <c r="Q36" i="11" s="1"/>
  <c r="R36" i="11" s="1"/>
  <c r="S36" i="11" s="1"/>
  <c r="T36" i="11" s="1"/>
  <c r="U36" i="11" s="1"/>
  <c r="V36" i="11" s="1"/>
  <c r="W36" i="11" s="1"/>
  <c r="X36" i="11" s="1"/>
  <c r="Y36" i="11" s="1"/>
  <c r="Z36" i="11" s="1"/>
  <c r="AA36" i="11" s="1"/>
  <c r="AB36" i="11" s="1"/>
  <c r="AC36" i="11" s="1"/>
  <c r="AD36" i="11" s="1"/>
  <c r="AE36" i="11" s="1"/>
  <c r="AF36" i="11" s="1"/>
  <c r="AG36" i="11" s="1"/>
  <c r="AH36" i="11" s="1"/>
  <c r="AI36" i="11" s="1"/>
  <c r="AJ36" i="11" s="1"/>
  <c r="AK36" i="11" s="1"/>
  <c r="AL36" i="11" s="1"/>
  <c r="AM36" i="11" s="1"/>
  <c r="AN36" i="11" s="1"/>
  <c r="AO36" i="11" s="1"/>
  <c r="AP36" i="11" s="1"/>
  <c r="AQ36" i="11" s="1"/>
  <c r="AR36" i="11" s="1"/>
  <c r="AS36" i="11" s="1"/>
  <c r="AT36" i="11" s="1"/>
  <c r="AU36" i="11" s="1"/>
  <c r="AV36" i="11" s="1"/>
  <c r="AW36" i="11" s="1"/>
  <c r="AX36" i="11" s="1"/>
  <c r="AY36" i="11" s="1"/>
  <c r="AZ36" i="11" s="1"/>
  <c r="BA36" i="11" s="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C36" i="11" s="1"/>
  <c r="D36" i="11" s="1"/>
  <c r="E36" i="11" s="1"/>
  <c r="F36" i="11" s="1"/>
  <c r="BC32" i="11"/>
  <c r="AT31" i="11"/>
  <c r="AU31" i="11" s="1"/>
  <c r="AV31" i="11" s="1"/>
  <c r="AW31" i="11" s="1"/>
  <c r="AX31" i="11" s="1"/>
  <c r="AY31" i="11" s="1"/>
  <c r="AZ31" i="11" s="1"/>
  <c r="BA31" i="11" s="1"/>
  <c r="AS31" i="11"/>
  <c r="E25" i="11"/>
  <c r="F25" i="11" s="1"/>
  <c r="G25" i="11" s="1"/>
  <c r="H25" i="11" s="1"/>
  <c r="I29" i="11" s="1"/>
  <c r="J25" i="11" s="1"/>
  <c r="K25" i="11" s="1"/>
  <c r="L25" i="11" s="1"/>
  <c r="M25" i="11" s="1"/>
  <c r="N25" i="11" s="1"/>
  <c r="O25" i="11" s="1"/>
  <c r="P29" i="11" s="1"/>
  <c r="Q25" i="11" s="1"/>
  <c r="R25" i="11" s="1"/>
  <c r="S25" i="11" s="1"/>
  <c r="T25" i="11" s="1"/>
  <c r="U25" i="11" s="1"/>
  <c r="V25" i="11" s="1"/>
  <c r="W29" i="11" s="1"/>
  <c r="X25" i="11" s="1"/>
  <c r="Y25" i="11" s="1"/>
  <c r="Z25" i="11" s="1"/>
  <c r="AA25" i="11" s="1"/>
  <c r="AB25" i="11" s="1"/>
  <c r="AC25" i="11" s="1"/>
  <c r="AD29" i="11" s="1"/>
  <c r="AE25" i="11" s="1"/>
  <c r="AF25" i="11" s="1"/>
  <c r="AG25" i="11" s="1"/>
  <c r="AH25" i="11" s="1"/>
  <c r="AI25" i="11" s="1"/>
  <c r="AJ25" i="11" s="1"/>
  <c r="AK29" i="11" s="1"/>
  <c r="AL25" i="11" s="1"/>
  <c r="AM25" i="11" s="1"/>
  <c r="AN25" i="11" s="1"/>
  <c r="AO25" i="11" s="1"/>
  <c r="AP25" i="11" s="1"/>
  <c r="AQ25" i="11" s="1"/>
  <c r="AR33" i="11" s="1"/>
  <c r="AS33" i="11" s="1"/>
  <c r="AT33" i="11" s="1"/>
  <c r="AU33" i="11" s="1"/>
  <c r="AV33" i="11" s="1"/>
  <c r="AW33" i="11" s="1"/>
  <c r="AX33" i="11" s="1"/>
  <c r="AY33" i="11" s="1"/>
  <c r="AZ33" i="11" s="1"/>
  <c r="BA33" i="11" s="1"/>
  <c r="D25" i="11"/>
  <c r="K21" i="11"/>
  <c r="L21" i="11" s="1"/>
  <c r="M21" i="11" s="1"/>
  <c r="N21" i="11" s="1"/>
  <c r="O21" i="11" s="1"/>
  <c r="P16" i="11" s="1"/>
  <c r="Q16" i="11" s="1"/>
  <c r="R16" i="11" s="1"/>
  <c r="S16" i="11" s="1"/>
  <c r="T16" i="11" s="1"/>
  <c r="U16" i="11" s="1"/>
  <c r="V16" i="11" s="1"/>
  <c r="W16" i="11" s="1"/>
  <c r="X16" i="11" s="1"/>
  <c r="Y16" i="11" s="1"/>
  <c r="Z16" i="11" s="1"/>
  <c r="AA16" i="11" s="1"/>
  <c r="AB16" i="11" s="1"/>
  <c r="AC16" i="11" s="1"/>
  <c r="AD16" i="11" s="1"/>
  <c r="AE16" i="11" s="1"/>
  <c r="AF16" i="11" s="1"/>
  <c r="AG16" i="11" s="1"/>
  <c r="AH16" i="11" s="1"/>
  <c r="AI16" i="11" s="1"/>
  <c r="AJ16" i="11" s="1"/>
  <c r="AK16" i="11" s="1"/>
  <c r="AL16" i="11" s="1"/>
  <c r="AM16" i="11" s="1"/>
  <c r="AN16" i="11" s="1"/>
  <c r="AO16" i="11" s="1"/>
  <c r="AP16" i="11" s="1"/>
  <c r="AQ16" i="11" s="1"/>
  <c r="AR16" i="11" s="1"/>
  <c r="AS16" i="11" s="1"/>
  <c r="AT16" i="11" s="1"/>
  <c r="AU16" i="11" s="1"/>
  <c r="AV16" i="11" s="1"/>
  <c r="AW16" i="11" s="1"/>
  <c r="AX16" i="11" s="1"/>
  <c r="AY16" i="11" s="1"/>
  <c r="AZ16" i="11" s="1"/>
  <c r="BA16" i="11" s="1"/>
  <c r="BB16" i="11" s="1"/>
  <c r="BC16" i="11" s="1"/>
  <c r="BD16" i="11" s="1"/>
  <c r="BE16" i="11" s="1"/>
  <c r="BF16" i="11" s="1"/>
  <c r="BG16" i="11" s="1"/>
  <c r="BG18" i="11" s="1"/>
  <c r="J21" i="11"/>
  <c r="BI15" i="11"/>
  <c r="Q10" i="1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AJ5" i="11" s="1"/>
  <c r="AK5" i="11" s="1"/>
  <c r="AL5" i="11" s="1"/>
  <c r="AM5" i="11" s="1"/>
  <c r="AN5" i="11" s="1"/>
  <c r="AO5" i="11" s="1"/>
  <c r="AP5" i="11" s="1"/>
  <c r="AQ5" i="11" s="1"/>
  <c r="AR5" i="11" s="1"/>
  <c r="AS5" i="11" s="1"/>
  <c r="AT5" i="11" s="1"/>
  <c r="AU5" i="11" s="1"/>
  <c r="AV5" i="11" s="1"/>
  <c r="AW5" i="11" s="1"/>
  <c r="AX5" i="11" s="1"/>
  <c r="AY5" i="11" s="1"/>
  <c r="AZ5" i="11" s="1"/>
  <c r="BA5" i="11" s="1"/>
  <c r="BB5" i="11" s="1"/>
  <c r="BC5" i="11" s="1"/>
  <c r="BD5" i="11" s="1"/>
  <c r="BE5" i="11" s="1"/>
  <c r="BF5" i="11" s="1"/>
  <c r="BG5" i="11" s="1"/>
  <c r="BH5" i="11" s="1"/>
  <c r="BH8" i="11" s="1"/>
  <c r="K10" i="11"/>
  <c r="L10" i="11" s="1"/>
  <c r="M10" i="11" s="1"/>
  <c r="N10" i="11" s="1"/>
  <c r="O10" i="11" s="1"/>
  <c r="P5" i="11" s="1"/>
  <c r="BI4" i="11"/>
  <c r="AI18" i="13" l="1"/>
  <c r="AH19" i="13"/>
  <c r="AH21" i="13" s="1"/>
  <c r="K37" i="13"/>
  <c r="AI13" i="13" s="1"/>
  <c r="H39" i="13"/>
  <c r="K38" i="13"/>
  <c r="D35" i="3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C36" i="3"/>
  <c r="H40" i="13" l="1"/>
  <c r="K39" i="13"/>
  <c r="V54" i="10"/>
  <c r="W54" i="10" s="1"/>
  <c r="V53" i="10"/>
  <c r="W53" i="10" s="1"/>
  <c r="V52" i="10"/>
  <c r="W52" i="10" s="1"/>
  <c r="V51" i="10"/>
  <c r="W51" i="10" s="1"/>
  <c r="V50" i="10"/>
  <c r="W50" i="10" s="1"/>
  <c r="V49" i="10"/>
  <c r="W49" i="10" s="1"/>
  <c r="V48" i="10"/>
  <c r="W48" i="10" s="1"/>
  <c r="W47" i="10"/>
  <c r="V47" i="10"/>
  <c r="V46" i="10"/>
  <c r="W46" i="10" s="1"/>
  <c r="W45" i="10"/>
  <c r="V45" i="10"/>
  <c r="W44" i="10"/>
  <c r="V44" i="10"/>
  <c r="W43" i="10"/>
  <c r="V43" i="10"/>
  <c r="V42" i="10"/>
  <c r="W42" i="10" s="1"/>
  <c r="V41" i="10"/>
  <c r="W41" i="10" s="1"/>
  <c r="V40" i="10"/>
  <c r="W40" i="10" s="1"/>
  <c r="V39" i="10"/>
  <c r="W39" i="10" s="1"/>
  <c r="V38" i="10"/>
  <c r="W38" i="10" s="1"/>
  <c r="V37" i="10"/>
  <c r="W37" i="10" s="1"/>
  <c r="W36" i="10"/>
  <c r="V36" i="10"/>
  <c r="W35" i="10"/>
  <c r="V35" i="10"/>
  <c r="V34" i="10"/>
  <c r="W34" i="10" s="1"/>
  <c r="W33" i="10"/>
  <c r="V33" i="10"/>
  <c r="V32" i="10"/>
  <c r="W32" i="10" s="1"/>
  <c r="V31" i="10"/>
  <c r="W31" i="10" s="1"/>
  <c r="V30" i="10"/>
  <c r="W30" i="10" s="1"/>
  <c r="W29" i="10"/>
  <c r="V29" i="10"/>
  <c r="V28" i="10"/>
  <c r="W28" i="10" s="1"/>
  <c r="W27" i="10"/>
  <c r="V27" i="10"/>
  <c r="V26" i="10"/>
  <c r="W26" i="10" s="1"/>
  <c r="W25" i="10"/>
  <c r="V25" i="10"/>
  <c r="W24" i="10"/>
  <c r="V24" i="10"/>
  <c r="V23" i="10"/>
  <c r="W23" i="10" s="1"/>
  <c r="V22" i="10"/>
  <c r="W22" i="10" s="1"/>
  <c r="V21" i="10"/>
  <c r="W21" i="10" s="1"/>
  <c r="W20" i="10"/>
  <c r="V20" i="10"/>
  <c r="V19" i="10"/>
  <c r="W19" i="10" s="1"/>
  <c r="DL18" i="10"/>
  <c r="V18" i="10"/>
  <c r="W18" i="10" s="1"/>
  <c r="V17" i="10"/>
  <c r="W17" i="10" s="1"/>
  <c r="W16" i="10"/>
  <c r="V16" i="10"/>
  <c r="W15" i="10"/>
  <c r="V15" i="10"/>
  <c r="V14" i="10"/>
  <c r="W14" i="10" s="1"/>
  <c r="W13" i="10"/>
  <c r="V13" i="10"/>
  <c r="V12" i="10"/>
  <c r="W12" i="10" s="1"/>
  <c r="W11" i="10"/>
  <c r="V11" i="10"/>
  <c r="V10" i="10"/>
  <c r="W10" i="10" s="1"/>
  <c r="BC32" i="3"/>
  <c r="AS31" i="3"/>
  <c r="AT31" i="3" s="1"/>
  <c r="AU31" i="3" s="1"/>
  <c r="AV31" i="3" s="1"/>
  <c r="AW31" i="3" s="1"/>
  <c r="AX31" i="3" s="1"/>
  <c r="AY31" i="3" s="1"/>
  <c r="AZ31" i="3" s="1"/>
  <c r="BA31" i="3" s="1"/>
  <c r="D25" i="3"/>
  <c r="J21" i="3"/>
  <c r="K21" i="3" s="1"/>
  <c r="L21" i="3" s="1"/>
  <c r="M21" i="3" s="1"/>
  <c r="N21" i="3" s="1"/>
  <c r="O21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L10" i="3"/>
  <c r="M10" i="3" s="1"/>
  <c r="N10" i="3" s="1"/>
  <c r="O10" i="3" s="1"/>
  <c r="P5" i="3" s="1"/>
  <c r="Q10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K10" i="3"/>
  <c r="CJ5" i="8"/>
  <c r="CJ16" i="8"/>
  <c r="CJ17" i="8" s="1"/>
  <c r="CJ18" i="8" s="1"/>
  <c r="CJ19" i="8" s="1"/>
  <c r="CJ20" i="8" s="1"/>
  <c r="CJ22" i="8"/>
  <c r="CJ23" i="8" s="1"/>
  <c r="CJ24" i="8" s="1"/>
  <c r="CJ25" i="8" s="1"/>
  <c r="CJ26" i="8" s="1"/>
  <c r="CJ27" i="8" s="1"/>
  <c r="CJ28" i="8" s="1"/>
  <c r="CJ29" i="8" s="1"/>
  <c r="CJ31" i="8"/>
  <c r="CJ32" i="8" s="1"/>
  <c r="CJ33" i="8" s="1"/>
  <c r="CJ34" i="8" s="1"/>
  <c r="CJ36" i="8"/>
  <c r="CJ37" i="8" s="1"/>
  <c r="CJ38" i="8" s="1"/>
  <c r="CJ39" i="8" s="1"/>
  <c r="CJ40" i="8" s="1"/>
  <c r="CJ41" i="8" s="1"/>
  <c r="CJ42" i="8" s="1"/>
  <c r="CJ43" i="8" s="1"/>
  <c r="CJ44" i="8" s="1"/>
  <c r="CJ45" i="8" s="1"/>
  <c r="CJ46" i="8" s="1"/>
  <c r="CJ47" i="8" s="1"/>
  <c r="CJ48" i="8" s="1"/>
  <c r="E58" i="8"/>
  <c r="F58" i="8"/>
  <c r="G58" i="8"/>
  <c r="G146" i="8" s="1"/>
  <c r="H58" i="8"/>
  <c r="H146" i="8" s="1"/>
  <c r="I58" i="8"/>
  <c r="J58" i="8"/>
  <c r="K58" i="8"/>
  <c r="L58" i="8"/>
  <c r="M58" i="8"/>
  <c r="N58" i="8"/>
  <c r="O58" i="8"/>
  <c r="O146" i="8" s="1"/>
  <c r="Q58" i="8"/>
  <c r="Q146" i="8" s="1"/>
  <c r="S58" i="8"/>
  <c r="T58" i="8"/>
  <c r="U58" i="8"/>
  <c r="V58" i="8"/>
  <c r="W58" i="8"/>
  <c r="X58" i="8" s="1"/>
  <c r="Y58" i="8" s="1"/>
  <c r="Z58" i="8"/>
  <c r="AA58" i="8"/>
  <c r="AC58" i="8"/>
  <c r="AB146" i="8" s="1"/>
  <c r="AE58" i="8"/>
  <c r="AF58" i="8"/>
  <c r="AG58" i="8"/>
  <c r="AI58" i="8"/>
  <c r="E59" i="8"/>
  <c r="F59" i="8"/>
  <c r="G59" i="8"/>
  <c r="H59" i="8"/>
  <c r="H194" i="8" s="1"/>
  <c r="I59" i="8"/>
  <c r="J59" i="8"/>
  <c r="K59" i="8"/>
  <c r="L59" i="8"/>
  <c r="M59" i="8"/>
  <c r="N59" i="8"/>
  <c r="O59" i="8"/>
  <c r="O194" i="8" s="1"/>
  <c r="Q59" i="8"/>
  <c r="Q147" i="8" s="1"/>
  <c r="S59" i="8"/>
  <c r="T59" i="8"/>
  <c r="U59" i="8"/>
  <c r="V59" i="8"/>
  <c r="W59" i="8"/>
  <c r="X59" i="8" s="1"/>
  <c r="Y59" i="8" s="1"/>
  <c r="Z59" i="8"/>
  <c r="AA59" i="8"/>
  <c r="AC59" i="8"/>
  <c r="AB194" i="8" s="1"/>
  <c r="AE59" i="8"/>
  <c r="AF59" i="8"/>
  <c r="AG59" i="8"/>
  <c r="AI59" i="8"/>
  <c r="E60" i="8"/>
  <c r="F60" i="8"/>
  <c r="G60" i="8"/>
  <c r="H60" i="8"/>
  <c r="H195" i="8" s="1"/>
  <c r="I60" i="8"/>
  <c r="J60" i="8"/>
  <c r="J148" i="8" s="1"/>
  <c r="K60" i="8"/>
  <c r="L60" i="8"/>
  <c r="M60" i="8"/>
  <c r="N60" i="8"/>
  <c r="O60" i="8"/>
  <c r="Q60" i="8"/>
  <c r="Q195" i="8" s="1"/>
  <c r="S60" i="8"/>
  <c r="T60" i="8"/>
  <c r="U60" i="8"/>
  <c r="V60" i="8"/>
  <c r="W60" i="8"/>
  <c r="X60" i="8" s="1"/>
  <c r="Y60" i="8" s="1"/>
  <c r="Z60" i="8"/>
  <c r="AA60" i="8"/>
  <c r="AC60" i="8"/>
  <c r="AE60" i="8"/>
  <c r="AF60" i="8"/>
  <c r="AE195" i="8" s="1"/>
  <c r="AG60" i="8"/>
  <c r="AI60" i="8"/>
  <c r="E61" i="8"/>
  <c r="F61" i="8"/>
  <c r="G61" i="8"/>
  <c r="G149" i="8" s="1"/>
  <c r="H61" i="8"/>
  <c r="I61" i="8"/>
  <c r="J61" i="8"/>
  <c r="K61" i="8"/>
  <c r="L61" i="8"/>
  <c r="M61" i="8"/>
  <c r="N61" i="8"/>
  <c r="O61" i="8"/>
  <c r="O149" i="8" s="1"/>
  <c r="Q61" i="8"/>
  <c r="S61" i="8"/>
  <c r="T61" i="8"/>
  <c r="U61" i="8"/>
  <c r="V61" i="8"/>
  <c r="W61" i="8"/>
  <c r="X61" i="8" s="1"/>
  <c r="Y61" i="8" s="1"/>
  <c r="Z61" i="8"/>
  <c r="AA61" i="8"/>
  <c r="AC61" i="8"/>
  <c r="AE61" i="8"/>
  <c r="AF61" i="8"/>
  <c r="AE196" i="8" s="1"/>
  <c r="AG61" i="8"/>
  <c r="AI61" i="8"/>
  <c r="E62" i="8"/>
  <c r="F62" i="8"/>
  <c r="G62" i="8"/>
  <c r="H62" i="8"/>
  <c r="H150" i="8" s="1"/>
  <c r="I62" i="8"/>
  <c r="J62" i="8"/>
  <c r="K62" i="8"/>
  <c r="L62" i="8"/>
  <c r="M62" i="8"/>
  <c r="N62" i="8"/>
  <c r="O62" i="8"/>
  <c r="Q62" i="8"/>
  <c r="Q197" i="8" s="1"/>
  <c r="S62" i="8"/>
  <c r="T62" i="8"/>
  <c r="U62" i="8"/>
  <c r="V62" i="8"/>
  <c r="W62" i="8"/>
  <c r="X62" i="8" s="1"/>
  <c r="Y62" i="8" s="1"/>
  <c r="Z62" i="8"/>
  <c r="AA62" i="8"/>
  <c r="AC62" i="8"/>
  <c r="AE62" i="8"/>
  <c r="AF62" i="8"/>
  <c r="AE150" i="8" s="1"/>
  <c r="AG62" i="8"/>
  <c r="AI62" i="8"/>
  <c r="E63" i="8"/>
  <c r="F63" i="8"/>
  <c r="G63" i="8"/>
  <c r="H63" i="8"/>
  <c r="I63" i="8"/>
  <c r="J63" i="8"/>
  <c r="K63" i="8"/>
  <c r="L63" i="8"/>
  <c r="M63" i="8"/>
  <c r="N63" i="8"/>
  <c r="O63" i="8"/>
  <c r="Q63" i="8"/>
  <c r="Q198" i="8" s="1"/>
  <c r="S63" i="8"/>
  <c r="T63" i="8"/>
  <c r="U63" i="8"/>
  <c r="V63" i="8"/>
  <c r="W63" i="8"/>
  <c r="X63" i="8" s="1"/>
  <c r="Y63" i="8" s="1"/>
  <c r="Z63" i="8"/>
  <c r="AA63" i="8"/>
  <c r="Z198" i="8" s="1"/>
  <c r="AC63" i="8"/>
  <c r="AB198" i="8" s="1"/>
  <c r="AE63" i="8"/>
  <c r="AF63" i="8"/>
  <c r="AE198" i="8" s="1"/>
  <c r="AG63" i="8"/>
  <c r="AI63" i="8"/>
  <c r="E64" i="8"/>
  <c r="F64" i="8"/>
  <c r="G64" i="8"/>
  <c r="G152" i="8" s="1"/>
  <c r="H64" i="8"/>
  <c r="H199" i="8" s="1"/>
  <c r="I64" i="8"/>
  <c r="J64" i="8"/>
  <c r="K64" i="8"/>
  <c r="L64" i="8"/>
  <c r="M64" i="8"/>
  <c r="N64" i="8"/>
  <c r="O64" i="8"/>
  <c r="O152" i="8" s="1"/>
  <c r="Q64" i="8"/>
  <c r="Q199" i="8" s="1"/>
  <c r="S64" i="8"/>
  <c r="T64" i="8"/>
  <c r="U64" i="8"/>
  <c r="V64" i="8"/>
  <c r="W64" i="8"/>
  <c r="Z64" i="8"/>
  <c r="AA64" i="8"/>
  <c r="AC64" i="8"/>
  <c r="AE64" i="8"/>
  <c r="AF64" i="8"/>
  <c r="AE199" i="8" s="1"/>
  <c r="AG64" i="8"/>
  <c r="AI64" i="8"/>
  <c r="E65" i="8"/>
  <c r="F65" i="8"/>
  <c r="G65" i="8"/>
  <c r="G200" i="8" s="1"/>
  <c r="H65" i="8"/>
  <c r="I65" i="8"/>
  <c r="J65" i="8"/>
  <c r="K65" i="8"/>
  <c r="L65" i="8"/>
  <c r="M65" i="8"/>
  <c r="N65" i="8"/>
  <c r="O65" i="8"/>
  <c r="Q65" i="8"/>
  <c r="Q200" i="8" s="1"/>
  <c r="S65" i="8"/>
  <c r="T65" i="8"/>
  <c r="T200" i="8" s="1"/>
  <c r="U65" i="8"/>
  <c r="V65" i="8"/>
  <c r="W65" i="8"/>
  <c r="X65" i="8" s="1"/>
  <c r="Y65" i="8" s="1"/>
  <c r="Z65" i="8"/>
  <c r="AA65" i="8"/>
  <c r="AC65" i="8"/>
  <c r="AE65" i="8"/>
  <c r="AF65" i="8"/>
  <c r="AE200" i="8" s="1"/>
  <c r="AG65" i="8"/>
  <c r="AI65" i="8"/>
  <c r="E66" i="8"/>
  <c r="F66" i="8"/>
  <c r="G66" i="8"/>
  <c r="H66" i="8"/>
  <c r="I66" i="8"/>
  <c r="J66" i="8"/>
  <c r="J154" i="8" s="1"/>
  <c r="K66" i="8"/>
  <c r="L66" i="8"/>
  <c r="M66" i="8"/>
  <c r="N66" i="8"/>
  <c r="O66" i="8"/>
  <c r="Q66" i="8"/>
  <c r="S66" i="8"/>
  <c r="T66" i="8"/>
  <c r="U66" i="8"/>
  <c r="V66" i="8"/>
  <c r="W66" i="8"/>
  <c r="Z66" i="8"/>
  <c r="AA66" i="8"/>
  <c r="Z154" i="8" s="1"/>
  <c r="AC66" i="8"/>
  <c r="AB201" i="8" s="1"/>
  <c r="AE66" i="8"/>
  <c r="AF66" i="8"/>
  <c r="AG66" i="8"/>
  <c r="AI66" i="8"/>
  <c r="E67" i="8"/>
  <c r="F67" i="8"/>
  <c r="G67" i="8"/>
  <c r="H67" i="8"/>
  <c r="H202" i="8" s="1"/>
  <c r="I67" i="8"/>
  <c r="J67" i="8"/>
  <c r="K67" i="8"/>
  <c r="L67" i="8"/>
  <c r="M67" i="8"/>
  <c r="N67" i="8"/>
  <c r="O67" i="8"/>
  <c r="Q67" i="8"/>
  <c r="S67" i="8"/>
  <c r="T67" i="8"/>
  <c r="T202" i="8" s="1"/>
  <c r="U67" i="8"/>
  <c r="V67" i="8"/>
  <c r="W67" i="8"/>
  <c r="X67" i="8" s="1"/>
  <c r="Y67" i="8" s="1"/>
  <c r="Z67" i="8"/>
  <c r="AA67" i="8"/>
  <c r="Z155" i="8" s="1"/>
  <c r="AC67" i="8"/>
  <c r="AB202" i="8" s="1"/>
  <c r="AE67" i="8"/>
  <c r="AF67" i="8"/>
  <c r="AG67" i="8"/>
  <c r="AI67" i="8"/>
  <c r="E68" i="8"/>
  <c r="F68" i="8"/>
  <c r="G68" i="8"/>
  <c r="H68" i="8"/>
  <c r="I68" i="8"/>
  <c r="J68" i="8"/>
  <c r="K68" i="8"/>
  <c r="L68" i="8"/>
  <c r="M68" i="8"/>
  <c r="N68" i="8"/>
  <c r="O68" i="8"/>
  <c r="Q68" i="8"/>
  <c r="S68" i="8"/>
  <c r="T68" i="8"/>
  <c r="U68" i="8"/>
  <c r="V68" i="8"/>
  <c r="W68" i="8"/>
  <c r="X68" i="8" s="1"/>
  <c r="Y68" i="8" s="1"/>
  <c r="Z68" i="8"/>
  <c r="AA68" i="8"/>
  <c r="AC68" i="8"/>
  <c r="AE68" i="8"/>
  <c r="AF68" i="8"/>
  <c r="AG68" i="8"/>
  <c r="AI68" i="8"/>
  <c r="E69" i="8"/>
  <c r="F69" i="8"/>
  <c r="G69" i="8"/>
  <c r="H69" i="8"/>
  <c r="I69" i="8"/>
  <c r="J69" i="8"/>
  <c r="K69" i="8"/>
  <c r="L69" i="8"/>
  <c r="M69" i="8"/>
  <c r="N69" i="8"/>
  <c r="O69" i="8"/>
  <c r="Q69" i="8"/>
  <c r="S69" i="8"/>
  <c r="T69" i="8"/>
  <c r="U69" i="8"/>
  <c r="V69" i="8"/>
  <c r="W69" i="8"/>
  <c r="X69" i="8" s="1"/>
  <c r="Y69" i="8" s="1"/>
  <c r="Z69" i="8"/>
  <c r="AA69" i="8"/>
  <c r="AC69" i="8"/>
  <c r="AB204" i="8" s="1"/>
  <c r="AE69" i="8"/>
  <c r="AF69" i="8"/>
  <c r="AG69" i="8"/>
  <c r="AI69" i="8"/>
  <c r="E70" i="8"/>
  <c r="F70" i="8"/>
  <c r="G70" i="8"/>
  <c r="H70" i="8"/>
  <c r="H205" i="8" s="1"/>
  <c r="I70" i="8"/>
  <c r="J70" i="8"/>
  <c r="J205" i="8" s="1"/>
  <c r="K70" i="8"/>
  <c r="L70" i="8"/>
  <c r="M70" i="8"/>
  <c r="N70" i="8"/>
  <c r="O70" i="8"/>
  <c r="Q70" i="8"/>
  <c r="S70" i="8"/>
  <c r="T70" i="8"/>
  <c r="U70" i="8"/>
  <c r="V70" i="8"/>
  <c r="W70" i="8"/>
  <c r="Z70" i="8"/>
  <c r="AA70" i="8"/>
  <c r="AC70" i="8"/>
  <c r="AB205" i="8" s="1"/>
  <c r="AE70" i="8"/>
  <c r="AF70" i="8"/>
  <c r="AG70" i="8"/>
  <c r="AI70" i="8"/>
  <c r="E71" i="8"/>
  <c r="F71" i="8"/>
  <c r="G71" i="8"/>
  <c r="H71" i="8"/>
  <c r="H206" i="8" s="1"/>
  <c r="I71" i="8"/>
  <c r="J71" i="8"/>
  <c r="K71" i="8"/>
  <c r="L71" i="8"/>
  <c r="M71" i="8"/>
  <c r="N71" i="8"/>
  <c r="O71" i="8"/>
  <c r="Q71" i="8"/>
  <c r="S71" i="8"/>
  <c r="T71" i="8"/>
  <c r="U71" i="8"/>
  <c r="V71" i="8"/>
  <c r="W71" i="8"/>
  <c r="X71" i="8" s="1"/>
  <c r="Y71" i="8" s="1"/>
  <c r="Z71" i="8"/>
  <c r="AA71" i="8"/>
  <c r="AC71" i="8"/>
  <c r="AB206" i="8" s="1"/>
  <c r="AE71" i="8"/>
  <c r="AF71" i="8"/>
  <c r="AE206" i="8" s="1"/>
  <c r="AG71" i="8"/>
  <c r="AI71" i="8"/>
  <c r="E72" i="8"/>
  <c r="F72" i="8"/>
  <c r="G72" i="8"/>
  <c r="H72" i="8"/>
  <c r="H207" i="8" s="1"/>
  <c r="I72" i="8"/>
  <c r="J72" i="8"/>
  <c r="J207" i="8" s="1"/>
  <c r="K72" i="8"/>
  <c r="L72" i="8"/>
  <c r="M72" i="8"/>
  <c r="N72" i="8"/>
  <c r="O72" i="8"/>
  <c r="O207" i="8" s="1"/>
  <c r="Q72" i="8"/>
  <c r="Q207" i="8" s="1"/>
  <c r="S72" i="8"/>
  <c r="T72" i="8"/>
  <c r="T160" i="8" s="1"/>
  <c r="U72" i="8"/>
  <c r="V72" i="8"/>
  <c r="W72" i="8"/>
  <c r="Z72" i="8"/>
  <c r="AA72" i="8"/>
  <c r="AC72" i="8"/>
  <c r="AB207" i="8" s="1"/>
  <c r="AE72" i="8"/>
  <c r="AF72" i="8"/>
  <c r="AE160" i="8" s="1"/>
  <c r="AG72" i="8"/>
  <c r="AI72" i="8"/>
  <c r="E73" i="8"/>
  <c r="F73" i="8"/>
  <c r="G73" i="8"/>
  <c r="H73" i="8"/>
  <c r="I73" i="8"/>
  <c r="J73" i="8"/>
  <c r="J208" i="8" s="1"/>
  <c r="K73" i="8"/>
  <c r="L73" i="8"/>
  <c r="M73" i="8"/>
  <c r="N73" i="8"/>
  <c r="O73" i="8"/>
  <c r="Q73" i="8"/>
  <c r="S73" i="8"/>
  <c r="T73" i="8"/>
  <c r="T161" i="8" s="1"/>
  <c r="U73" i="8"/>
  <c r="V73" i="8"/>
  <c r="W73" i="8"/>
  <c r="Z73" i="8"/>
  <c r="AA73" i="8"/>
  <c r="AC73" i="8"/>
  <c r="AB208" i="8" s="1"/>
  <c r="AE73" i="8"/>
  <c r="AF73" i="8"/>
  <c r="AE161" i="8" s="1"/>
  <c r="AG73" i="8"/>
  <c r="AI73" i="8"/>
  <c r="E74" i="8"/>
  <c r="F74" i="8"/>
  <c r="G74" i="8"/>
  <c r="H74" i="8"/>
  <c r="H209" i="8" s="1"/>
  <c r="I74" i="8"/>
  <c r="J74" i="8"/>
  <c r="J209" i="8" s="1"/>
  <c r="K74" i="8"/>
  <c r="L74" i="8"/>
  <c r="M74" i="8"/>
  <c r="N74" i="8"/>
  <c r="O74" i="8"/>
  <c r="O162" i="8" s="1"/>
  <c r="Q74" i="8"/>
  <c r="Q209" i="8" s="1"/>
  <c r="S74" i="8"/>
  <c r="T74" i="8"/>
  <c r="U74" i="8"/>
  <c r="V74" i="8"/>
  <c r="W74" i="8"/>
  <c r="Z74" i="8"/>
  <c r="AA74" i="8"/>
  <c r="AC74" i="8"/>
  <c r="AB209" i="8" s="1"/>
  <c r="AE74" i="8"/>
  <c r="AF74" i="8"/>
  <c r="AE209" i="8" s="1"/>
  <c r="AG74" i="8"/>
  <c r="AI74" i="8"/>
  <c r="E75" i="8"/>
  <c r="F75" i="8"/>
  <c r="G75" i="8"/>
  <c r="H75" i="8"/>
  <c r="H210" i="8" s="1"/>
  <c r="I75" i="8"/>
  <c r="J75" i="8"/>
  <c r="K75" i="8"/>
  <c r="L75" i="8"/>
  <c r="M75" i="8"/>
  <c r="N75" i="8"/>
  <c r="O75" i="8"/>
  <c r="Q75" i="8"/>
  <c r="Q210" i="8" s="1"/>
  <c r="S75" i="8"/>
  <c r="T75" i="8"/>
  <c r="T210" i="8" s="1"/>
  <c r="U75" i="8"/>
  <c r="V75" i="8"/>
  <c r="W75" i="8"/>
  <c r="X75" i="8" s="1"/>
  <c r="Y75" i="8" s="1"/>
  <c r="Z75" i="8"/>
  <c r="AA75" i="8"/>
  <c r="Z210" i="8" s="1"/>
  <c r="AC75" i="8"/>
  <c r="AE75" i="8"/>
  <c r="AF75" i="8"/>
  <c r="AE210" i="8" s="1"/>
  <c r="AG75" i="8"/>
  <c r="AI75" i="8"/>
  <c r="E76" i="8"/>
  <c r="F76" i="8"/>
  <c r="G76" i="8"/>
  <c r="H76" i="8"/>
  <c r="H211" i="8" s="1"/>
  <c r="I76" i="8"/>
  <c r="J76" i="8"/>
  <c r="K76" i="8"/>
  <c r="L76" i="8"/>
  <c r="M76" i="8"/>
  <c r="N76" i="8"/>
  <c r="O76" i="8"/>
  <c r="Q76" i="8"/>
  <c r="Q211" i="8" s="1"/>
  <c r="S76" i="8"/>
  <c r="T76" i="8"/>
  <c r="T211" i="8" s="1"/>
  <c r="U76" i="8"/>
  <c r="V76" i="8"/>
  <c r="W76" i="8"/>
  <c r="X76" i="8" s="1"/>
  <c r="Y76" i="8" s="1"/>
  <c r="Z76" i="8"/>
  <c r="AA76" i="8"/>
  <c r="AC76" i="8"/>
  <c r="AE76" i="8"/>
  <c r="AF76" i="8"/>
  <c r="AE211" i="8" s="1"/>
  <c r="AG76" i="8"/>
  <c r="AI76" i="8"/>
  <c r="E77" i="8"/>
  <c r="F77" i="8"/>
  <c r="G77" i="8"/>
  <c r="H77" i="8"/>
  <c r="H212" i="8" s="1"/>
  <c r="I77" i="8"/>
  <c r="J77" i="8"/>
  <c r="K77" i="8"/>
  <c r="L77" i="8"/>
  <c r="M77" i="8"/>
  <c r="N77" i="8"/>
  <c r="O77" i="8"/>
  <c r="Q77" i="8"/>
  <c r="Q212" i="8" s="1"/>
  <c r="S77" i="8"/>
  <c r="T77" i="8"/>
  <c r="T212" i="8" s="1"/>
  <c r="U77" i="8"/>
  <c r="V77" i="8"/>
  <c r="W77" i="8"/>
  <c r="Z77" i="8"/>
  <c r="AA77" i="8"/>
  <c r="AC77" i="8"/>
  <c r="AB212" i="8" s="1"/>
  <c r="AE77" i="8"/>
  <c r="AF77" i="8"/>
  <c r="AE212" i="8" s="1"/>
  <c r="AG77" i="8"/>
  <c r="AI77" i="8"/>
  <c r="E78" i="8"/>
  <c r="F78" i="8"/>
  <c r="G78" i="8"/>
  <c r="H78" i="8"/>
  <c r="I78" i="8"/>
  <c r="J78" i="8"/>
  <c r="K78" i="8"/>
  <c r="L78" i="8"/>
  <c r="M78" i="8"/>
  <c r="N78" i="8"/>
  <c r="O78" i="8"/>
  <c r="O213" i="8" s="1"/>
  <c r="Q78" i="8"/>
  <c r="Q166" i="8" s="1"/>
  <c r="S78" i="8"/>
  <c r="T78" i="8"/>
  <c r="T213" i="8" s="1"/>
  <c r="U78" i="8"/>
  <c r="V78" i="8"/>
  <c r="W78" i="8"/>
  <c r="X78" i="8" s="1"/>
  <c r="Y78" i="8" s="1"/>
  <c r="Z78" i="8"/>
  <c r="AA78" i="8"/>
  <c r="AC78" i="8"/>
  <c r="AB213" i="8" s="1"/>
  <c r="AE78" i="8"/>
  <c r="AF78" i="8"/>
  <c r="AE213" i="8" s="1"/>
  <c r="AG78" i="8"/>
  <c r="AI78" i="8"/>
  <c r="E79" i="8"/>
  <c r="F79" i="8"/>
  <c r="G79" i="8"/>
  <c r="H79" i="8"/>
  <c r="H214" i="8" s="1"/>
  <c r="I79" i="8"/>
  <c r="J79" i="8"/>
  <c r="K79" i="8"/>
  <c r="L79" i="8"/>
  <c r="M79" i="8"/>
  <c r="N79" i="8"/>
  <c r="O79" i="8"/>
  <c r="Q79" i="8"/>
  <c r="Q214" i="8" s="1"/>
  <c r="S79" i="8"/>
  <c r="T79" i="8"/>
  <c r="T214" i="8" s="1"/>
  <c r="U79" i="8"/>
  <c r="V79" i="8"/>
  <c r="W79" i="8"/>
  <c r="X79" i="8" s="1"/>
  <c r="Y79" i="8" s="1"/>
  <c r="Z79" i="8"/>
  <c r="AA79" i="8"/>
  <c r="AC79" i="8"/>
  <c r="AB214" i="8" s="1"/>
  <c r="AE79" i="8"/>
  <c r="AF79" i="8"/>
  <c r="AE214" i="8" s="1"/>
  <c r="AG79" i="8"/>
  <c r="AI79" i="8"/>
  <c r="E80" i="8"/>
  <c r="F80" i="8"/>
  <c r="G80" i="8"/>
  <c r="H80" i="8"/>
  <c r="H215" i="8" s="1"/>
  <c r="I80" i="8"/>
  <c r="J80" i="8"/>
  <c r="K80" i="8"/>
  <c r="L80" i="8"/>
  <c r="M80" i="8"/>
  <c r="N80" i="8"/>
  <c r="O80" i="8"/>
  <c r="O215" i="8" s="1"/>
  <c r="Q80" i="8"/>
  <c r="Q215" i="8" s="1"/>
  <c r="S80" i="8"/>
  <c r="T80" i="8"/>
  <c r="T215" i="8" s="1"/>
  <c r="U80" i="8"/>
  <c r="V80" i="8"/>
  <c r="W80" i="8"/>
  <c r="Z80" i="8"/>
  <c r="AA80" i="8"/>
  <c r="AC80" i="8"/>
  <c r="AB215" i="8" s="1"/>
  <c r="AE80" i="8"/>
  <c r="AF80" i="8"/>
  <c r="AG80" i="8"/>
  <c r="AI80" i="8"/>
  <c r="E81" i="8"/>
  <c r="F81" i="8"/>
  <c r="G81" i="8"/>
  <c r="G216" i="8" s="1"/>
  <c r="H81" i="8"/>
  <c r="H216" i="8" s="1"/>
  <c r="I81" i="8"/>
  <c r="J81" i="8"/>
  <c r="J216" i="8" s="1"/>
  <c r="K81" i="8"/>
  <c r="L81" i="8"/>
  <c r="M81" i="8"/>
  <c r="N81" i="8"/>
  <c r="O81" i="8"/>
  <c r="O216" i="8" s="1"/>
  <c r="Q81" i="8"/>
  <c r="S81" i="8"/>
  <c r="T81" i="8"/>
  <c r="T216" i="8" s="1"/>
  <c r="U81" i="8"/>
  <c r="V81" i="8"/>
  <c r="W81" i="8"/>
  <c r="X81" i="8" s="1"/>
  <c r="Y81" i="8" s="1"/>
  <c r="Z81" i="8"/>
  <c r="AA81" i="8"/>
  <c r="AC81" i="8"/>
  <c r="AB216" i="8" s="1"/>
  <c r="AE81" i="8"/>
  <c r="AF81" i="8"/>
  <c r="AG81" i="8"/>
  <c r="AI81" i="8"/>
  <c r="E82" i="8"/>
  <c r="F82" i="8"/>
  <c r="G82" i="8"/>
  <c r="H82" i="8"/>
  <c r="H217" i="8" s="1"/>
  <c r="I82" i="8"/>
  <c r="J82" i="8"/>
  <c r="J217" i="8" s="1"/>
  <c r="K82" i="8"/>
  <c r="L82" i="8"/>
  <c r="M82" i="8"/>
  <c r="N82" i="8"/>
  <c r="O82" i="8"/>
  <c r="Q82" i="8"/>
  <c r="Q170" i="8" s="1"/>
  <c r="S82" i="8"/>
  <c r="T82" i="8"/>
  <c r="T217" i="8" s="1"/>
  <c r="U82" i="8"/>
  <c r="V82" i="8"/>
  <c r="W82" i="8"/>
  <c r="X82" i="8" s="1"/>
  <c r="Y82" i="8" s="1"/>
  <c r="Z82" i="8"/>
  <c r="AA82" i="8"/>
  <c r="AC82" i="8"/>
  <c r="AB170" i="8" s="1"/>
  <c r="AE82" i="8"/>
  <c r="AF82" i="8"/>
  <c r="AG82" i="8"/>
  <c r="AI82" i="8"/>
  <c r="E83" i="8"/>
  <c r="F83" i="8"/>
  <c r="G83" i="8"/>
  <c r="H83" i="8"/>
  <c r="I83" i="8"/>
  <c r="J83" i="8"/>
  <c r="K83" i="8"/>
  <c r="L83" i="8"/>
  <c r="M83" i="8"/>
  <c r="N83" i="8"/>
  <c r="O83" i="8"/>
  <c r="Q83" i="8"/>
  <c r="Q218" i="8" s="1"/>
  <c r="S83" i="8"/>
  <c r="T83" i="8"/>
  <c r="U83" i="8"/>
  <c r="V83" i="8"/>
  <c r="W83" i="8"/>
  <c r="X83" i="8" s="1"/>
  <c r="Y83" i="8" s="1"/>
  <c r="Z83" i="8"/>
  <c r="AA83" i="8"/>
  <c r="AC83" i="8"/>
  <c r="AB171" i="8" s="1"/>
  <c r="AE83" i="8"/>
  <c r="AF83" i="8"/>
  <c r="AE218" i="8" s="1"/>
  <c r="AG83" i="8"/>
  <c r="AI83" i="8"/>
  <c r="E84" i="8"/>
  <c r="F84" i="8"/>
  <c r="G84" i="8"/>
  <c r="H84" i="8"/>
  <c r="H172" i="8" s="1"/>
  <c r="I84" i="8"/>
  <c r="J84" i="8"/>
  <c r="K84" i="8"/>
  <c r="L84" i="8"/>
  <c r="M84" i="8"/>
  <c r="N84" i="8"/>
  <c r="O84" i="8"/>
  <c r="Q84" i="8"/>
  <c r="Q219" i="8" s="1"/>
  <c r="S84" i="8"/>
  <c r="T84" i="8"/>
  <c r="T219" i="8" s="1"/>
  <c r="U84" i="8"/>
  <c r="V84" i="8"/>
  <c r="W84" i="8"/>
  <c r="X84" i="8" s="1"/>
  <c r="Y84" i="8" s="1"/>
  <c r="Z84" i="8"/>
  <c r="AA84" i="8"/>
  <c r="AC84" i="8"/>
  <c r="AE84" i="8"/>
  <c r="AF84" i="8"/>
  <c r="AG84" i="8"/>
  <c r="AI84" i="8"/>
  <c r="E85" i="8"/>
  <c r="F85" i="8"/>
  <c r="G85" i="8"/>
  <c r="H85" i="8"/>
  <c r="I85" i="8"/>
  <c r="I220" i="8" s="1"/>
  <c r="J85" i="8"/>
  <c r="K85" i="8"/>
  <c r="L85" i="8"/>
  <c r="M85" i="8"/>
  <c r="N85" i="8"/>
  <c r="O85" i="8"/>
  <c r="Q85" i="8"/>
  <c r="S85" i="8"/>
  <c r="S173" i="8" s="1"/>
  <c r="T85" i="8"/>
  <c r="U85" i="8"/>
  <c r="V85" i="8"/>
  <c r="W85" i="8"/>
  <c r="X85" i="8" s="1"/>
  <c r="Y85" i="8" s="1"/>
  <c r="Z85" i="8"/>
  <c r="AA85" i="8"/>
  <c r="AC85" i="8"/>
  <c r="AE85" i="8"/>
  <c r="AD220" i="8" s="1"/>
  <c r="AF85" i="8"/>
  <c r="AG85" i="8"/>
  <c r="AI85" i="8"/>
  <c r="E86" i="8"/>
  <c r="F86" i="8"/>
  <c r="G86" i="8"/>
  <c r="H86" i="8"/>
  <c r="I86" i="8"/>
  <c r="I221" i="8" s="1"/>
  <c r="J86" i="8"/>
  <c r="K86" i="8"/>
  <c r="L86" i="8"/>
  <c r="M86" i="8"/>
  <c r="N86" i="8"/>
  <c r="O86" i="8"/>
  <c r="Q86" i="8"/>
  <c r="S86" i="8"/>
  <c r="T86" i="8"/>
  <c r="U86" i="8"/>
  <c r="V86" i="8"/>
  <c r="W86" i="8"/>
  <c r="X86" i="8" s="1"/>
  <c r="Y86" i="8" s="1"/>
  <c r="Z86" i="8"/>
  <c r="AA86" i="8"/>
  <c r="AC86" i="8"/>
  <c r="AE86" i="8"/>
  <c r="AF86" i="8"/>
  <c r="AG86" i="8"/>
  <c r="AI86" i="8"/>
  <c r="E87" i="8"/>
  <c r="F87" i="8"/>
  <c r="G87" i="8"/>
  <c r="H87" i="8"/>
  <c r="I87" i="8"/>
  <c r="I175" i="8" s="1"/>
  <c r="J87" i="8"/>
  <c r="K87" i="8"/>
  <c r="L87" i="8"/>
  <c r="M87" i="8"/>
  <c r="N87" i="8"/>
  <c r="O87" i="8"/>
  <c r="Q87" i="8"/>
  <c r="S87" i="8"/>
  <c r="T87" i="8"/>
  <c r="U87" i="8"/>
  <c r="V87" i="8"/>
  <c r="W87" i="8"/>
  <c r="X87" i="8" s="1"/>
  <c r="Y87" i="8" s="1"/>
  <c r="Z87" i="8"/>
  <c r="AA87" i="8"/>
  <c r="AC87" i="8"/>
  <c r="AE87" i="8"/>
  <c r="AF87" i="8"/>
  <c r="AG87" i="8"/>
  <c r="AI87" i="8"/>
  <c r="E88" i="8"/>
  <c r="F88" i="8"/>
  <c r="G88" i="8"/>
  <c r="H88" i="8"/>
  <c r="I88" i="8"/>
  <c r="J88" i="8"/>
  <c r="K88" i="8"/>
  <c r="L88" i="8"/>
  <c r="M88" i="8"/>
  <c r="N88" i="8"/>
  <c r="O88" i="8"/>
  <c r="Q88" i="8"/>
  <c r="S88" i="8"/>
  <c r="S176" i="8" s="1"/>
  <c r="T88" i="8"/>
  <c r="U88" i="8"/>
  <c r="V88" i="8"/>
  <c r="W88" i="8"/>
  <c r="Z88" i="8"/>
  <c r="AA88" i="8"/>
  <c r="AC88" i="8"/>
  <c r="AE88" i="8"/>
  <c r="AF88" i="8"/>
  <c r="AG88" i="8"/>
  <c r="AI88" i="8"/>
  <c r="E89" i="8"/>
  <c r="F89" i="8"/>
  <c r="G89" i="8"/>
  <c r="H89" i="8"/>
  <c r="I89" i="8"/>
  <c r="J89" i="8"/>
  <c r="K89" i="8"/>
  <c r="L89" i="8"/>
  <c r="M89" i="8"/>
  <c r="N89" i="8"/>
  <c r="O89" i="8"/>
  <c r="Q89" i="8"/>
  <c r="S89" i="8"/>
  <c r="S224" i="8" s="1"/>
  <c r="T89" i="8"/>
  <c r="U89" i="8"/>
  <c r="V89" i="8"/>
  <c r="W89" i="8"/>
  <c r="Z89" i="8"/>
  <c r="AA89" i="8"/>
  <c r="AC89" i="8"/>
  <c r="AE89" i="8"/>
  <c r="AD224" i="8" s="1"/>
  <c r="AF89" i="8"/>
  <c r="AG89" i="8"/>
  <c r="AI89" i="8"/>
  <c r="E90" i="8"/>
  <c r="F90" i="8"/>
  <c r="G90" i="8"/>
  <c r="G225" i="8" s="1"/>
  <c r="H90" i="8"/>
  <c r="I90" i="8"/>
  <c r="I225" i="8" s="1"/>
  <c r="J90" i="8"/>
  <c r="K90" i="8"/>
  <c r="L90" i="8"/>
  <c r="M90" i="8"/>
  <c r="N90" i="8"/>
  <c r="O90" i="8"/>
  <c r="Q90" i="8"/>
  <c r="S90" i="8"/>
  <c r="T90" i="8"/>
  <c r="U90" i="8"/>
  <c r="V90" i="8"/>
  <c r="W90" i="8"/>
  <c r="X90" i="8" s="1"/>
  <c r="Y90" i="8" s="1"/>
  <c r="Z90" i="8"/>
  <c r="AA90" i="8"/>
  <c r="AC90" i="8"/>
  <c r="AE90" i="8"/>
  <c r="AF90" i="8"/>
  <c r="AG90" i="8"/>
  <c r="AI90" i="8"/>
  <c r="E91" i="8"/>
  <c r="F91" i="8"/>
  <c r="G91" i="8"/>
  <c r="H91" i="8"/>
  <c r="I91" i="8"/>
  <c r="J91" i="8"/>
  <c r="K91" i="8"/>
  <c r="L91" i="8"/>
  <c r="M91" i="8"/>
  <c r="N91" i="8"/>
  <c r="O91" i="8"/>
  <c r="Q91" i="8"/>
  <c r="S91" i="8"/>
  <c r="T91" i="8"/>
  <c r="U91" i="8"/>
  <c r="V91" i="8"/>
  <c r="W91" i="8"/>
  <c r="X91" i="8"/>
  <c r="Y91" i="8" s="1"/>
  <c r="Z91" i="8"/>
  <c r="AA91" i="8"/>
  <c r="AC91" i="8"/>
  <c r="AE91" i="8"/>
  <c r="AF91" i="8"/>
  <c r="AG91" i="8"/>
  <c r="AI91" i="8"/>
  <c r="E92" i="8"/>
  <c r="F92" i="8"/>
  <c r="G92" i="8"/>
  <c r="H92" i="8"/>
  <c r="I92" i="8"/>
  <c r="J92" i="8"/>
  <c r="K92" i="8"/>
  <c r="L92" i="8"/>
  <c r="M92" i="8"/>
  <c r="N92" i="8"/>
  <c r="O92" i="8"/>
  <c r="Q92" i="8"/>
  <c r="Q227" i="8" s="1"/>
  <c r="S92" i="8"/>
  <c r="T92" i="8"/>
  <c r="U92" i="8"/>
  <c r="V92" i="8"/>
  <c r="W92" i="8"/>
  <c r="X92" i="8" s="1"/>
  <c r="Y92" i="8" s="1"/>
  <c r="Z92" i="8"/>
  <c r="AA92" i="8"/>
  <c r="AC92" i="8"/>
  <c r="AB227" i="8" s="1"/>
  <c r="AE92" i="8"/>
  <c r="AF92" i="8"/>
  <c r="AG92" i="8"/>
  <c r="AI92" i="8"/>
  <c r="E93" i="8"/>
  <c r="E181" i="8" s="1"/>
  <c r="F93" i="8"/>
  <c r="F181" i="8" s="1"/>
  <c r="G93" i="8"/>
  <c r="H93" i="8"/>
  <c r="I93" i="8"/>
  <c r="I228" i="8" s="1"/>
  <c r="J93" i="8"/>
  <c r="J181" i="8" s="1"/>
  <c r="K93" i="8"/>
  <c r="L93" i="8"/>
  <c r="M93" i="8"/>
  <c r="M181" i="8" s="1"/>
  <c r="N93" i="8"/>
  <c r="N181" i="8" s="1"/>
  <c r="O93" i="8"/>
  <c r="Q93" i="8"/>
  <c r="Q181" i="8" s="1"/>
  <c r="S93" i="8"/>
  <c r="S181" i="8" s="1"/>
  <c r="T93" i="8"/>
  <c r="U93" i="8"/>
  <c r="V93" i="8"/>
  <c r="W93" i="8"/>
  <c r="X93" i="8" s="1"/>
  <c r="Y93" i="8" s="1"/>
  <c r="Z93" i="8"/>
  <c r="X181" i="8" s="1"/>
  <c r="AA93" i="8"/>
  <c r="AC93" i="8"/>
  <c r="AB228" i="8" s="1"/>
  <c r="AE93" i="8"/>
  <c r="AD181" i="8" s="1"/>
  <c r="AF93" i="8"/>
  <c r="AE181" i="8" s="1"/>
  <c r="AG93" i="8"/>
  <c r="AI93" i="8"/>
  <c r="AH181" i="8" s="1"/>
  <c r="E94" i="8"/>
  <c r="E182" i="8" s="1"/>
  <c r="F94" i="8"/>
  <c r="F182" i="8" s="1"/>
  <c r="G94" i="8"/>
  <c r="G182" i="8" s="1"/>
  <c r="H94" i="8"/>
  <c r="H182" i="8" s="1"/>
  <c r="I94" i="8"/>
  <c r="I182" i="8" s="1"/>
  <c r="J94" i="8"/>
  <c r="K94" i="8"/>
  <c r="L94" i="8"/>
  <c r="L182" i="8" s="1"/>
  <c r="M94" i="8"/>
  <c r="N94" i="8"/>
  <c r="N182" i="8" s="1"/>
  <c r="O94" i="8"/>
  <c r="O182" i="8" s="1"/>
  <c r="Q94" i="8"/>
  <c r="Q229" i="8" s="1"/>
  <c r="S94" i="8"/>
  <c r="S229" i="8" s="1"/>
  <c r="T94" i="8"/>
  <c r="U94" i="8"/>
  <c r="V94" i="8"/>
  <c r="W94" i="8"/>
  <c r="Z94" i="8"/>
  <c r="X182" i="8" s="1"/>
  <c r="AA94" i="8"/>
  <c r="Z182" i="8" s="1"/>
  <c r="AC94" i="8"/>
  <c r="AE94" i="8"/>
  <c r="AD182" i="8" s="1"/>
  <c r="AF94" i="8"/>
  <c r="AG94" i="8"/>
  <c r="AI94" i="8"/>
  <c r="E95" i="8"/>
  <c r="F95" i="8"/>
  <c r="F230" i="8" s="1"/>
  <c r="G95" i="8"/>
  <c r="H95" i="8"/>
  <c r="H230" i="8" s="1"/>
  <c r="I95" i="8"/>
  <c r="I183" i="8" s="1"/>
  <c r="J95" i="8"/>
  <c r="K95" i="8"/>
  <c r="L95" i="8"/>
  <c r="L183" i="8" s="1"/>
  <c r="M95" i="8"/>
  <c r="N95" i="8"/>
  <c r="N230" i="8" s="1"/>
  <c r="O95" i="8"/>
  <c r="Q95" i="8"/>
  <c r="Q230" i="8" s="1"/>
  <c r="S95" i="8"/>
  <c r="S183" i="8" s="1"/>
  <c r="T95" i="8"/>
  <c r="T183" i="8" s="1"/>
  <c r="U95" i="8"/>
  <c r="V95" i="8"/>
  <c r="V230" i="8" s="1"/>
  <c r="W95" i="8"/>
  <c r="X95" i="8" s="1"/>
  <c r="Y95" i="8" s="1"/>
  <c r="Z95" i="8"/>
  <c r="X230" i="8" s="1"/>
  <c r="AA95" i="8"/>
  <c r="AC95" i="8"/>
  <c r="AB230" i="8" s="1"/>
  <c r="AE95" i="8"/>
  <c r="AD183" i="8" s="1"/>
  <c r="AF95" i="8"/>
  <c r="AG95" i="8"/>
  <c r="AI95" i="8"/>
  <c r="E96" i="8"/>
  <c r="E184" i="8" s="1"/>
  <c r="F96" i="8"/>
  <c r="F231" i="8" s="1"/>
  <c r="G96" i="8"/>
  <c r="H96" i="8"/>
  <c r="H184" i="8" s="1"/>
  <c r="I96" i="8"/>
  <c r="I231" i="8" s="1"/>
  <c r="J96" i="8"/>
  <c r="J184" i="8" s="1"/>
  <c r="K96" i="8"/>
  <c r="L96" i="8"/>
  <c r="L184" i="8" s="1"/>
  <c r="M96" i="8"/>
  <c r="M184" i="8" s="1"/>
  <c r="N96" i="8"/>
  <c r="N184" i="8" s="1"/>
  <c r="O96" i="8"/>
  <c r="Q96" i="8"/>
  <c r="Q184" i="8" s="1"/>
  <c r="S96" i="8"/>
  <c r="S184" i="8" s="1"/>
  <c r="T96" i="8"/>
  <c r="U96" i="8"/>
  <c r="V96" i="8"/>
  <c r="V184" i="8" s="1"/>
  <c r="W96" i="8"/>
  <c r="Z96" i="8"/>
  <c r="X184" i="8" s="1"/>
  <c r="AA96" i="8"/>
  <c r="AC96" i="8"/>
  <c r="AB184" i="8" s="1"/>
  <c r="AE96" i="8"/>
  <c r="AF96" i="8"/>
  <c r="AG96" i="8"/>
  <c r="AI96" i="8"/>
  <c r="AH231" i="8" s="1"/>
  <c r="E102" i="8"/>
  <c r="F102" i="8"/>
  <c r="G102" i="8"/>
  <c r="H102" i="8"/>
  <c r="I102" i="8"/>
  <c r="J102" i="8"/>
  <c r="K102" i="8"/>
  <c r="L102" i="8"/>
  <c r="L146" i="8" s="1"/>
  <c r="M102" i="8"/>
  <c r="M146" i="8" s="1"/>
  <c r="N102" i="8"/>
  <c r="N146" i="8" s="1"/>
  <c r="O102" i="8"/>
  <c r="Q102" i="8"/>
  <c r="S102" i="8"/>
  <c r="T102" i="8"/>
  <c r="U102" i="8"/>
  <c r="V102" i="8"/>
  <c r="V146" i="8" s="1"/>
  <c r="W102" i="8"/>
  <c r="W146" i="8" s="1"/>
  <c r="X102" i="8"/>
  <c r="X146" i="8" s="1"/>
  <c r="Z102" i="8"/>
  <c r="AB102" i="8"/>
  <c r="AD102" i="8"/>
  <c r="AD146" i="8" s="1"/>
  <c r="AE102" i="8"/>
  <c r="AF102" i="8"/>
  <c r="AF146" i="8" s="1"/>
  <c r="AH102" i="8"/>
  <c r="AH193" i="8" s="1"/>
  <c r="E103" i="8"/>
  <c r="E194" i="8" s="1"/>
  <c r="F103" i="8"/>
  <c r="F147" i="8" s="1"/>
  <c r="G103" i="8"/>
  <c r="H103" i="8"/>
  <c r="I103" i="8"/>
  <c r="I147" i="8" s="1"/>
  <c r="J103" i="8"/>
  <c r="K103" i="8"/>
  <c r="L103" i="8"/>
  <c r="L194" i="8" s="1"/>
  <c r="M103" i="8"/>
  <c r="M147" i="8" s="1"/>
  <c r="N103" i="8"/>
  <c r="N147" i="8" s="1"/>
  <c r="O103" i="8"/>
  <c r="Q103" i="8"/>
  <c r="S103" i="8"/>
  <c r="S194" i="8" s="1"/>
  <c r="T103" i="8"/>
  <c r="U103" i="8"/>
  <c r="U147" i="8" s="1"/>
  <c r="V103" i="8"/>
  <c r="W103" i="8"/>
  <c r="W147" i="8" s="1"/>
  <c r="X103" i="8"/>
  <c r="X147" i="8" s="1"/>
  <c r="Z103" i="8"/>
  <c r="AB103" i="8"/>
  <c r="AD103" i="8"/>
  <c r="AD147" i="8" s="1"/>
  <c r="AE103" i="8"/>
  <c r="AF103" i="8"/>
  <c r="AH103" i="8"/>
  <c r="E104" i="8"/>
  <c r="E148" i="8" s="1"/>
  <c r="F104" i="8"/>
  <c r="F148" i="8" s="1"/>
  <c r="G104" i="8"/>
  <c r="H104" i="8"/>
  <c r="I104" i="8"/>
  <c r="J104" i="8"/>
  <c r="K104" i="8"/>
  <c r="K148" i="8" s="1"/>
  <c r="L104" i="8"/>
  <c r="L148" i="8" s="1"/>
  <c r="M104" i="8"/>
  <c r="M148" i="8" s="1"/>
  <c r="N104" i="8"/>
  <c r="N195" i="8" s="1"/>
  <c r="O104" i="8"/>
  <c r="Q104" i="8"/>
  <c r="S104" i="8"/>
  <c r="T104" i="8"/>
  <c r="U104" i="8"/>
  <c r="V104" i="8"/>
  <c r="W104" i="8"/>
  <c r="W148" i="8" s="1"/>
  <c r="X104" i="8"/>
  <c r="X195" i="8" s="1"/>
  <c r="Z104" i="8"/>
  <c r="AB104" i="8"/>
  <c r="AD104" i="8"/>
  <c r="AD148" i="8" s="1"/>
  <c r="AE104" i="8"/>
  <c r="AF104" i="8"/>
  <c r="AH104" i="8"/>
  <c r="E105" i="8"/>
  <c r="E149" i="8" s="1"/>
  <c r="F105" i="8"/>
  <c r="F196" i="8" s="1"/>
  <c r="G105" i="8"/>
  <c r="H105" i="8"/>
  <c r="I105" i="8"/>
  <c r="J105" i="8"/>
  <c r="K105" i="8"/>
  <c r="L105" i="8"/>
  <c r="M105" i="8"/>
  <c r="M149" i="8" s="1"/>
  <c r="N105" i="8"/>
  <c r="N149" i="8" s="1"/>
  <c r="O105" i="8"/>
  <c r="Q105" i="8"/>
  <c r="S105" i="8"/>
  <c r="T105" i="8"/>
  <c r="U105" i="8"/>
  <c r="U149" i="8" s="1"/>
  <c r="V105" i="8"/>
  <c r="W105" i="8"/>
  <c r="W149" i="8" s="1"/>
  <c r="X105" i="8"/>
  <c r="X149" i="8" s="1"/>
  <c r="Z105" i="8"/>
  <c r="AB105" i="8"/>
  <c r="AB149" i="8" s="1"/>
  <c r="AD105" i="8"/>
  <c r="AE105" i="8"/>
  <c r="AF105" i="8"/>
  <c r="AH105" i="8"/>
  <c r="AH149" i="8" s="1"/>
  <c r="E106" i="8"/>
  <c r="E150" i="8" s="1"/>
  <c r="F106" i="8"/>
  <c r="F150" i="8" s="1"/>
  <c r="G106" i="8"/>
  <c r="H106" i="8"/>
  <c r="I106" i="8"/>
  <c r="I150" i="8" s="1"/>
  <c r="J106" i="8"/>
  <c r="K106" i="8"/>
  <c r="L106" i="8"/>
  <c r="L150" i="8" s="1"/>
  <c r="M106" i="8"/>
  <c r="M150" i="8" s="1"/>
  <c r="N106" i="8"/>
  <c r="N197" i="8" s="1"/>
  <c r="O106" i="8"/>
  <c r="Q106" i="8"/>
  <c r="S106" i="8"/>
  <c r="S150" i="8" s="1"/>
  <c r="T106" i="8"/>
  <c r="U106" i="8"/>
  <c r="V106" i="8"/>
  <c r="V197" i="8" s="1"/>
  <c r="W106" i="8"/>
  <c r="W150" i="8" s="1"/>
  <c r="X106" i="8"/>
  <c r="X150" i="8" s="1"/>
  <c r="Z106" i="8"/>
  <c r="AB106" i="8"/>
  <c r="AD106" i="8"/>
  <c r="AE106" i="8"/>
  <c r="AF106" i="8"/>
  <c r="AF150" i="8" s="1"/>
  <c r="AH106" i="8"/>
  <c r="E107" i="8"/>
  <c r="E198" i="8" s="1"/>
  <c r="F107" i="8"/>
  <c r="F151" i="8" s="1"/>
  <c r="G107" i="8"/>
  <c r="H107" i="8"/>
  <c r="H151" i="8" s="1"/>
  <c r="I107" i="8"/>
  <c r="J107" i="8"/>
  <c r="K107" i="8"/>
  <c r="L107" i="8"/>
  <c r="M107" i="8"/>
  <c r="M151" i="8" s="1"/>
  <c r="N107" i="8"/>
  <c r="N198" i="8" s="1"/>
  <c r="O107" i="8"/>
  <c r="Q107" i="8"/>
  <c r="Q151" i="8" s="1"/>
  <c r="S107" i="8"/>
  <c r="S151" i="8" s="1"/>
  <c r="T107" i="8"/>
  <c r="U107" i="8"/>
  <c r="V107" i="8"/>
  <c r="V151" i="8" s="1"/>
  <c r="W107" i="8"/>
  <c r="W151" i="8" s="1"/>
  <c r="X107" i="8"/>
  <c r="X151" i="8" s="1"/>
  <c r="Z107" i="8"/>
  <c r="AB107" i="8"/>
  <c r="AD107" i="8"/>
  <c r="AD151" i="8" s="1"/>
  <c r="AE107" i="8"/>
  <c r="AF107" i="8"/>
  <c r="AF151" i="8" s="1"/>
  <c r="AH107" i="8"/>
  <c r="E108" i="8"/>
  <c r="F108" i="8"/>
  <c r="F152" i="8" s="1"/>
  <c r="G108" i="8"/>
  <c r="H108" i="8"/>
  <c r="H152" i="8" s="1"/>
  <c r="I108" i="8"/>
  <c r="J108" i="8"/>
  <c r="K108" i="8"/>
  <c r="L108" i="8"/>
  <c r="L199" i="8" s="1"/>
  <c r="M108" i="8"/>
  <c r="N108" i="8"/>
  <c r="N199" i="8" s="1"/>
  <c r="O108" i="8"/>
  <c r="Q108" i="8"/>
  <c r="S108" i="8"/>
  <c r="T108" i="8"/>
  <c r="U108" i="8"/>
  <c r="U152" i="8" s="1"/>
  <c r="V108" i="8"/>
  <c r="V152" i="8" s="1"/>
  <c r="W108" i="8"/>
  <c r="X108" i="8"/>
  <c r="X152" i="8" s="1"/>
  <c r="Z108" i="8"/>
  <c r="AB108" i="8"/>
  <c r="AB152" i="8" s="1"/>
  <c r="AD108" i="8"/>
  <c r="AE108" i="8"/>
  <c r="AF108" i="8"/>
  <c r="AH108" i="8"/>
  <c r="AH152" i="8" s="1"/>
  <c r="E109" i="8"/>
  <c r="E200" i="8" s="1"/>
  <c r="F109" i="8"/>
  <c r="F153" i="8" s="1"/>
  <c r="G109" i="8"/>
  <c r="H109" i="8"/>
  <c r="I109" i="8"/>
  <c r="I153" i="8" s="1"/>
  <c r="J109" i="8"/>
  <c r="K109" i="8"/>
  <c r="K153" i="8" s="1"/>
  <c r="L109" i="8"/>
  <c r="L153" i="8" s="1"/>
  <c r="M109" i="8"/>
  <c r="M153" i="8" s="1"/>
  <c r="N109" i="8"/>
  <c r="N200" i="8" s="1"/>
  <c r="O109" i="8"/>
  <c r="Q109" i="8"/>
  <c r="S109" i="8"/>
  <c r="T109" i="8"/>
  <c r="U109" i="8"/>
  <c r="V109" i="8"/>
  <c r="W109" i="8"/>
  <c r="W153" i="8" s="1"/>
  <c r="X109" i="8"/>
  <c r="X153" i="8" s="1"/>
  <c r="Z109" i="8"/>
  <c r="AB109" i="8"/>
  <c r="AD109" i="8"/>
  <c r="AE109" i="8"/>
  <c r="AF109" i="8"/>
  <c r="AH109" i="8"/>
  <c r="AH200" i="8" s="1"/>
  <c r="E110" i="8"/>
  <c r="E154" i="8" s="1"/>
  <c r="F110" i="8"/>
  <c r="F201" i="8" s="1"/>
  <c r="G110" i="8"/>
  <c r="H110" i="8"/>
  <c r="I110" i="8"/>
  <c r="J110" i="8"/>
  <c r="K110" i="8"/>
  <c r="L110" i="8"/>
  <c r="L154" i="8" s="1"/>
  <c r="M110" i="8"/>
  <c r="M154" i="8" s="1"/>
  <c r="N110" i="8"/>
  <c r="N154" i="8" s="1"/>
  <c r="O110" i="8"/>
  <c r="Q110" i="8"/>
  <c r="S110" i="8"/>
  <c r="S154" i="8" s="1"/>
  <c r="T110" i="8"/>
  <c r="U110" i="8"/>
  <c r="V110" i="8"/>
  <c r="V154" i="8" s="1"/>
  <c r="W110" i="8"/>
  <c r="W154" i="8" s="1"/>
  <c r="X110" i="8"/>
  <c r="X154" i="8" s="1"/>
  <c r="Z110" i="8"/>
  <c r="AB110" i="8"/>
  <c r="AD110" i="8"/>
  <c r="AE110" i="8"/>
  <c r="AF110" i="8"/>
  <c r="AH110" i="8"/>
  <c r="AH154" i="8" s="1"/>
  <c r="E111" i="8"/>
  <c r="E155" i="8" s="1"/>
  <c r="F111" i="8"/>
  <c r="F202" i="8" s="1"/>
  <c r="G111" i="8"/>
  <c r="H111" i="8"/>
  <c r="I111" i="8"/>
  <c r="I155" i="8" s="1"/>
  <c r="J111" i="8"/>
  <c r="K111" i="8"/>
  <c r="L111" i="8"/>
  <c r="L202" i="8" s="1"/>
  <c r="M111" i="8"/>
  <c r="M155" i="8" s="1"/>
  <c r="N111" i="8"/>
  <c r="N155" i="8" s="1"/>
  <c r="O111" i="8"/>
  <c r="Q111" i="8"/>
  <c r="Q155" i="8" s="1"/>
  <c r="S111" i="8"/>
  <c r="S155" i="8" s="1"/>
  <c r="T111" i="8"/>
  <c r="U111" i="8"/>
  <c r="V111" i="8"/>
  <c r="W111" i="8"/>
  <c r="W155" i="8" s="1"/>
  <c r="X111" i="8"/>
  <c r="X155" i="8" s="1"/>
  <c r="Z111" i="8"/>
  <c r="AB111" i="8"/>
  <c r="AB155" i="8" s="1"/>
  <c r="AD111" i="8"/>
  <c r="AE111" i="8"/>
  <c r="AF111" i="8"/>
  <c r="AH111" i="8"/>
  <c r="AH155" i="8" s="1"/>
  <c r="AL112" i="8"/>
  <c r="AM112" i="8"/>
  <c r="AN112" i="8"/>
  <c r="AO112" i="8"/>
  <c r="AP112" i="8"/>
  <c r="AQ112" i="8"/>
  <c r="AR112" i="8"/>
  <c r="AS112" i="8"/>
  <c r="AT112" i="8"/>
  <c r="AU112" i="8"/>
  <c r="AV112" i="8"/>
  <c r="AX112" i="8"/>
  <c r="AZ112" i="8"/>
  <c r="BA112" i="8"/>
  <c r="BB112" i="8"/>
  <c r="BC112" i="8"/>
  <c r="BD112" i="8"/>
  <c r="BE112" i="8"/>
  <c r="BF112" i="8"/>
  <c r="BH112" i="8"/>
  <c r="BJ112" i="8"/>
  <c r="BK112" i="8"/>
  <c r="BL112" i="8"/>
  <c r="BN112" i="8"/>
  <c r="E113" i="8"/>
  <c r="E204" i="8" s="1"/>
  <c r="F113" i="8"/>
  <c r="F157" i="8" s="1"/>
  <c r="G113" i="8"/>
  <c r="H113" i="8"/>
  <c r="I113" i="8"/>
  <c r="J113" i="8"/>
  <c r="K113" i="8"/>
  <c r="L113" i="8"/>
  <c r="M113" i="8"/>
  <c r="M157" i="8" s="1"/>
  <c r="N113" i="8"/>
  <c r="N157" i="8" s="1"/>
  <c r="O113" i="8"/>
  <c r="Q113" i="8"/>
  <c r="S113" i="8"/>
  <c r="T113" i="8"/>
  <c r="U113" i="8"/>
  <c r="V113" i="8"/>
  <c r="W113" i="8"/>
  <c r="W204" i="8" s="1"/>
  <c r="X113" i="8"/>
  <c r="X157" i="8" s="1"/>
  <c r="Z113" i="8"/>
  <c r="AB113" i="8"/>
  <c r="AD113" i="8"/>
  <c r="AE113" i="8"/>
  <c r="AF113" i="8"/>
  <c r="AH113" i="8"/>
  <c r="AH157" i="8" s="1"/>
  <c r="AL113" i="8"/>
  <c r="AM113" i="8"/>
  <c r="AN113" i="8"/>
  <c r="AO113" i="8"/>
  <c r="AP113" i="8"/>
  <c r="AQ113" i="8"/>
  <c r="AR113" i="8"/>
  <c r="AS113" i="8"/>
  <c r="AT113" i="8"/>
  <c r="AU113" i="8"/>
  <c r="AV113" i="8"/>
  <c r="AX113" i="8"/>
  <c r="AZ113" i="8"/>
  <c r="BA113" i="8"/>
  <c r="BB113" i="8"/>
  <c r="BC113" i="8"/>
  <c r="BD113" i="8"/>
  <c r="BE113" i="8"/>
  <c r="BF113" i="8"/>
  <c r="BH113" i="8"/>
  <c r="BJ113" i="8"/>
  <c r="BK113" i="8"/>
  <c r="BL113" i="8"/>
  <c r="BN113" i="8"/>
  <c r="E114" i="8"/>
  <c r="E158" i="8" s="1"/>
  <c r="F114" i="8"/>
  <c r="F158" i="8" s="1"/>
  <c r="G114" i="8"/>
  <c r="H114" i="8"/>
  <c r="I114" i="8"/>
  <c r="J114" i="8"/>
  <c r="K114" i="8"/>
  <c r="L114" i="8"/>
  <c r="L158" i="8" s="1"/>
  <c r="M114" i="8"/>
  <c r="N114" i="8"/>
  <c r="N158" i="8" s="1"/>
  <c r="O114" i="8"/>
  <c r="Q114" i="8"/>
  <c r="Q158" i="8" s="1"/>
  <c r="S114" i="8"/>
  <c r="S158" i="8" s="1"/>
  <c r="T114" i="8"/>
  <c r="U114" i="8"/>
  <c r="U158" i="8" s="1"/>
  <c r="V114" i="8"/>
  <c r="W114" i="8"/>
  <c r="X114" i="8"/>
  <c r="Z114" i="8"/>
  <c r="AB114" i="8"/>
  <c r="AB158" i="8" s="1"/>
  <c r="AD114" i="8"/>
  <c r="AD158" i="8" s="1"/>
  <c r="AE114" i="8"/>
  <c r="AF114" i="8"/>
  <c r="AH114" i="8"/>
  <c r="E115" i="8"/>
  <c r="F115" i="8"/>
  <c r="G115" i="8"/>
  <c r="H115" i="8"/>
  <c r="I115" i="8"/>
  <c r="J115" i="8"/>
  <c r="K115" i="8"/>
  <c r="L115" i="8"/>
  <c r="M115" i="8"/>
  <c r="M159" i="8" s="1"/>
  <c r="N115" i="8"/>
  <c r="N159" i="8" s="1"/>
  <c r="O115" i="8"/>
  <c r="Q115" i="8"/>
  <c r="Q159" i="8" s="1"/>
  <c r="S115" i="8"/>
  <c r="T115" i="8"/>
  <c r="U115" i="8"/>
  <c r="V115" i="8"/>
  <c r="V206" i="8" s="1"/>
  <c r="W115" i="8"/>
  <c r="W159" i="8" s="1"/>
  <c r="X115" i="8"/>
  <c r="X159" i="8" s="1"/>
  <c r="Z115" i="8"/>
  <c r="AB115" i="8"/>
  <c r="AB159" i="8" s="1"/>
  <c r="AD115" i="8"/>
  <c r="AE115" i="8"/>
  <c r="AF115" i="8"/>
  <c r="AH115" i="8"/>
  <c r="AH206" i="8" s="1"/>
  <c r="E116" i="8"/>
  <c r="F116" i="8"/>
  <c r="F160" i="8" s="1"/>
  <c r="G116" i="8"/>
  <c r="H116" i="8"/>
  <c r="H160" i="8" s="1"/>
  <c r="I116" i="8"/>
  <c r="I160" i="8" s="1"/>
  <c r="J116" i="8"/>
  <c r="K116" i="8"/>
  <c r="L116" i="8"/>
  <c r="L207" i="8" s="1"/>
  <c r="M116" i="8"/>
  <c r="N116" i="8"/>
  <c r="N207" i="8" s="1"/>
  <c r="O116" i="8"/>
  <c r="Q116" i="8"/>
  <c r="S116" i="8"/>
  <c r="S160" i="8" s="1"/>
  <c r="T116" i="8"/>
  <c r="U116" i="8"/>
  <c r="V116" i="8"/>
  <c r="V207" i="8" s="1"/>
  <c r="W116" i="8"/>
  <c r="X116" i="8"/>
  <c r="X207" i="8" s="1"/>
  <c r="Z116" i="8"/>
  <c r="AB116" i="8"/>
  <c r="AB160" i="8" s="1"/>
  <c r="AD116" i="8"/>
  <c r="AE116" i="8"/>
  <c r="AF116" i="8"/>
  <c r="AH116" i="8"/>
  <c r="E117" i="8"/>
  <c r="E208" i="8" s="1"/>
  <c r="F117" i="8"/>
  <c r="F208" i="8" s="1"/>
  <c r="G117" i="8"/>
  <c r="H117" i="8"/>
  <c r="H161" i="8" s="1"/>
  <c r="I117" i="8"/>
  <c r="I161" i="8" s="1"/>
  <c r="J117" i="8"/>
  <c r="K117" i="8"/>
  <c r="L117" i="8"/>
  <c r="L208" i="8" s="1"/>
  <c r="M117" i="8"/>
  <c r="M161" i="8" s="1"/>
  <c r="N117" i="8"/>
  <c r="N161" i="8" s="1"/>
  <c r="O117" i="8"/>
  <c r="Q117" i="8"/>
  <c r="Q161" i="8" s="1"/>
  <c r="S117" i="8"/>
  <c r="T117" i="8"/>
  <c r="U117" i="8"/>
  <c r="V117" i="8"/>
  <c r="V208" i="8" s="1"/>
  <c r="W117" i="8"/>
  <c r="W161" i="8" s="1"/>
  <c r="X117" i="8"/>
  <c r="X161" i="8" s="1"/>
  <c r="Z117" i="8"/>
  <c r="AB117" i="8"/>
  <c r="AD117" i="8"/>
  <c r="AE117" i="8"/>
  <c r="AF117" i="8"/>
  <c r="AF161" i="8" s="1"/>
  <c r="AH117" i="8"/>
  <c r="AH161" i="8" s="1"/>
  <c r="E118" i="8"/>
  <c r="E162" i="8" s="1"/>
  <c r="F118" i="8"/>
  <c r="F162" i="8" s="1"/>
  <c r="G118" i="8"/>
  <c r="H118" i="8"/>
  <c r="H162" i="8" s="1"/>
  <c r="I118" i="8"/>
  <c r="I162" i="8" s="1"/>
  <c r="J118" i="8"/>
  <c r="K118" i="8"/>
  <c r="L118" i="8"/>
  <c r="L162" i="8" s="1"/>
  <c r="M118" i="8"/>
  <c r="M209" i="8" s="1"/>
  <c r="N118" i="8"/>
  <c r="N162" i="8" s="1"/>
  <c r="O118" i="8"/>
  <c r="Q118" i="8"/>
  <c r="Q162" i="8" s="1"/>
  <c r="S118" i="8"/>
  <c r="S162" i="8" s="1"/>
  <c r="T118" i="8"/>
  <c r="U118" i="8"/>
  <c r="V118" i="8"/>
  <c r="V162" i="8" s="1"/>
  <c r="W118" i="8"/>
  <c r="W209" i="8" s="1"/>
  <c r="X118" i="8"/>
  <c r="X162" i="8" s="1"/>
  <c r="Z118" i="8"/>
  <c r="AB118" i="8"/>
  <c r="AD118" i="8"/>
  <c r="AE118" i="8"/>
  <c r="AF118" i="8"/>
  <c r="AH118" i="8"/>
  <c r="AH162" i="8" s="1"/>
  <c r="E119" i="8"/>
  <c r="E163" i="8" s="1"/>
  <c r="F119" i="8"/>
  <c r="F163" i="8" s="1"/>
  <c r="G119" i="8"/>
  <c r="H119" i="8"/>
  <c r="H163" i="8" s="1"/>
  <c r="I119" i="8"/>
  <c r="I163" i="8" s="1"/>
  <c r="J119" i="8"/>
  <c r="K119" i="8"/>
  <c r="L119" i="8"/>
  <c r="L163" i="8" s="1"/>
  <c r="M119" i="8"/>
  <c r="N119" i="8"/>
  <c r="N163" i="8" s="1"/>
  <c r="O119" i="8"/>
  <c r="Q119" i="8"/>
  <c r="S119" i="8"/>
  <c r="T119" i="8"/>
  <c r="U119" i="8"/>
  <c r="V119" i="8"/>
  <c r="V163" i="8" s="1"/>
  <c r="W119" i="8"/>
  <c r="W210" i="8" s="1"/>
  <c r="X119" i="8"/>
  <c r="X163" i="8" s="1"/>
  <c r="Z119" i="8"/>
  <c r="AB119" i="8"/>
  <c r="AB163" i="8" s="1"/>
  <c r="AD119" i="8"/>
  <c r="AE119" i="8"/>
  <c r="AF119" i="8"/>
  <c r="AH119" i="8"/>
  <c r="AH163" i="8" s="1"/>
  <c r="E120" i="8"/>
  <c r="E164" i="8" s="1"/>
  <c r="F120" i="8"/>
  <c r="F164" i="8" s="1"/>
  <c r="G120" i="8"/>
  <c r="H120" i="8"/>
  <c r="I120" i="8"/>
  <c r="J120" i="8"/>
  <c r="K120" i="8"/>
  <c r="L120" i="8"/>
  <c r="L164" i="8" s="1"/>
  <c r="M120" i="8"/>
  <c r="M164" i="8" s="1"/>
  <c r="N120" i="8"/>
  <c r="N211" i="8" s="1"/>
  <c r="O120" i="8"/>
  <c r="Q120" i="8"/>
  <c r="Q164" i="8" s="1"/>
  <c r="S120" i="8"/>
  <c r="T120" i="8"/>
  <c r="U120" i="8"/>
  <c r="V120" i="8"/>
  <c r="V164" i="8" s="1"/>
  <c r="W120" i="8"/>
  <c r="W211" i="8" s="1"/>
  <c r="X120" i="8"/>
  <c r="X211" i="8" s="1"/>
  <c r="Z120" i="8"/>
  <c r="AB120" i="8"/>
  <c r="AD120" i="8"/>
  <c r="AD164" i="8" s="1"/>
  <c r="AE120" i="8"/>
  <c r="AF120" i="8"/>
  <c r="AH120" i="8"/>
  <c r="AH164" i="8" s="1"/>
  <c r="E121" i="8"/>
  <c r="E165" i="8" s="1"/>
  <c r="F121" i="8"/>
  <c r="F212" i="8" s="1"/>
  <c r="G121" i="8"/>
  <c r="H121" i="8"/>
  <c r="H165" i="8" s="1"/>
  <c r="I121" i="8"/>
  <c r="J121" i="8"/>
  <c r="K121" i="8"/>
  <c r="L121" i="8"/>
  <c r="L165" i="8" s="1"/>
  <c r="M121" i="8"/>
  <c r="M165" i="8" s="1"/>
  <c r="N121" i="8"/>
  <c r="N212" i="8" s="1"/>
  <c r="O121" i="8"/>
  <c r="Q121" i="8"/>
  <c r="S121" i="8"/>
  <c r="T121" i="8"/>
  <c r="U121" i="8"/>
  <c r="V121" i="8"/>
  <c r="V165" i="8" s="1"/>
  <c r="W121" i="8"/>
  <c r="W212" i="8" s="1"/>
  <c r="X121" i="8"/>
  <c r="X165" i="8" s="1"/>
  <c r="Z121" i="8"/>
  <c r="AB121" i="8"/>
  <c r="AD121" i="8"/>
  <c r="AD212" i="8" s="1"/>
  <c r="AE121" i="8"/>
  <c r="AF121" i="8"/>
  <c r="AH121" i="8"/>
  <c r="AH165" i="8" s="1"/>
  <c r="E122" i="8"/>
  <c r="E213" i="8" s="1"/>
  <c r="F122" i="8"/>
  <c r="F166" i="8" s="1"/>
  <c r="G122" i="8"/>
  <c r="H122" i="8"/>
  <c r="H166" i="8" s="1"/>
  <c r="I122" i="8"/>
  <c r="I166" i="8" s="1"/>
  <c r="J122" i="8"/>
  <c r="K122" i="8"/>
  <c r="K166" i="8" s="1"/>
  <c r="L122" i="8"/>
  <c r="L166" i="8" s="1"/>
  <c r="M122" i="8"/>
  <c r="N122" i="8"/>
  <c r="N166" i="8" s="1"/>
  <c r="O122" i="8"/>
  <c r="Q122" i="8"/>
  <c r="S122" i="8"/>
  <c r="S166" i="8" s="1"/>
  <c r="T122" i="8"/>
  <c r="U122" i="8"/>
  <c r="V122" i="8"/>
  <c r="V213" i="8" s="1"/>
  <c r="W122" i="8"/>
  <c r="W166" i="8" s="1"/>
  <c r="X122" i="8"/>
  <c r="X166" i="8" s="1"/>
  <c r="Z122" i="8"/>
  <c r="AB122" i="8"/>
  <c r="AD122" i="8"/>
  <c r="AE122" i="8"/>
  <c r="AF122" i="8"/>
  <c r="AH122" i="8"/>
  <c r="AH166" i="8" s="1"/>
  <c r="E123" i="8"/>
  <c r="E167" i="8" s="1"/>
  <c r="F123" i="8"/>
  <c r="F214" i="8" s="1"/>
  <c r="G123" i="8"/>
  <c r="H123" i="8"/>
  <c r="I123" i="8"/>
  <c r="I214" i="8" s="1"/>
  <c r="J123" i="8"/>
  <c r="K123" i="8"/>
  <c r="L123" i="8"/>
  <c r="L167" i="8" s="1"/>
  <c r="M123" i="8"/>
  <c r="M167" i="8" s="1"/>
  <c r="N123" i="8"/>
  <c r="N167" i="8" s="1"/>
  <c r="O123" i="8"/>
  <c r="Q123" i="8"/>
  <c r="S123" i="8"/>
  <c r="S167" i="8" s="1"/>
  <c r="T123" i="8"/>
  <c r="U123" i="8"/>
  <c r="V123" i="8"/>
  <c r="V167" i="8" s="1"/>
  <c r="W123" i="8"/>
  <c r="W167" i="8" s="1"/>
  <c r="X123" i="8"/>
  <c r="X167" i="8" s="1"/>
  <c r="Z123" i="8"/>
  <c r="AB123" i="8"/>
  <c r="AD123" i="8"/>
  <c r="AD167" i="8" s="1"/>
  <c r="AE123" i="8"/>
  <c r="AF123" i="8"/>
  <c r="AH123" i="8"/>
  <c r="AH167" i="8" s="1"/>
  <c r="E124" i="8"/>
  <c r="F124" i="8"/>
  <c r="F168" i="8" s="1"/>
  <c r="G124" i="8"/>
  <c r="H124" i="8"/>
  <c r="I124" i="8"/>
  <c r="J124" i="8"/>
  <c r="K124" i="8"/>
  <c r="L124" i="8"/>
  <c r="M124" i="8"/>
  <c r="M215" i="8" s="1"/>
  <c r="N124" i="8"/>
  <c r="N215" i="8" s="1"/>
  <c r="O124" i="8"/>
  <c r="Q124" i="8"/>
  <c r="S124" i="8"/>
  <c r="S168" i="8" s="1"/>
  <c r="T124" i="8"/>
  <c r="U124" i="8"/>
  <c r="V124" i="8"/>
  <c r="W124" i="8"/>
  <c r="W215" i="8" s="1"/>
  <c r="X124" i="8"/>
  <c r="X168" i="8" s="1"/>
  <c r="Z124" i="8"/>
  <c r="AB124" i="8"/>
  <c r="AD124" i="8"/>
  <c r="AD168" i="8" s="1"/>
  <c r="AE124" i="8"/>
  <c r="AF124" i="8"/>
  <c r="AH124" i="8"/>
  <c r="AH168" i="8" s="1"/>
  <c r="E125" i="8"/>
  <c r="E169" i="8" s="1"/>
  <c r="F125" i="8"/>
  <c r="F216" i="8" s="1"/>
  <c r="G125" i="8"/>
  <c r="H125" i="8"/>
  <c r="H169" i="8" s="1"/>
  <c r="I125" i="8"/>
  <c r="I169" i="8" s="1"/>
  <c r="J125" i="8"/>
  <c r="K125" i="8"/>
  <c r="K169" i="8" s="1"/>
  <c r="L125" i="8"/>
  <c r="L169" i="8" s="1"/>
  <c r="M125" i="8"/>
  <c r="M169" i="8" s="1"/>
  <c r="N125" i="8"/>
  <c r="N169" i="8" s="1"/>
  <c r="O125" i="8"/>
  <c r="Q125" i="8"/>
  <c r="Q169" i="8" s="1"/>
  <c r="S125" i="8"/>
  <c r="S169" i="8" s="1"/>
  <c r="T125" i="8"/>
  <c r="U125" i="8"/>
  <c r="V125" i="8"/>
  <c r="V216" i="8" s="1"/>
  <c r="W125" i="8"/>
  <c r="W169" i="8" s="1"/>
  <c r="X125" i="8"/>
  <c r="X169" i="8" s="1"/>
  <c r="Z125" i="8"/>
  <c r="AB125" i="8"/>
  <c r="AB169" i="8" s="1"/>
  <c r="AD125" i="8"/>
  <c r="AD169" i="8" s="1"/>
  <c r="AE125" i="8"/>
  <c r="AF125" i="8"/>
  <c r="AH125" i="8"/>
  <c r="AH169" i="8" s="1"/>
  <c r="E126" i="8"/>
  <c r="E170" i="8" s="1"/>
  <c r="F126" i="8"/>
  <c r="F170" i="8" s="1"/>
  <c r="G126" i="8"/>
  <c r="H126" i="8"/>
  <c r="I126" i="8"/>
  <c r="I217" i="8" s="1"/>
  <c r="J126" i="8"/>
  <c r="K126" i="8"/>
  <c r="L126" i="8"/>
  <c r="L170" i="8" s="1"/>
  <c r="M126" i="8"/>
  <c r="M170" i="8" s="1"/>
  <c r="N126" i="8"/>
  <c r="O126" i="8"/>
  <c r="Q126" i="8"/>
  <c r="S126" i="8"/>
  <c r="S170" i="8" s="1"/>
  <c r="T126" i="8"/>
  <c r="U126" i="8"/>
  <c r="V126" i="8"/>
  <c r="V170" i="8" s="1"/>
  <c r="W126" i="8"/>
  <c r="W170" i="8" s="1"/>
  <c r="X126" i="8"/>
  <c r="X170" i="8" s="1"/>
  <c r="Z126" i="8"/>
  <c r="AB126" i="8"/>
  <c r="AD126" i="8"/>
  <c r="AD170" i="8" s="1"/>
  <c r="AE126" i="8"/>
  <c r="AF126" i="8"/>
  <c r="AH126" i="8"/>
  <c r="AH170" i="8" s="1"/>
  <c r="E127" i="8"/>
  <c r="E171" i="8" s="1"/>
  <c r="F127" i="8"/>
  <c r="F171" i="8" s="1"/>
  <c r="G127" i="8"/>
  <c r="H127" i="8"/>
  <c r="I127" i="8"/>
  <c r="I171" i="8" s="1"/>
  <c r="J127" i="8"/>
  <c r="K127" i="8"/>
  <c r="L127" i="8"/>
  <c r="M127" i="8"/>
  <c r="M218" i="8" s="1"/>
  <c r="N127" i="8"/>
  <c r="N171" i="8" s="1"/>
  <c r="O127" i="8"/>
  <c r="Q127" i="8"/>
  <c r="S127" i="8"/>
  <c r="S171" i="8" s="1"/>
  <c r="T127" i="8"/>
  <c r="U127" i="8"/>
  <c r="V127" i="8"/>
  <c r="V171" i="8" s="1"/>
  <c r="W127" i="8"/>
  <c r="W218" i="8" s="1"/>
  <c r="X127" i="8"/>
  <c r="Z127" i="8"/>
  <c r="AB127" i="8"/>
  <c r="AD127" i="8"/>
  <c r="AE127" i="8"/>
  <c r="AF127" i="8"/>
  <c r="AH127" i="8"/>
  <c r="AH171" i="8" s="1"/>
  <c r="E128" i="8"/>
  <c r="E172" i="8" s="1"/>
  <c r="F128" i="8"/>
  <c r="F172" i="8" s="1"/>
  <c r="G128" i="8"/>
  <c r="H128" i="8"/>
  <c r="I128" i="8"/>
  <c r="J128" i="8"/>
  <c r="K128" i="8"/>
  <c r="L128" i="8"/>
  <c r="L172" i="8" s="1"/>
  <c r="M128" i="8"/>
  <c r="M172" i="8" s="1"/>
  <c r="N128" i="8"/>
  <c r="N219" i="8" s="1"/>
  <c r="O128" i="8"/>
  <c r="Q128" i="8"/>
  <c r="S128" i="8"/>
  <c r="T128" i="8"/>
  <c r="U128" i="8"/>
  <c r="U172" i="8" s="1"/>
  <c r="V128" i="8"/>
  <c r="V172" i="8" s="1"/>
  <c r="W128" i="8"/>
  <c r="W172" i="8" s="1"/>
  <c r="X128" i="8"/>
  <c r="X172" i="8" s="1"/>
  <c r="Z128" i="8"/>
  <c r="AB128" i="8"/>
  <c r="AD128" i="8"/>
  <c r="AE128" i="8"/>
  <c r="AF128" i="8"/>
  <c r="AH128" i="8"/>
  <c r="AH172" i="8" s="1"/>
  <c r="E129" i="8"/>
  <c r="E173" i="8" s="1"/>
  <c r="F129" i="8"/>
  <c r="F220" i="8" s="1"/>
  <c r="G129" i="8"/>
  <c r="H129" i="8"/>
  <c r="I129" i="8"/>
  <c r="J129" i="8"/>
  <c r="K129" i="8"/>
  <c r="L129" i="8"/>
  <c r="L173" i="8" s="1"/>
  <c r="M129" i="8"/>
  <c r="M220" i="8" s="1"/>
  <c r="N129" i="8"/>
  <c r="N173" i="8" s="1"/>
  <c r="O129" i="8"/>
  <c r="Q129" i="8"/>
  <c r="S129" i="8"/>
  <c r="T129" i="8"/>
  <c r="U129" i="8"/>
  <c r="V129" i="8"/>
  <c r="V173" i="8" s="1"/>
  <c r="W129" i="8"/>
  <c r="W173" i="8" s="1"/>
  <c r="X129" i="8"/>
  <c r="X173" i="8" s="1"/>
  <c r="Z129" i="8"/>
  <c r="AB129" i="8"/>
  <c r="AB220" i="8" s="1"/>
  <c r="AD129" i="8"/>
  <c r="AE129" i="8"/>
  <c r="AF129" i="8"/>
  <c r="AH129" i="8"/>
  <c r="AH173" i="8" s="1"/>
  <c r="E130" i="8"/>
  <c r="E174" i="8" s="1"/>
  <c r="F130" i="8"/>
  <c r="F221" i="8" s="1"/>
  <c r="G130" i="8"/>
  <c r="H130" i="8"/>
  <c r="H221" i="8" s="1"/>
  <c r="I130" i="8"/>
  <c r="J130" i="8"/>
  <c r="K130" i="8"/>
  <c r="K174" i="8" s="1"/>
  <c r="L130" i="8"/>
  <c r="L174" i="8" s="1"/>
  <c r="M130" i="8"/>
  <c r="M174" i="8" s="1"/>
  <c r="N130" i="8"/>
  <c r="N221" i="8" s="1"/>
  <c r="O130" i="8"/>
  <c r="Q130" i="8"/>
  <c r="Q174" i="8" s="1"/>
  <c r="S130" i="8"/>
  <c r="T130" i="8"/>
  <c r="U130" i="8"/>
  <c r="V130" i="8"/>
  <c r="V221" i="8" s="1"/>
  <c r="W130" i="8"/>
  <c r="W174" i="8" s="1"/>
  <c r="X130" i="8"/>
  <c r="Z130" i="8"/>
  <c r="AB130" i="8"/>
  <c r="AB221" i="8" s="1"/>
  <c r="AD130" i="8"/>
  <c r="AE130" i="8"/>
  <c r="AF130" i="8"/>
  <c r="AF174" i="8" s="1"/>
  <c r="AH130" i="8"/>
  <c r="AH174" i="8" s="1"/>
  <c r="E131" i="8"/>
  <c r="E175" i="8" s="1"/>
  <c r="F131" i="8"/>
  <c r="F222" i="8" s="1"/>
  <c r="G131" i="8"/>
  <c r="H131" i="8"/>
  <c r="H175" i="8" s="1"/>
  <c r="I131" i="8"/>
  <c r="J131" i="8"/>
  <c r="K131" i="8"/>
  <c r="L131" i="8"/>
  <c r="L175" i="8" s="1"/>
  <c r="M131" i="8"/>
  <c r="M175" i="8" s="1"/>
  <c r="N131" i="8"/>
  <c r="O131" i="8"/>
  <c r="Q131" i="8"/>
  <c r="Q175" i="8" s="1"/>
  <c r="S131" i="8"/>
  <c r="T131" i="8"/>
  <c r="U131" i="8"/>
  <c r="V131" i="8"/>
  <c r="V175" i="8" s="1"/>
  <c r="W131" i="8"/>
  <c r="W175" i="8" s="1"/>
  <c r="X131" i="8"/>
  <c r="X222" i="8" s="1"/>
  <c r="Z131" i="8"/>
  <c r="AB131" i="8"/>
  <c r="AB175" i="8" s="1"/>
  <c r="AD131" i="8"/>
  <c r="AE131" i="8"/>
  <c r="AF131" i="8"/>
  <c r="AH131" i="8"/>
  <c r="AH222" i="8" s="1"/>
  <c r="E132" i="8"/>
  <c r="F132" i="8"/>
  <c r="F176" i="8" s="1"/>
  <c r="G132" i="8"/>
  <c r="H132" i="8"/>
  <c r="H176" i="8" s="1"/>
  <c r="I132" i="8"/>
  <c r="J132" i="8"/>
  <c r="K132" i="8"/>
  <c r="K176" i="8" s="1"/>
  <c r="L132" i="8"/>
  <c r="L223" i="8" s="1"/>
  <c r="M132" i="8"/>
  <c r="N132" i="8"/>
  <c r="N176" i="8" s="1"/>
  <c r="O132" i="8"/>
  <c r="Q132" i="8"/>
  <c r="Q223" i="8" s="1"/>
  <c r="S132" i="8"/>
  <c r="T132" i="8"/>
  <c r="U132" i="8"/>
  <c r="V132" i="8"/>
  <c r="V223" i="8" s="1"/>
  <c r="W132" i="8"/>
  <c r="X132" i="8"/>
  <c r="X176" i="8" s="1"/>
  <c r="Z132" i="8"/>
  <c r="AB132" i="8"/>
  <c r="AB223" i="8" s="1"/>
  <c r="AD132" i="8"/>
  <c r="AE132" i="8"/>
  <c r="AF132" i="8"/>
  <c r="AH132" i="8"/>
  <c r="AH176" i="8" s="1"/>
  <c r="E133" i="8"/>
  <c r="E177" i="8" s="1"/>
  <c r="F133" i="8"/>
  <c r="G133" i="8"/>
  <c r="H133" i="8"/>
  <c r="H177" i="8" s="1"/>
  <c r="I133" i="8"/>
  <c r="J133" i="8"/>
  <c r="K133" i="8"/>
  <c r="L133" i="8"/>
  <c r="L177" i="8" s="1"/>
  <c r="M133" i="8"/>
  <c r="M177" i="8" s="1"/>
  <c r="N133" i="8"/>
  <c r="N177" i="8" s="1"/>
  <c r="O133" i="8"/>
  <c r="Q133" i="8"/>
  <c r="Q224" i="8" s="1"/>
  <c r="S133" i="8"/>
  <c r="T133" i="8"/>
  <c r="U133" i="8"/>
  <c r="V133" i="8"/>
  <c r="V177" i="8" s="1"/>
  <c r="W133" i="8"/>
  <c r="W177" i="8" s="1"/>
  <c r="X133" i="8"/>
  <c r="X177" i="8" s="1"/>
  <c r="Z133" i="8"/>
  <c r="AB133" i="8"/>
  <c r="AB177" i="8" s="1"/>
  <c r="AD133" i="8"/>
  <c r="AE133" i="8"/>
  <c r="AF133" i="8"/>
  <c r="AH133" i="8"/>
  <c r="AH177" i="8" s="1"/>
  <c r="E134" i="8"/>
  <c r="E178" i="8" s="1"/>
  <c r="F134" i="8"/>
  <c r="F178" i="8" s="1"/>
  <c r="G134" i="8"/>
  <c r="H134" i="8"/>
  <c r="H225" i="8" s="1"/>
  <c r="I134" i="8"/>
  <c r="J134" i="8"/>
  <c r="K134" i="8"/>
  <c r="L134" i="8"/>
  <c r="L178" i="8" s="1"/>
  <c r="M134" i="8"/>
  <c r="N134" i="8"/>
  <c r="N225" i="8" s="1"/>
  <c r="O134" i="8"/>
  <c r="Q134" i="8"/>
  <c r="Q225" i="8" s="1"/>
  <c r="S134" i="8"/>
  <c r="T134" i="8"/>
  <c r="T178" i="8" s="1"/>
  <c r="U134" i="8"/>
  <c r="V134" i="8"/>
  <c r="V178" i="8" s="1"/>
  <c r="W134" i="8"/>
  <c r="W178" i="8" s="1"/>
  <c r="X134" i="8"/>
  <c r="X178" i="8" s="1"/>
  <c r="Z134" i="8"/>
  <c r="AB134" i="8"/>
  <c r="AB225" i="8" s="1"/>
  <c r="AD134" i="8"/>
  <c r="AE134" i="8"/>
  <c r="AF134" i="8"/>
  <c r="AF178" i="8" s="1"/>
  <c r="AH134" i="8"/>
  <c r="AH225" i="8" s="1"/>
  <c r="E135" i="8"/>
  <c r="E179" i="8" s="1"/>
  <c r="F135" i="8"/>
  <c r="F226" i="8" s="1"/>
  <c r="G135" i="8"/>
  <c r="H135" i="8"/>
  <c r="I135" i="8"/>
  <c r="J135" i="8"/>
  <c r="K135" i="8"/>
  <c r="L135" i="8"/>
  <c r="L179" i="8" s="1"/>
  <c r="M135" i="8"/>
  <c r="M226" i="8" s="1"/>
  <c r="N135" i="8"/>
  <c r="N179" i="8" s="1"/>
  <c r="O135" i="8"/>
  <c r="Q135" i="8"/>
  <c r="Q179" i="8" s="1"/>
  <c r="S135" i="8"/>
  <c r="T135" i="8"/>
  <c r="T179" i="8" s="1"/>
  <c r="U135" i="8"/>
  <c r="V135" i="8"/>
  <c r="V179" i="8" s="1"/>
  <c r="W135" i="8"/>
  <c r="W179" i="8" s="1"/>
  <c r="X135" i="8"/>
  <c r="X179" i="8" s="1"/>
  <c r="Z135" i="8"/>
  <c r="Z179" i="8" s="1"/>
  <c r="AB135" i="8"/>
  <c r="AB179" i="8" s="1"/>
  <c r="AD135" i="8"/>
  <c r="AD226" i="8" s="1"/>
  <c r="AE135" i="8"/>
  <c r="AE179" i="8" s="1"/>
  <c r="AF135" i="8"/>
  <c r="AH135" i="8"/>
  <c r="AH179" i="8" s="1"/>
  <c r="E136" i="8"/>
  <c r="E227" i="8" s="1"/>
  <c r="F136" i="8"/>
  <c r="F180" i="8" s="1"/>
  <c r="G136" i="8"/>
  <c r="G227" i="8" s="1"/>
  <c r="H136" i="8"/>
  <c r="H180" i="8" s="1"/>
  <c r="I136" i="8"/>
  <c r="I180" i="8" s="1"/>
  <c r="J136" i="8"/>
  <c r="K136" i="8"/>
  <c r="L136" i="8"/>
  <c r="L180" i="8" s="1"/>
  <c r="M136" i="8"/>
  <c r="M180" i="8" s="1"/>
  <c r="N136" i="8"/>
  <c r="N180" i="8" s="1"/>
  <c r="O136" i="8"/>
  <c r="O227" i="8" s="1"/>
  <c r="Q136" i="8"/>
  <c r="S136" i="8"/>
  <c r="S180" i="8" s="1"/>
  <c r="T136" i="8"/>
  <c r="T180" i="8" s="1"/>
  <c r="U136" i="8"/>
  <c r="V136" i="8"/>
  <c r="V180" i="8" s="1"/>
  <c r="W136" i="8"/>
  <c r="W180" i="8" s="1"/>
  <c r="X136" i="8"/>
  <c r="X180" i="8" s="1"/>
  <c r="Z136" i="8"/>
  <c r="Z180" i="8" s="1"/>
  <c r="AB136" i="8"/>
  <c r="AD136" i="8"/>
  <c r="AD180" i="8" s="1"/>
  <c r="AE136" i="8"/>
  <c r="AE180" i="8" s="1"/>
  <c r="AF136" i="8"/>
  <c r="AH136" i="8"/>
  <c r="AH180" i="8" s="1"/>
  <c r="E146" i="8"/>
  <c r="F146" i="8"/>
  <c r="I146" i="8"/>
  <c r="P146" i="8"/>
  <c r="R146" i="8"/>
  <c r="S146" i="8"/>
  <c r="Z146" i="8"/>
  <c r="AA146" i="8"/>
  <c r="AC146" i="8"/>
  <c r="AG146" i="8"/>
  <c r="G147" i="8"/>
  <c r="K147" i="8"/>
  <c r="O147" i="8"/>
  <c r="P147" i="8"/>
  <c r="R147" i="8"/>
  <c r="S147" i="8"/>
  <c r="Z147" i="8"/>
  <c r="AA147" i="8"/>
  <c r="AC147" i="8"/>
  <c r="AF147" i="8"/>
  <c r="AG147" i="8"/>
  <c r="G148" i="8"/>
  <c r="O148" i="8"/>
  <c r="P148" i="8"/>
  <c r="Q148" i="8"/>
  <c r="R148" i="8"/>
  <c r="U148" i="8"/>
  <c r="Z148" i="8"/>
  <c r="AA148" i="8"/>
  <c r="AC148" i="8"/>
  <c r="AF148" i="8"/>
  <c r="AG148" i="8"/>
  <c r="J149" i="8"/>
  <c r="K149" i="8"/>
  <c r="P149" i="8"/>
  <c r="R149" i="8"/>
  <c r="AA149" i="8"/>
  <c r="AC149" i="8"/>
  <c r="AF149" i="8"/>
  <c r="AG149" i="8"/>
  <c r="K150" i="8"/>
  <c r="P150" i="8"/>
  <c r="R150" i="8"/>
  <c r="U150" i="8"/>
  <c r="Z150" i="8"/>
  <c r="AA150" i="8"/>
  <c r="AB150" i="8"/>
  <c r="AC150" i="8"/>
  <c r="AG150" i="8"/>
  <c r="G151" i="8"/>
  <c r="I151" i="8"/>
  <c r="K151" i="8"/>
  <c r="N151" i="8"/>
  <c r="O151" i="8"/>
  <c r="P151" i="8"/>
  <c r="R151" i="8"/>
  <c r="U151" i="8"/>
  <c r="Z151" i="8"/>
  <c r="AA151" i="8"/>
  <c r="AB151" i="8"/>
  <c r="AC151" i="8"/>
  <c r="AG151" i="8"/>
  <c r="K152" i="8"/>
  <c r="P152" i="8"/>
  <c r="Q152" i="8"/>
  <c r="R152" i="8"/>
  <c r="AA152" i="8"/>
  <c r="AC152" i="8"/>
  <c r="AF152" i="8"/>
  <c r="AG152" i="8"/>
  <c r="G153" i="8"/>
  <c r="N153" i="8"/>
  <c r="O153" i="8"/>
  <c r="P153" i="8"/>
  <c r="R153" i="8"/>
  <c r="U153" i="8"/>
  <c r="Z153" i="8"/>
  <c r="AA153" i="8"/>
  <c r="AC153" i="8"/>
  <c r="AE153" i="8"/>
  <c r="AF153" i="8"/>
  <c r="AG153" i="8"/>
  <c r="I154" i="8"/>
  <c r="O154" i="8"/>
  <c r="P154" i="8"/>
  <c r="R154" i="8"/>
  <c r="T154" i="8"/>
  <c r="AA154" i="8"/>
  <c r="AC154" i="8"/>
  <c r="AF154" i="8"/>
  <c r="AG154" i="8"/>
  <c r="G155" i="8"/>
  <c r="K155" i="8"/>
  <c r="L155" i="8"/>
  <c r="O155" i="8"/>
  <c r="P155" i="8"/>
  <c r="R155" i="8"/>
  <c r="U155" i="8"/>
  <c r="AA155" i="8"/>
  <c r="AC155" i="8"/>
  <c r="AF155" i="8"/>
  <c r="AG155" i="8"/>
  <c r="P156" i="8"/>
  <c r="R156" i="8"/>
  <c r="AA156" i="8"/>
  <c r="AC156" i="8"/>
  <c r="AG156" i="8"/>
  <c r="J157" i="8"/>
  <c r="K157" i="8"/>
  <c r="P157" i="8"/>
  <c r="R157" i="8"/>
  <c r="U157" i="8"/>
  <c r="AA157" i="8"/>
  <c r="AC157" i="8"/>
  <c r="AF157" i="8"/>
  <c r="AG157" i="8"/>
  <c r="H158" i="8"/>
  <c r="K158" i="8"/>
  <c r="P158" i="8"/>
  <c r="R158" i="8"/>
  <c r="AA158" i="8"/>
  <c r="AC158" i="8"/>
  <c r="AE158" i="8"/>
  <c r="AF158" i="8"/>
  <c r="AG158" i="8"/>
  <c r="K159" i="8"/>
  <c r="P159" i="8"/>
  <c r="R159" i="8"/>
  <c r="U159" i="8"/>
  <c r="Z159" i="8"/>
  <c r="AA159" i="8"/>
  <c r="AC159" i="8"/>
  <c r="AF159" i="8"/>
  <c r="AG159" i="8"/>
  <c r="K160" i="8"/>
  <c r="P160" i="8"/>
  <c r="R160" i="8"/>
  <c r="AA160" i="8"/>
  <c r="AC160" i="8"/>
  <c r="AF160" i="8"/>
  <c r="AG160" i="8"/>
  <c r="E161" i="8"/>
  <c r="P161" i="8"/>
  <c r="R161" i="8"/>
  <c r="AA161" i="8"/>
  <c r="AB161" i="8"/>
  <c r="AC161" i="8"/>
  <c r="AG161" i="8"/>
  <c r="P162" i="8"/>
  <c r="R162" i="8"/>
  <c r="T162" i="8"/>
  <c r="AA162" i="8"/>
  <c r="AC162" i="8"/>
  <c r="AF162" i="8"/>
  <c r="AG162" i="8"/>
  <c r="G163" i="8"/>
  <c r="K163" i="8"/>
  <c r="P163" i="8"/>
  <c r="R163" i="8"/>
  <c r="AA163" i="8"/>
  <c r="AC163" i="8"/>
  <c r="AD163" i="8"/>
  <c r="AF163" i="8"/>
  <c r="AG163" i="8"/>
  <c r="J164" i="8"/>
  <c r="K164" i="8"/>
  <c r="P164" i="8"/>
  <c r="R164" i="8"/>
  <c r="U164" i="8"/>
  <c r="W164" i="8"/>
  <c r="AA164" i="8"/>
  <c r="AC164" i="8"/>
  <c r="AF164" i="8"/>
  <c r="AG164" i="8"/>
  <c r="I165" i="8"/>
  <c r="K165" i="8"/>
  <c r="P165" i="8"/>
  <c r="R165" i="8"/>
  <c r="S165" i="8"/>
  <c r="U165" i="8"/>
  <c r="AA165" i="8"/>
  <c r="AC165" i="8"/>
  <c r="AF165" i="8"/>
  <c r="AG165" i="8"/>
  <c r="M166" i="8"/>
  <c r="P166" i="8"/>
  <c r="R166" i="8"/>
  <c r="U166" i="8"/>
  <c r="AA166" i="8"/>
  <c r="AC166" i="8"/>
  <c r="AF166" i="8"/>
  <c r="AG166" i="8"/>
  <c r="K167" i="8"/>
  <c r="P167" i="8"/>
  <c r="R167" i="8"/>
  <c r="AA167" i="8"/>
  <c r="AC167" i="8"/>
  <c r="AF167" i="8"/>
  <c r="AG167" i="8"/>
  <c r="H168" i="8"/>
  <c r="I168" i="8"/>
  <c r="K168" i="8"/>
  <c r="P168" i="8"/>
  <c r="R168" i="8"/>
  <c r="U168" i="8"/>
  <c r="AA168" i="8"/>
  <c r="AC168" i="8"/>
  <c r="AE168" i="8"/>
  <c r="AF168" i="8"/>
  <c r="AG168" i="8"/>
  <c r="P169" i="8"/>
  <c r="R169" i="8"/>
  <c r="T169" i="8"/>
  <c r="U169" i="8"/>
  <c r="AA169" i="8"/>
  <c r="AC169" i="8"/>
  <c r="AF169" i="8"/>
  <c r="AG169" i="8"/>
  <c r="I170" i="8"/>
  <c r="N170" i="8"/>
  <c r="P170" i="8"/>
  <c r="R170" i="8"/>
  <c r="AA170" i="8"/>
  <c r="AC170" i="8"/>
  <c r="AF170" i="8"/>
  <c r="AG170" i="8"/>
  <c r="K171" i="8"/>
  <c r="P171" i="8"/>
  <c r="R171" i="8"/>
  <c r="U171" i="8"/>
  <c r="AA171" i="8"/>
  <c r="AC171" i="8"/>
  <c r="AF171" i="8"/>
  <c r="AG171" i="8"/>
  <c r="J172" i="8"/>
  <c r="K172" i="8"/>
  <c r="P172" i="8"/>
  <c r="R172" i="8"/>
  <c r="AA172" i="8"/>
  <c r="AC172" i="8"/>
  <c r="AF172" i="8"/>
  <c r="AG172" i="8"/>
  <c r="J173" i="8"/>
  <c r="K173" i="8"/>
  <c r="P173" i="8"/>
  <c r="R173" i="8"/>
  <c r="U173" i="8"/>
  <c r="AA173" i="8"/>
  <c r="AC173" i="8"/>
  <c r="AF173" i="8"/>
  <c r="AG173" i="8"/>
  <c r="P174" i="8"/>
  <c r="R174" i="8"/>
  <c r="AA174" i="8"/>
  <c r="AC174" i="8"/>
  <c r="AE174" i="8"/>
  <c r="AG174" i="8"/>
  <c r="K175" i="8"/>
  <c r="P175" i="8"/>
  <c r="R175" i="8"/>
  <c r="U175" i="8"/>
  <c r="AA175" i="8"/>
  <c r="AC175" i="8"/>
  <c r="AF175" i="8"/>
  <c r="AG175" i="8"/>
  <c r="P176" i="8"/>
  <c r="Q176" i="8"/>
  <c r="R176" i="8"/>
  <c r="U176" i="8"/>
  <c r="AA176" i="8"/>
  <c r="AC176" i="8"/>
  <c r="AE176" i="8"/>
  <c r="AF176" i="8"/>
  <c r="AG176" i="8"/>
  <c r="K177" i="8"/>
  <c r="P177" i="8"/>
  <c r="R177" i="8"/>
  <c r="T177" i="8"/>
  <c r="U177" i="8"/>
  <c r="AA177" i="8"/>
  <c r="AC177" i="8"/>
  <c r="AE177" i="8"/>
  <c r="AF177" i="8"/>
  <c r="AG177" i="8"/>
  <c r="H178" i="8"/>
  <c r="P178" i="8"/>
  <c r="Q178" i="8"/>
  <c r="R178" i="8"/>
  <c r="AA178" i="8"/>
  <c r="AC178" i="8"/>
  <c r="AG178" i="8"/>
  <c r="F179" i="8"/>
  <c r="H179" i="8"/>
  <c r="K179" i="8"/>
  <c r="P179" i="8"/>
  <c r="R179" i="8"/>
  <c r="AA179" i="8"/>
  <c r="AC179" i="8"/>
  <c r="AD179" i="8"/>
  <c r="AF179" i="8"/>
  <c r="AG179" i="8"/>
  <c r="J180" i="8"/>
  <c r="K180" i="8"/>
  <c r="P180" i="8"/>
  <c r="Q180" i="8"/>
  <c r="R180" i="8"/>
  <c r="U180" i="8"/>
  <c r="AA180" i="8"/>
  <c r="AC180" i="8"/>
  <c r="AF180" i="8"/>
  <c r="AG180" i="8"/>
  <c r="G181" i="8"/>
  <c r="H181" i="8"/>
  <c r="K181" i="8"/>
  <c r="L181" i="8"/>
  <c r="O181" i="8"/>
  <c r="P181" i="8"/>
  <c r="R181" i="8"/>
  <c r="T181" i="8"/>
  <c r="U181" i="8"/>
  <c r="V181" i="8"/>
  <c r="AA181" i="8"/>
  <c r="AB181" i="8"/>
  <c r="AC181" i="8"/>
  <c r="AF181" i="8"/>
  <c r="AG181" i="8"/>
  <c r="J182" i="8"/>
  <c r="K182" i="8"/>
  <c r="M182" i="8"/>
  <c r="P182" i="8"/>
  <c r="Q182" i="8"/>
  <c r="R182" i="8"/>
  <c r="S182" i="8"/>
  <c r="T182" i="8"/>
  <c r="U182" i="8"/>
  <c r="V182" i="8"/>
  <c r="AA182" i="8"/>
  <c r="AB182" i="8"/>
  <c r="AC182" i="8"/>
  <c r="AE182" i="8"/>
  <c r="AF182" i="8"/>
  <c r="AG182" i="8"/>
  <c r="AH182" i="8"/>
  <c r="E183" i="8"/>
  <c r="G183" i="8"/>
  <c r="H183" i="8"/>
  <c r="J183" i="8"/>
  <c r="K183" i="8"/>
  <c r="M183" i="8"/>
  <c r="O183" i="8"/>
  <c r="P183" i="8"/>
  <c r="Q183" i="8"/>
  <c r="R183" i="8"/>
  <c r="U183" i="8"/>
  <c r="V183" i="8"/>
  <c r="W183" i="8"/>
  <c r="Z183" i="8"/>
  <c r="AA183" i="8"/>
  <c r="AB183" i="8"/>
  <c r="AC183" i="8"/>
  <c r="AE183" i="8"/>
  <c r="AF183" i="8"/>
  <c r="AG183" i="8"/>
  <c r="AH183" i="8"/>
  <c r="G184" i="8"/>
  <c r="I184" i="8"/>
  <c r="K184" i="8"/>
  <c r="O184" i="8"/>
  <c r="P184" i="8"/>
  <c r="R184" i="8"/>
  <c r="T184" i="8"/>
  <c r="U184" i="8"/>
  <c r="Z184" i="8"/>
  <c r="AA184" i="8"/>
  <c r="AC184" i="8"/>
  <c r="AD184" i="8"/>
  <c r="AE184" i="8"/>
  <c r="AF184" i="8"/>
  <c r="AG184" i="8"/>
  <c r="AH184" i="8"/>
  <c r="E193" i="8"/>
  <c r="G193" i="8"/>
  <c r="I193" i="8"/>
  <c r="O193" i="8"/>
  <c r="P193" i="8"/>
  <c r="R193" i="8"/>
  <c r="Z193" i="8"/>
  <c r="AA193" i="8"/>
  <c r="AC193" i="8"/>
  <c r="AD193" i="8"/>
  <c r="AF193" i="8"/>
  <c r="AG193" i="8"/>
  <c r="G194" i="8"/>
  <c r="I194" i="8"/>
  <c r="K194" i="8"/>
  <c r="P194" i="8"/>
  <c r="R194" i="8"/>
  <c r="U194" i="8"/>
  <c r="W194" i="8"/>
  <c r="Z194" i="8"/>
  <c r="AA194" i="8"/>
  <c r="AC194" i="8"/>
  <c r="AF194" i="8"/>
  <c r="AG194" i="8"/>
  <c r="E195" i="8"/>
  <c r="G195" i="8"/>
  <c r="K195" i="8"/>
  <c r="O195" i="8"/>
  <c r="P195" i="8"/>
  <c r="R195" i="8"/>
  <c r="T195" i="8"/>
  <c r="U195" i="8"/>
  <c r="Z195" i="8"/>
  <c r="AA195" i="8"/>
  <c r="AC195" i="8"/>
  <c r="AF195" i="8"/>
  <c r="AG195" i="8"/>
  <c r="G196" i="8"/>
  <c r="J196" i="8"/>
  <c r="K196" i="8"/>
  <c r="O196" i="8"/>
  <c r="P196" i="8"/>
  <c r="R196" i="8"/>
  <c r="U196" i="8"/>
  <c r="Z196" i="8"/>
  <c r="AA196" i="8"/>
  <c r="AB196" i="8"/>
  <c r="AC196" i="8"/>
  <c r="AF196" i="8"/>
  <c r="AG196" i="8"/>
  <c r="AH196" i="8"/>
  <c r="H197" i="8"/>
  <c r="J197" i="8"/>
  <c r="K197" i="8"/>
  <c r="L197" i="8"/>
  <c r="P197" i="8"/>
  <c r="R197" i="8"/>
  <c r="S197" i="8"/>
  <c r="T197" i="8"/>
  <c r="U197" i="8"/>
  <c r="Z197" i="8"/>
  <c r="AA197" i="8"/>
  <c r="AC197" i="8"/>
  <c r="AF197" i="8"/>
  <c r="AG197" i="8"/>
  <c r="G198" i="8"/>
  <c r="H198" i="8"/>
  <c r="I198" i="8"/>
  <c r="J198" i="8"/>
  <c r="O198" i="8"/>
  <c r="P198" i="8"/>
  <c r="R198" i="8"/>
  <c r="S198" i="8"/>
  <c r="T198" i="8"/>
  <c r="U198" i="8"/>
  <c r="AA198" i="8"/>
  <c r="AC198" i="8"/>
  <c r="AF198" i="8"/>
  <c r="AG198" i="8"/>
  <c r="G199" i="8"/>
  <c r="I199" i="8"/>
  <c r="K199" i="8"/>
  <c r="O199" i="8"/>
  <c r="P199" i="8"/>
  <c r="R199" i="8"/>
  <c r="U199" i="8"/>
  <c r="AA199" i="8"/>
  <c r="AB199" i="8"/>
  <c r="AC199" i="8"/>
  <c r="AF199" i="8"/>
  <c r="AG199" i="8"/>
  <c r="AH199" i="8"/>
  <c r="J200" i="8"/>
  <c r="K200" i="8"/>
  <c r="O200" i="8"/>
  <c r="P200" i="8"/>
  <c r="R200" i="8"/>
  <c r="Z200" i="8"/>
  <c r="AA200" i="8"/>
  <c r="AB200" i="8"/>
  <c r="AC200" i="8"/>
  <c r="AD200" i="8"/>
  <c r="AG200" i="8"/>
  <c r="L201" i="8"/>
  <c r="O201" i="8"/>
  <c r="P201" i="8"/>
  <c r="R201" i="8"/>
  <c r="T201" i="8"/>
  <c r="V201" i="8"/>
  <c r="Z201" i="8"/>
  <c r="AA201" i="8"/>
  <c r="AC201" i="8"/>
  <c r="AF201" i="8"/>
  <c r="AG201" i="8"/>
  <c r="AH201" i="8"/>
  <c r="G202" i="8"/>
  <c r="K202" i="8"/>
  <c r="O202" i="8"/>
  <c r="P202" i="8"/>
  <c r="Q202" i="8"/>
  <c r="R202" i="8"/>
  <c r="U202" i="8"/>
  <c r="Z202" i="8"/>
  <c r="AA202" i="8"/>
  <c r="AC202" i="8"/>
  <c r="AE202" i="8"/>
  <c r="AF202" i="8"/>
  <c r="AG202" i="8"/>
  <c r="AH202" i="8"/>
  <c r="P203" i="8"/>
  <c r="R203" i="8"/>
  <c r="AA203" i="8"/>
  <c r="AC203" i="8"/>
  <c r="AG203" i="8"/>
  <c r="G204" i="8"/>
  <c r="O204" i="8"/>
  <c r="P204" i="8"/>
  <c r="R204" i="8"/>
  <c r="U204" i="8"/>
  <c r="AA204" i="8"/>
  <c r="AC204" i="8"/>
  <c r="AE204" i="8"/>
  <c r="AF204" i="8"/>
  <c r="AG204" i="8"/>
  <c r="K205" i="8"/>
  <c r="M205" i="8"/>
  <c r="P205" i="8"/>
  <c r="Q205" i="8"/>
  <c r="R205" i="8"/>
  <c r="T205" i="8"/>
  <c r="U205" i="8"/>
  <c r="W205" i="8"/>
  <c r="AA205" i="8"/>
  <c r="AC205" i="8"/>
  <c r="AE205" i="8"/>
  <c r="AF205" i="8"/>
  <c r="AG205" i="8"/>
  <c r="E206" i="8"/>
  <c r="G206" i="8"/>
  <c r="J206" i="8"/>
  <c r="P206" i="8"/>
  <c r="Q206" i="8"/>
  <c r="R206" i="8"/>
  <c r="T206" i="8"/>
  <c r="U206" i="8"/>
  <c r="AA206" i="8"/>
  <c r="AC206" i="8"/>
  <c r="AF206" i="8"/>
  <c r="AG206" i="8"/>
  <c r="I207" i="8"/>
  <c r="K207" i="8"/>
  <c r="P207" i="8"/>
  <c r="R207" i="8"/>
  <c r="S207" i="8"/>
  <c r="T207" i="8"/>
  <c r="U207" i="8"/>
  <c r="Z207" i="8"/>
  <c r="AA207" i="8"/>
  <c r="AC207" i="8"/>
  <c r="AD207" i="8"/>
  <c r="AE207" i="8"/>
  <c r="AF207" i="8"/>
  <c r="AG207" i="8"/>
  <c r="M208" i="8"/>
  <c r="P208" i="8"/>
  <c r="Q208" i="8"/>
  <c r="R208" i="8"/>
  <c r="T208" i="8"/>
  <c r="U208" i="8"/>
  <c r="Z208" i="8"/>
  <c r="AA208" i="8"/>
  <c r="AC208" i="8"/>
  <c r="AE208" i="8"/>
  <c r="AG208" i="8"/>
  <c r="AH208" i="8"/>
  <c r="K209" i="8"/>
  <c r="P209" i="8"/>
  <c r="R209" i="8"/>
  <c r="T209" i="8"/>
  <c r="U209" i="8"/>
  <c r="AA209" i="8"/>
  <c r="AC209" i="8"/>
  <c r="AF209" i="8"/>
  <c r="AG209" i="8"/>
  <c r="G210" i="8"/>
  <c r="J210" i="8"/>
  <c r="K210" i="8"/>
  <c r="O210" i="8"/>
  <c r="P210" i="8"/>
  <c r="R210" i="8"/>
  <c r="AA210" i="8"/>
  <c r="AB210" i="8"/>
  <c r="AC210" i="8"/>
  <c r="AF210" i="8"/>
  <c r="AG210" i="8"/>
  <c r="G211" i="8"/>
  <c r="K211" i="8"/>
  <c r="O211" i="8"/>
  <c r="P211" i="8"/>
  <c r="R211" i="8"/>
  <c r="S211" i="8"/>
  <c r="Z211" i="8"/>
  <c r="AA211" i="8"/>
  <c r="AB211" i="8"/>
  <c r="AC211" i="8"/>
  <c r="AD211" i="8"/>
  <c r="AF211" i="8"/>
  <c r="AG211" i="8"/>
  <c r="G212" i="8"/>
  <c r="I212" i="8"/>
  <c r="J212" i="8"/>
  <c r="K212" i="8"/>
  <c r="O212" i="8"/>
  <c r="P212" i="8"/>
  <c r="R212" i="8"/>
  <c r="S212" i="8"/>
  <c r="U212" i="8"/>
  <c r="Z212" i="8"/>
  <c r="AA212" i="8"/>
  <c r="AC212" i="8"/>
  <c r="AF212" i="8"/>
  <c r="AG212" i="8"/>
  <c r="G213" i="8"/>
  <c r="H213" i="8"/>
  <c r="J213" i="8"/>
  <c r="K213" i="8"/>
  <c r="P213" i="8"/>
  <c r="R213" i="8"/>
  <c r="Z213" i="8"/>
  <c r="AA213" i="8"/>
  <c r="AC213" i="8"/>
  <c r="AF213" i="8"/>
  <c r="AG213" i="8"/>
  <c r="J214" i="8"/>
  <c r="M214" i="8"/>
  <c r="P214" i="8"/>
  <c r="R214" i="8"/>
  <c r="S214" i="8"/>
  <c r="AA214" i="8"/>
  <c r="AC214" i="8"/>
  <c r="AD214" i="8"/>
  <c r="AF214" i="8"/>
  <c r="AG214" i="8"/>
  <c r="E215" i="8"/>
  <c r="G215" i="8"/>
  <c r="I215" i="8"/>
  <c r="K215" i="8"/>
  <c r="P215" i="8"/>
  <c r="R215" i="8"/>
  <c r="U215" i="8"/>
  <c r="Z215" i="8"/>
  <c r="AA215" i="8"/>
  <c r="AC215" i="8"/>
  <c r="AD215" i="8"/>
  <c r="AE215" i="8"/>
  <c r="AF215" i="8"/>
  <c r="AG215" i="8"/>
  <c r="I216" i="8"/>
  <c r="K216" i="8"/>
  <c r="P216" i="8"/>
  <c r="Q216" i="8"/>
  <c r="R216" i="8"/>
  <c r="U216" i="8"/>
  <c r="Z216" i="8"/>
  <c r="AA216" i="8"/>
  <c r="AC216" i="8"/>
  <c r="AE216" i="8"/>
  <c r="AF216" i="8"/>
  <c r="AG216" i="8"/>
  <c r="G217" i="8"/>
  <c r="K217" i="8"/>
  <c r="M217" i="8"/>
  <c r="N217" i="8"/>
  <c r="O217" i="8"/>
  <c r="P217" i="8"/>
  <c r="R217" i="8"/>
  <c r="W217" i="8"/>
  <c r="AA217" i="8"/>
  <c r="AC217" i="8"/>
  <c r="AF217" i="8"/>
  <c r="AG217" i="8"/>
  <c r="G218" i="8"/>
  <c r="I218" i="8"/>
  <c r="K218" i="8"/>
  <c r="P218" i="8"/>
  <c r="R218" i="8"/>
  <c r="S218" i="8"/>
  <c r="U218" i="8"/>
  <c r="AA218" i="8"/>
  <c r="AC218" i="8"/>
  <c r="AF218" i="8"/>
  <c r="AG218" i="8"/>
  <c r="E219" i="8"/>
  <c r="J219" i="8"/>
  <c r="K219" i="8"/>
  <c r="P219" i="8"/>
  <c r="R219" i="8"/>
  <c r="V219" i="8"/>
  <c r="AA219" i="8"/>
  <c r="AC219" i="8"/>
  <c r="AD219" i="8"/>
  <c r="AE219" i="8"/>
  <c r="AF219" i="8"/>
  <c r="AG219" i="8"/>
  <c r="J220" i="8"/>
  <c r="K220" i="8"/>
  <c r="P220" i="8"/>
  <c r="Q220" i="8"/>
  <c r="R220" i="8"/>
  <c r="S220" i="8"/>
  <c r="U220" i="8"/>
  <c r="AA220" i="8"/>
  <c r="AC220" i="8"/>
  <c r="AE220" i="8"/>
  <c r="AF220" i="8"/>
  <c r="AG220" i="8"/>
  <c r="J221" i="8"/>
  <c r="K221" i="8"/>
  <c r="P221" i="8"/>
  <c r="Q221" i="8"/>
  <c r="R221" i="8"/>
  <c r="U221" i="8"/>
  <c r="AA221" i="8"/>
  <c r="AC221" i="8"/>
  <c r="AD221" i="8"/>
  <c r="AE221" i="8"/>
  <c r="AF221" i="8"/>
  <c r="AG221" i="8"/>
  <c r="E222" i="8"/>
  <c r="J222" i="8"/>
  <c r="K222" i="8"/>
  <c r="P222" i="8"/>
  <c r="R222" i="8"/>
  <c r="S222" i="8"/>
  <c r="T222" i="8"/>
  <c r="U222" i="8"/>
  <c r="AA222" i="8"/>
  <c r="AC222" i="8"/>
  <c r="AF222" i="8"/>
  <c r="AG222" i="8"/>
  <c r="H223" i="8"/>
  <c r="I223" i="8"/>
  <c r="J223" i="8"/>
  <c r="K223" i="8"/>
  <c r="P223" i="8"/>
  <c r="R223" i="8"/>
  <c r="T223" i="8"/>
  <c r="U223" i="8"/>
  <c r="AA223" i="8"/>
  <c r="AC223" i="8"/>
  <c r="AE223" i="8"/>
  <c r="AF223" i="8"/>
  <c r="AG223" i="8"/>
  <c r="H224" i="8"/>
  <c r="J224" i="8"/>
  <c r="K224" i="8"/>
  <c r="M224" i="8"/>
  <c r="P224" i="8"/>
  <c r="R224" i="8"/>
  <c r="T224" i="8"/>
  <c r="U224" i="8"/>
  <c r="AA224" i="8"/>
  <c r="AC224" i="8"/>
  <c r="AE224" i="8"/>
  <c r="AF224" i="8"/>
  <c r="AG224" i="8"/>
  <c r="E225" i="8"/>
  <c r="J225" i="8"/>
  <c r="P225" i="8"/>
  <c r="R225" i="8"/>
  <c r="S225" i="8"/>
  <c r="U225" i="8"/>
  <c r="AA225" i="8"/>
  <c r="AC225" i="8"/>
  <c r="AE225" i="8"/>
  <c r="AF225" i="8"/>
  <c r="AG225" i="8"/>
  <c r="H226" i="8"/>
  <c r="K226" i="8"/>
  <c r="P226" i="8"/>
  <c r="R226" i="8"/>
  <c r="T226" i="8"/>
  <c r="U226" i="8"/>
  <c r="AA226" i="8"/>
  <c r="AB226" i="8"/>
  <c r="AC226" i="8"/>
  <c r="AE226" i="8"/>
  <c r="AF226" i="8"/>
  <c r="AG226" i="8"/>
  <c r="I227" i="8"/>
  <c r="K227" i="8"/>
  <c r="M227" i="8"/>
  <c r="P227" i="8"/>
  <c r="R227" i="8"/>
  <c r="U227" i="8"/>
  <c r="AA227" i="8"/>
  <c r="AC227" i="8"/>
  <c r="AE227" i="8"/>
  <c r="AF227" i="8"/>
  <c r="AG227" i="8"/>
  <c r="E228" i="8"/>
  <c r="G228" i="8"/>
  <c r="H228" i="8"/>
  <c r="J228" i="8"/>
  <c r="K228" i="8"/>
  <c r="L228" i="8"/>
  <c r="M228" i="8"/>
  <c r="O228" i="8"/>
  <c r="P228" i="8"/>
  <c r="R228" i="8"/>
  <c r="S228" i="8"/>
  <c r="T228" i="8"/>
  <c r="U228" i="8"/>
  <c r="V228" i="8"/>
  <c r="AA228" i="8"/>
  <c r="AC228" i="8"/>
  <c r="AD228" i="8"/>
  <c r="AE228" i="8"/>
  <c r="AF228" i="8"/>
  <c r="AG228" i="8"/>
  <c r="AH228" i="8"/>
  <c r="E229" i="8"/>
  <c r="G229" i="8"/>
  <c r="I229" i="8"/>
  <c r="J229" i="8"/>
  <c r="K229" i="8"/>
  <c r="L229" i="8"/>
  <c r="M229" i="8"/>
  <c r="O229" i="8"/>
  <c r="P229" i="8"/>
  <c r="R229" i="8"/>
  <c r="T229" i="8"/>
  <c r="U229" i="8"/>
  <c r="V229" i="8"/>
  <c r="W229" i="8"/>
  <c r="Z229" i="8"/>
  <c r="AA229" i="8"/>
  <c r="AB229" i="8"/>
  <c r="AC229" i="8"/>
  <c r="AD229" i="8"/>
  <c r="AE229" i="8"/>
  <c r="AF229" i="8"/>
  <c r="AG229" i="8"/>
  <c r="AH229" i="8"/>
  <c r="E230" i="8"/>
  <c r="G230" i="8"/>
  <c r="I230" i="8"/>
  <c r="J230" i="8"/>
  <c r="K230" i="8"/>
  <c r="L230" i="8"/>
  <c r="M230" i="8"/>
  <c r="O230" i="8"/>
  <c r="P230" i="8"/>
  <c r="R230" i="8"/>
  <c r="S230" i="8"/>
  <c r="T230" i="8"/>
  <c r="U230" i="8"/>
  <c r="W230" i="8"/>
  <c r="Z230" i="8"/>
  <c r="AA230" i="8"/>
  <c r="AC230" i="8"/>
  <c r="AD230" i="8"/>
  <c r="AE230" i="8"/>
  <c r="AF230" i="8"/>
  <c r="AG230" i="8"/>
  <c r="AH230" i="8"/>
  <c r="E231" i="8"/>
  <c r="G231" i="8"/>
  <c r="H231" i="8"/>
  <c r="J231" i="8"/>
  <c r="K231" i="8"/>
  <c r="L231" i="8"/>
  <c r="M231" i="8"/>
  <c r="O231" i="8"/>
  <c r="P231" i="8"/>
  <c r="R231" i="8"/>
  <c r="S231" i="8"/>
  <c r="T231" i="8"/>
  <c r="U231" i="8"/>
  <c r="V231" i="8"/>
  <c r="W231" i="8"/>
  <c r="Z231" i="8"/>
  <c r="AA231" i="8"/>
  <c r="AB231" i="8"/>
  <c r="AC231" i="8"/>
  <c r="AD231" i="8"/>
  <c r="AE231" i="8"/>
  <c r="AF231" i="8"/>
  <c r="AG231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Z330" i="8"/>
  <c r="AA330" i="8"/>
  <c r="AB330" i="8"/>
  <c r="AC330" i="8"/>
  <c r="AD330" i="8"/>
  <c r="AE330" i="8"/>
  <c r="AF330" i="8"/>
  <c r="AG330" i="8"/>
  <c r="AH330" i="8"/>
  <c r="AI330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Z331" i="8"/>
  <c r="AA331" i="8"/>
  <c r="AB331" i="8"/>
  <c r="AC331" i="8"/>
  <c r="AD331" i="8"/>
  <c r="AE331" i="8"/>
  <c r="AF331" i="8"/>
  <c r="AG331" i="8"/>
  <c r="AH331" i="8"/>
  <c r="AI331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Z332" i="8"/>
  <c r="AA332" i="8"/>
  <c r="AB332" i="8"/>
  <c r="AC332" i="8"/>
  <c r="AD332" i="8"/>
  <c r="AE332" i="8"/>
  <c r="AF332" i="8"/>
  <c r="AG332" i="8"/>
  <c r="AH332" i="8"/>
  <c r="AI332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Z333" i="8"/>
  <c r="AA333" i="8"/>
  <c r="AB333" i="8"/>
  <c r="AC333" i="8"/>
  <c r="AD333" i="8"/>
  <c r="AE333" i="8"/>
  <c r="AF333" i="8"/>
  <c r="AG333" i="8"/>
  <c r="AH333" i="8"/>
  <c r="AI333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Z334" i="8"/>
  <c r="AA334" i="8"/>
  <c r="AB334" i="8"/>
  <c r="AC334" i="8"/>
  <c r="AD334" i="8"/>
  <c r="AE334" i="8"/>
  <c r="AF334" i="8"/>
  <c r="AG334" i="8"/>
  <c r="AH334" i="8"/>
  <c r="AI334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Z335" i="8"/>
  <c r="AA335" i="8"/>
  <c r="AB335" i="8"/>
  <c r="AC335" i="8"/>
  <c r="AD335" i="8"/>
  <c r="AE335" i="8"/>
  <c r="AF335" i="8"/>
  <c r="AG335" i="8"/>
  <c r="AH335" i="8"/>
  <c r="AI335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Z336" i="8"/>
  <c r="AA336" i="8"/>
  <c r="AB336" i="8"/>
  <c r="AC336" i="8"/>
  <c r="AD336" i="8"/>
  <c r="AE336" i="8"/>
  <c r="AF336" i="8"/>
  <c r="AG336" i="8"/>
  <c r="AH336" i="8"/>
  <c r="AI336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Z337" i="8"/>
  <c r="AA337" i="8"/>
  <c r="AB337" i="8"/>
  <c r="AC337" i="8"/>
  <c r="AD337" i="8"/>
  <c r="AE337" i="8"/>
  <c r="AF337" i="8"/>
  <c r="AG337" i="8"/>
  <c r="AH337" i="8"/>
  <c r="AI337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Z338" i="8"/>
  <c r="AA338" i="8"/>
  <c r="AB338" i="8"/>
  <c r="AC338" i="8"/>
  <c r="AD338" i="8"/>
  <c r="AE338" i="8"/>
  <c r="AF338" i="8"/>
  <c r="AG338" i="8"/>
  <c r="AH338" i="8"/>
  <c r="AI338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Z339" i="8"/>
  <c r="AA339" i="8"/>
  <c r="AB339" i="8"/>
  <c r="AC339" i="8"/>
  <c r="AD339" i="8"/>
  <c r="AE339" i="8"/>
  <c r="AF339" i="8"/>
  <c r="AG339" i="8"/>
  <c r="AH339" i="8"/>
  <c r="AI339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Z340" i="8"/>
  <c r="AA340" i="8"/>
  <c r="AB340" i="8"/>
  <c r="AC340" i="8"/>
  <c r="AD340" i="8"/>
  <c r="AE340" i="8"/>
  <c r="AF340" i="8"/>
  <c r="AG340" i="8"/>
  <c r="AH340" i="8"/>
  <c r="AI340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Z341" i="8"/>
  <c r="AA341" i="8"/>
  <c r="AB341" i="8"/>
  <c r="AC341" i="8"/>
  <c r="AD341" i="8"/>
  <c r="AE341" i="8"/>
  <c r="AF341" i="8"/>
  <c r="AG341" i="8"/>
  <c r="AH341" i="8"/>
  <c r="AI341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Z342" i="8"/>
  <c r="AA342" i="8"/>
  <c r="AB342" i="8"/>
  <c r="AC342" i="8"/>
  <c r="AD342" i="8"/>
  <c r="AE342" i="8"/>
  <c r="AF342" i="8"/>
  <c r="AG342" i="8"/>
  <c r="AH342" i="8"/>
  <c r="AI342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Z343" i="8"/>
  <c r="AA343" i="8"/>
  <c r="AB343" i="8"/>
  <c r="AC343" i="8"/>
  <c r="AD343" i="8"/>
  <c r="AE343" i="8"/>
  <c r="AF343" i="8"/>
  <c r="AG343" i="8"/>
  <c r="AH343" i="8"/>
  <c r="AI343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Z344" i="8"/>
  <c r="AA344" i="8"/>
  <c r="AB344" i="8"/>
  <c r="AC344" i="8"/>
  <c r="AD344" i="8"/>
  <c r="AE344" i="8"/>
  <c r="AF344" i="8"/>
  <c r="AG344" i="8"/>
  <c r="AH344" i="8"/>
  <c r="AI344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Z345" i="8"/>
  <c r="AA345" i="8"/>
  <c r="AB345" i="8"/>
  <c r="AC345" i="8"/>
  <c r="AD345" i="8"/>
  <c r="AE345" i="8"/>
  <c r="AF345" i="8"/>
  <c r="AG345" i="8"/>
  <c r="AH345" i="8"/>
  <c r="AI345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Z346" i="8"/>
  <c r="AA346" i="8"/>
  <c r="AB346" i="8"/>
  <c r="AC346" i="8"/>
  <c r="AD346" i="8"/>
  <c r="AE346" i="8"/>
  <c r="AF346" i="8"/>
  <c r="AG346" i="8"/>
  <c r="AH346" i="8"/>
  <c r="AI346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Z347" i="8"/>
  <c r="AA347" i="8"/>
  <c r="AB347" i="8"/>
  <c r="AC347" i="8"/>
  <c r="AD347" i="8"/>
  <c r="AE347" i="8"/>
  <c r="AF347" i="8"/>
  <c r="AG347" i="8"/>
  <c r="AH347" i="8"/>
  <c r="AI347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Z348" i="8"/>
  <c r="AA348" i="8"/>
  <c r="AB348" i="8"/>
  <c r="AC348" i="8"/>
  <c r="AD348" i="8"/>
  <c r="AE348" i="8"/>
  <c r="AF348" i="8"/>
  <c r="AG348" i="8"/>
  <c r="AH348" i="8"/>
  <c r="AI348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Z349" i="8"/>
  <c r="AA349" i="8"/>
  <c r="AB349" i="8"/>
  <c r="AC349" i="8"/>
  <c r="AD349" i="8"/>
  <c r="AE349" i="8"/>
  <c r="AF349" i="8"/>
  <c r="AG349" i="8"/>
  <c r="AH349" i="8"/>
  <c r="AI349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Z350" i="8"/>
  <c r="AA350" i="8"/>
  <c r="AB350" i="8"/>
  <c r="AC350" i="8"/>
  <c r="AD350" i="8"/>
  <c r="AE350" i="8"/>
  <c r="AF350" i="8"/>
  <c r="AG350" i="8"/>
  <c r="AH350" i="8"/>
  <c r="AI350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Z351" i="8"/>
  <c r="AA351" i="8"/>
  <c r="AB351" i="8"/>
  <c r="AC351" i="8"/>
  <c r="AD351" i="8"/>
  <c r="AE351" i="8"/>
  <c r="AF351" i="8"/>
  <c r="AG351" i="8"/>
  <c r="AH351" i="8"/>
  <c r="AI351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Z352" i="8"/>
  <c r="AA352" i="8"/>
  <c r="AB352" i="8"/>
  <c r="AC352" i="8"/>
  <c r="AD352" i="8"/>
  <c r="AE352" i="8"/>
  <c r="AF352" i="8"/>
  <c r="AG352" i="8"/>
  <c r="AH352" i="8"/>
  <c r="AI352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Z353" i="8"/>
  <c r="AA353" i="8"/>
  <c r="AB353" i="8"/>
  <c r="AC353" i="8"/>
  <c r="AD353" i="8"/>
  <c r="AE353" i="8"/>
  <c r="AF353" i="8"/>
  <c r="AG353" i="8"/>
  <c r="AH353" i="8"/>
  <c r="AI353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Z354" i="8"/>
  <c r="AA354" i="8"/>
  <c r="AB354" i="8"/>
  <c r="AC354" i="8"/>
  <c r="AD354" i="8"/>
  <c r="AE354" i="8"/>
  <c r="AF354" i="8"/>
  <c r="AG354" i="8"/>
  <c r="AH354" i="8"/>
  <c r="AI354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Z355" i="8"/>
  <c r="AA355" i="8"/>
  <c r="AB355" i="8"/>
  <c r="AC355" i="8"/>
  <c r="AD355" i="8"/>
  <c r="AE355" i="8"/>
  <c r="AF355" i="8"/>
  <c r="AG355" i="8"/>
  <c r="AH355" i="8"/>
  <c r="AI355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Z356" i="8"/>
  <c r="AA356" i="8"/>
  <c r="AB356" i="8"/>
  <c r="AC356" i="8"/>
  <c r="AD356" i="8"/>
  <c r="AE356" i="8"/>
  <c r="AF356" i="8"/>
  <c r="AG356" i="8"/>
  <c r="AH356" i="8"/>
  <c r="AI356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Z357" i="8"/>
  <c r="AA357" i="8"/>
  <c r="AB357" i="8"/>
  <c r="AC357" i="8"/>
  <c r="AD357" i="8"/>
  <c r="AE357" i="8"/>
  <c r="AF357" i="8"/>
  <c r="AG357" i="8"/>
  <c r="AH357" i="8"/>
  <c r="AI357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Z358" i="8"/>
  <c r="AA358" i="8"/>
  <c r="AB358" i="8"/>
  <c r="AC358" i="8"/>
  <c r="AD358" i="8"/>
  <c r="AE358" i="8"/>
  <c r="AF358" i="8"/>
  <c r="AG358" i="8"/>
  <c r="AH358" i="8"/>
  <c r="AI358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Z359" i="8"/>
  <c r="AA359" i="8"/>
  <c r="AB359" i="8"/>
  <c r="AC359" i="8"/>
  <c r="AD359" i="8"/>
  <c r="AE359" i="8"/>
  <c r="AF359" i="8"/>
  <c r="AG359" i="8"/>
  <c r="AH359" i="8"/>
  <c r="AI359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Z360" i="8"/>
  <c r="AA360" i="8"/>
  <c r="AB360" i="8"/>
  <c r="AC360" i="8"/>
  <c r="AD360" i="8"/>
  <c r="AE360" i="8"/>
  <c r="AF360" i="8"/>
  <c r="AG360" i="8"/>
  <c r="AH360" i="8"/>
  <c r="AI360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Z361" i="8"/>
  <c r="AA361" i="8"/>
  <c r="AB361" i="8"/>
  <c r="AC361" i="8"/>
  <c r="AD361" i="8"/>
  <c r="AE361" i="8"/>
  <c r="AF361" i="8"/>
  <c r="AG361" i="8"/>
  <c r="AH361" i="8"/>
  <c r="AI361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Z362" i="8"/>
  <c r="AA362" i="8"/>
  <c r="AB362" i="8"/>
  <c r="AC362" i="8"/>
  <c r="AD362" i="8"/>
  <c r="AE362" i="8"/>
  <c r="AF362" i="8"/>
  <c r="AG362" i="8"/>
  <c r="AH362" i="8"/>
  <c r="AI362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Z363" i="8"/>
  <c r="AA363" i="8"/>
  <c r="AB363" i="8"/>
  <c r="AC363" i="8"/>
  <c r="AD363" i="8"/>
  <c r="AE363" i="8"/>
  <c r="AF363" i="8"/>
  <c r="AG363" i="8"/>
  <c r="AH363" i="8"/>
  <c r="AI363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Z371" i="8"/>
  <c r="AA371" i="8"/>
  <c r="AB371" i="8"/>
  <c r="AC371" i="8"/>
  <c r="AD371" i="8"/>
  <c r="AE371" i="8"/>
  <c r="AF371" i="8"/>
  <c r="AG371" i="8"/>
  <c r="AH371" i="8"/>
  <c r="AI371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Z372" i="8"/>
  <c r="AA372" i="8"/>
  <c r="AB372" i="8"/>
  <c r="AC372" i="8"/>
  <c r="AD372" i="8"/>
  <c r="AE372" i="8"/>
  <c r="AF372" i="8"/>
  <c r="AG372" i="8"/>
  <c r="AH372" i="8"/>
  <c r="AI372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Z373" i="8"/>
  <c r="AA373" i="8"/>
  <c r="AB373" i="8"/>
  <c r="AC373" i="8"/>
  <c r="AD373" i="8"/>
  <c r="AE373" i="8"/>
  <c r="AF373" i="8"/>
  <c r="AG373" i="8"/>
  <c r="AH373" i="8"/>
  <c r="AI373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Z374" i="8"/>
  <c r="AA374" i="8"/>
  <c r="AB374" i="8"/>
  <c r="AC374" i="8"/>
  <c r="AD374" i="8"/>
  <c r="AE374" i="8"/>
  <c r="AF374" i="8"/>
  <c r="AG374" i="8"/>
  <c r="AH374" i="8"/>
  <c r="AI374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Z375" i="8"/>
  <c r="AA375" i="8"/>
  <c r="AB375" i="8"/>
  <c r="AC375" i="8"/>
  <c r="AD375" i="8"/>
  <c r="AE375" i="8"/>
  <c r="AF375" i="8"/>
  <c r="AG375" i="8"/>
  <c r="AH375" i="8"/>
  <c r="AI375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Z376" i="8"/>
  <c r="AA376" i="8"/>
  <c r="AB376" i="8"/>
  <c r="AC376" i="8"/>
  <c r="AD376" i="8"/>
  <c r="AE376" i="8"/>
  <c r="AF376" i="8"/>
  <c r="AG376" i="8"/>
  <c r="AH376" i="8"/>
  <c r="AI376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Z377" i="8"/>
  <c r="AA377" i="8"/>
  <c r="AB377" i="8"/>
  <c r="AC377" i="8"/>
  <c r="AD377" i="8"/>
  <c r="AE377" i="8"/>
  <c r="AF377" i="8"/>
  <c r="AG377" i="8"/>
  <c r="AH377" i="8"/>
  <c r="AI377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Z378" i="8"/>
  <c r="AA378" i="8"/>
  <c r="AB378" i="8"/>
  <c r="AC378" i="8"/>
  <c r="AD378" i="8"/>
  <c r="AE378" i="8"/>
  <c r="AF378" i="8"/>
  <c r="AG378" i="8"/>
  <c r="AH378" i="8"/>
  <c r="AI378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Z379" i="8"/>
  <c r="AA379" i="8"/>
  <c r="AB379" i="8"/>
  <c r="AC379" i="8"/>
  <c r="AD379" i="8"/>
  <c r="AE379" i="8"/>
  <c r="AF379" i="8"/>
  <c r="AG379" i="8"/>
  <c r="AH379" i="8"/>
  <c r="AI379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Z380" i="8"/>
  <c r="AA380" i="8"/>
  <c r="AB380" i="8"/>
  <c r="AC380" i="8"/>
  <c r="AD380" i="8"/>
  <c r="AE380" i="8"/>
  <c r="AF380" i="8"/>
  <c r="AG380" i="8"/>
  <c r="AH380" i="8"/>
  <c r="AI380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Z381" i="8"/>
  <c r="AA381" i="8"/>
  <c r="AB381" i="8"/>
  <c r="AC381" i="8"/>
  <c r="AD381" i="8"/>
  <c r="AE381" i="8"/>
  <c r="AF381" i="8"/>
  <c r="AG381" i="8"/>
  <c r="AH381" i="8"/>
  <c r="AI381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Z382" i="8"/>
  <c r="AA382" i="8"/>
  <c r="AB382" i="8"/>
  <c r="AC382" i="8"/>
  <c r="AD382" i="8"/>
  <c r="AE382" i="8"/>
  <c r="AF382" i="8"/>
  <c r="AG382" i="8"/>
  <c r="AH382" i="8"/>
  <c r="AI382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Z383" i="8"/>
  <c r="AA383" i="8"/>
  <c r="AB383" i="8"/>
  <c r="AC383" i="8"/>
  <c r="AD383" i="8"/>
  <c r="AE383" i="8"/>
  <c r="AF383" i="8"/>
  <c r="AG383" i="8"/>
  <c r="AH383" i="8"/>
  <c r="AI383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Z384" i="8"/>
  <c r="AA384" i="8"/>
  <c r="AB384" i="8"/>
  <c r="AC384" i="8"/>
  <c r="AD384" i="8"/>
  <c r="AE384" i="8"/>
  <c r="AF384" i="8"/>
  <c r="AG384" i="8"/>
  <c r="AH384" i="8"/>
  <c r="AI384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Z385" i="8"/>
  <c r="AA385" i="8"/>
  <c r="AB385" i="8"/>
  <c r="AC385" i="8"/>
  <c r="AD385" i="8"/>
  <c r="AE385" i="8"/>
  <c r="AF385" i="8"/>
  <c r="AG385" i="8"/>
  <c r="AH385" i="8"/>
  <c r="AI385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Z386" i="8"/>
  <c r="AA386" i="8"/>
  <c r="AB386" i="8"/>
  <c r="AC386" i="8"/>
  <c r="AD386" i="8"/>
  <c r="AE386" i="8"/>
  <c r="AF386" i="8"/>
  <c r="AG386" i="8"/>
  <c r="AH386" i="8"/>
  <c r="AI386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Z387" i="8"/>
  <c r="AA387" i="8"/>
  <c r="AB387" i="8"/>
  <c r="AC387" i="8"/>
  <c r="AD387" i="8"/>
  <c r="AE387" i="8"/>
  <c r="AF387" i="8"/>
  <c r="AG387" i="8"/>
  <c r="AH387" i="8"/>
  <c r="AI387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Z388" i="8"/>
  <c r="AA388" i="8"/>
  <c r="AB388" i="8"/>
  <c r="AC388" i="8"/>
  <c r="AD388" i="8"/>
  <c r="AE388" i="8"/>
  <c r="AF388" i="8"/>
  <c r="AG388" i="8"/>
  <c r="AH388" i="8"/>
  <c r="AI388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Z389" i="8"/>
  <c r="AA389" i="8"/>
  <c r="AB389" i="8"/>
  <c r="AC389" i="8"/>
  <c r="AD389" i="8"/>
  <c r="AE389" i="8"/>
  <c r="AF389" i="8"/>
  <c r="AG389" i="8"/>
  <c r="AH389" i="8"/>
  <c r="AI389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Z390" i="8"/>
  <c r="AA390" i="8"/>
  <c r="AB390" i="8"/>
  <c r="AC390" i="8"/>
  <c r="AD390" i="8"/>
  <c r="AE390" i="8"/>
  <c r="AF390" i="8"/>
  <c r="AG390" i="8"/>
  <c r="AH390" i="8"/>
  <c r="AI390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Z391" i="8"/>
  <c r="AA391" i="8"/>
  <c r="AB391" i="8"/>
  <c r="AC391" i="8"/>
  <c r="AD391" i="8"/>
  <c r="AE391" i="8"/>
  <c r="AF391" i="8"/>
  <c r="AG391" i="8"/>
  <c r="AH391" i="8"/>
  <c r="AI391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Z392" i="8"/>
  <c r="AA392" i="8"/>
  <c r="AB392" i="8"/>
  <c r="AC392" i="8"/>
  <c r="AD392" i="8"/>
  <c r="AE392" i="8"/>
  <c r="AF392" i="8"/>
  <c r="AG392" i="8"/>
  <c r="AH392" i="8"/>
  <c r="AI392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Z393" i="8"/>
  <c r="AA393" i="8"/>
  <c r="AB393" i="8"/>
  <c r="AC393" i="8"/>
  <c r="AD393" i="8"/>
  <c r="AE393" i="8"/>
  <c r="AF393" i="8"/>
  <c r="AG393" i="8"/>
  <c r="AH393" i="8"/>
  <c r="AI393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Z394" i="8"/>
  <c r="AA394" i="8"/>
  <c r="AB394" i="8"/>
  <c r="AC394" i="8"/>
  <c r="AD394" i="8"/>
  <c r="AE394" i="8"/>
  <c r="AF394" i="8"/>
  <c r="AG394" i="8"/>
  <c r="AH394" i="8"/>
  <c r="AI394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Z395" i="8"/>
  <c r="AA395" i="8"/>
  <c r="AB395" i="8"/>
  <c r="AC395" i="8"/>
  <c r="AD395" i="8"/>
  <c r="AE395" i="8"/>
  <c r="AF395" i="8"/>
  <c r="AG395" i="8"/>
  <c r="AH395" i="8"/>
  <c r="AI395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Z396" i="8"/>
  <c r="AA396" i="8"/>
  <c r="AB396" i="8"/>
  <c r="AC396" i="8"/>
  <c r="AD396" i="8"/>
  <c r="AE396" i="8"/>
  <c r="AF396" i="8"/>
  <c r="AG396" i="8"/>
  <c r="AH396" i="8"/>
  <c r="AI396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Z397" i="8"/>
  <c r="AA397" i="8"/>
  <c r="AB397" i="8"/>
  <c r="AC397" i="8"/>
  <c r="AD397" i="8"/>
  <c r="AE397" i="8"/>
  <c r="AF397" i="8"/>
  <c r="AG397" i="8"/>
  <c r="AH397" i="8"/>
  <c r="AI397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Z398" i="8"/>
  <c r="AA398" i="8"/>
  <c r="AB398" i="8"/>
  <c r="AC398" i="8"/>
  <c r="AD398" i="8"/>
  <c r="AE398" i="8"/>
  <c r="AF398" i="8"/>
  <c r="AG398" i="8"/>
  <c r="AH398" i="8"/>
  <c r="AI398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Z399" i="8"/>
  <c r="AA399" i="8"/>
  <c r="AB399" i="8"/>
  <c r="AC399" i="8"/>
  <c r="AD399" i="8"/>
  <c r="AE399" i="8"/>
  <c r="AF399" i="8"/>
  <c r="AG399" i="8"/>
  <c r="AH399" i="8"/>
  <c r="AI399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Z400" i="8"/>
  <c r="AA400" i="8"/>
  <c r="AB400" i="8"/>
  <c r="AC400" i="8"/>
  <c r="AD400" i="8"/>
  <c r="AE400" i="8"/>
  <c r="AF400" i="8"/>
  <c r="AG400" i="8"/>
  <c r="AH400" i="8"/>
  <c r="AI400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Z401" i="8"/>
  <c r="AA401" i="8"/>
  <c r="AB401" i="8"/>
  <c r="AC401" i="8"/>
  <c r="AD401" i="8"/>
  <c r="AE401" i="8"/>
  <c r="AF401" i="8"/>
  <c r="AG401" i="8"/>
  <c r="AH401" i="8"/>
  <c r="AI401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Z402" i="8"/>
  <c r="AA402" i="8"/>
  <c r="AB402" i="8"/>
  <c r="AC402" i="8"/>
  <c r="AD402" i="8"/>
  <c r="AE402" i="8"/>
  <c r="AF402" i="8"/>
  <c r="AG402" i="8"/>
  <c r="AH402" i="8"/>
  <c r="AI402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Z403" i="8"/>
  <c r="AA403" i="8"/>
  <c r="AB403" i="8"/>
  <c r="AC403" i="8"/>
  <c r="AD403" i="8"/>
  <c r="AE403" i="8"/>
  <c r="AF403" i="8"/>
  <c r="AG403" i="8"/>
  <c r="AH403" i="8"/>
  <c r="AI403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Z404" i="8"/>
  <c r="AA404" i="8"/>
  <c r="AB404" i="8"/>
  <c r="AC404" i="8"/>
  <c r="AD404" i="8"/>
  <c r="AE404" i="8"/>
  <c r="AF404" i="8"/>
  <c r="AG404" i="8"/>
  <c r="AH404" i="8"/>
  <c r="AI404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Z412" i="8"/>
  <c r="AA412" i="8"/>
  <c r="AB412" i="8"/>
  <c r="AC412" i="8"/>
  <c r="AD412" i="8"/>
  <c r="AE412" i="8"/>
  <c r="AF412" i="8"/>
  <c r="AG412" i="8"/>
  <c r="AH412" i="8"/>
  <c r="AI412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Z413" i="8"/>
  <c r="AA413" i="8"/>
  <c r="AB413" i="8"/>
  <c r="AC413" i="8"/>
  <c r="AD413" i="8"/>
  <c r="AE413" i="8"/>
  <c r="AF413" i="8"/>
  <c r="AG413" i="8"/>
  <c r="AH413" i="8"/>
  <c r="AI413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Z414" i="8"/>
  <c r="AA414" i="8"/>
  <c r="AB414" i="8"/>
  <c r="AC414" i="8"/>
  <c r="AD414" i="8"/>
  <c r="AE414" i="8"/>
  <c r="AF414" i="8"/>
  <c r="AG414" i="8"/>
  <c r="AH414" i="8"/>
  <c r="AI414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Z415" i="8"/>
  <c r="AA415" i="8"/>
  <c r="AB415" i="8"/>
  <c r="AC415" i="8"/>
  <c r="AD415" i="8"/>
  <c r="AE415" i="8"/>
  <c r="AF415" i="8"/>
  <c r="AG415" i="8"/>
  <c r="AH415" i="8"/>
  <c r="AI415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Z416" i="8"/>
  <c r="AA416" i="8"/>
  <c r="AB416" i="8"/>
  <c r="AC416" i="8"/>
  <c r="AD416" i="8"/>
  <c r="AE416" i="8"/>
  <c r="AF416" i="8"/>
  <c r="AG416" i="8"/>
  <c r="AH416" i="8"/>
  <c r="AI416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Z417" i="8"/>
  <c r="AA417" i="8"/>
  <c r="AB417" i="8"/>
  <c r="AC417" i="8"/>
  <c r="AD417" i="8"/>
  <c r="AE417" i="8"/>
  <c r="AF417" i="8"/>
  <c r="AG417" i="8"/>
  <c r="AH417" i="8"/>
  <c r="AI417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Z418" i="8"/>
  <c r="AA418" i="8"/>
  <c r="AB418" i="8"/>
  <c r="AC418" i="8"/>
  <c r="AD418" i="8"/>
  <c r="AE418" i="8"/>
  <c r="AF418" i="8"/>
  <c r="AG418" i="8"/>
  <c r="AH418" i="8"/>
  <c r="AI418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Z419" i="8"/>
  <c r="AA419" i="8"/>
  <c r="AB419" i="8"/>
  <c r="AC419" i="8"/>
  <c r="AD419" i="8"/>
  <c r="AE419" i="8"/>
  <c r="AF419" i="8"/>
  <c r="AG419" i="8"/>
  <c r="AH419" i="8"/>
  <c r="AI419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Z420" i="8"/>
  <c r="AA420" i="8"/>
  <c r="AB420" i="8"/>
  <c r="AC420" i="8"/>
  <c r="AD420" i="8"/>
  <c r="AE420" i="8"/>
  <c r="AF420" i="8"/>
  <c r="AG420" i="8"/>
  <c r="AH420" i="8"/>
  <c r="AI420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Z421" i="8"/>
  <c r="AA421" i="8"/>
  <c r="AB421" i="8"/>
  <c r="AC421" i="8"/>
  <c r="AD421" i="8"/>
  <c r="AE421" i="8"/>
  <c r="AF421" i="8"/>
  <c r="AG421" i="8"/>
  <c r="AH421" i="8"/>
  <c r="AI421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Z422" i="8"/>
  <c r="AA422" i="8"/>
  <c r="AB422" i="8"/>
  <c r="AC422" i="8"/>
  <c r="AD422" i="8"/>
  <c r="AE422" i="8"/>
  <c r="AF422" i="8"/>
  <c r="AG422" i="8"/>
  <c r="AH422" i="8"/>
  <c r="AI422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Z423" i="8"/>
  <c r="AA423" i="8"/>
  <c r="AB423" i="8"/>
  <c r="AC423" i="8"/>
  <c r="AD423" i="8"/>
  <c r="AE423" i="8"/>
  <c r="AF423" i="8"/>
  <c r="AG423" i="8"/>
  <c r="AH423" i="8"/>
  <c r="AI423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Z424" i="8"/>
  <c r="AA424" i="8"/>
  <c r="AB424" i="8"/>
  <c r="AC424" i="8"/>
  <c r="AD424" i="8"/>
  <c r="AE424" i="8"/>
  <c r="AF424" i="8"/>
  <c r="AG424" i="8"/>
  <c r="AH424" i="8"/>
  <c r="AI424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Z425" i="8"/>
  <c r="AA425" i="8"/>
  <c r="AB425" i="8"/>
  <c r="AC425" i="8"/>
  <c r="AD425" i="8"/>
  <c r="AE425" i="8"/>
  <c r="AF425" i="8"/>
  <c r="AG425" i="8"/>
  <c r="AH425" i="8"/>
  <c r="AI425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Z426" i="8"/>
  <c r="AA426" i="8"/>
  <c r="AB426" i="8"/>
  <c r="AC426" i="8"/>
  <c r="AD426" i="8"/>
  <c r="AE426" i="8"/>
  <c r="AF426" i="8"/>
  <c r="AG426" i="8"/>
  <c r="AH426" i="8"/>
  <c r="AI426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Z427" i="8"/>
  <c r="AA427" i="8"/>
  <c r="AB427" i="8"/>
  <c r="AC427" i="8"/>
  <c r="AD427" i="8"/>
  <c r="AE427" i="8"/>
  <c r="AF427" i="8"/>
  <c r="AG427" i="8"/>
  <c r="AH427" i="8"/>
  <c r="AI427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Z428" i="8"/>
  <c r="AA428" i="8"/>
  <c r="AB428" i="8"/>
  <c r="AC428" i="8"/>
  <c r="AD428" i="8"/>
  <c r="AE428" i="8"/>
  <c r="AF428" i="8"/>
  <c r="AG428" i="8"/>
  <c r="AH428" i="8"/>
  <c r="AI428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Z429" i="8"/>
  <c r="AA429" i="8"/>
  <c r="AB429" i="8"/>
  <c r="AC429" i="8"/>
  <c r="AD429" i="8"/>
  <c r="AE429" i="8"/>
  <c r="AF429" i="8"/>
  <c r="AG429" i="8"/>
  <c r="AH429" i="8"/>
  <c r="AI429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Z430" i="8"/>
  <c r="AA430" i="8"/>
  <c r="AB430" i="8"/>
  <c r="AC430" i="8"/>
  <c r="AD430" i="8"/>
  <c r="AE430" i="8"/>
  <c r="AF430" i="8"/>
  <c r="AG430" i="8"/>
  <c r="AH430" i="8"/>
  <c r="AI430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Z431" i="8"/>
  <c r="AA431" i="8"/>
  <c r="AB431" i="8"/>
  <c r="AC431" i="8"/>
  <c r="AD431" i="8"/>
  <c r="AE431" i="8"/>
  <c r="AF431" i="8"/>
  <c r="AG431" i="8"/>
  <c r="AH431" i="8"/>
  <c r="AI431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Z432" i="8"/>
  <c r="AA432" i="8"/>
  <c r="AB432" i="8"/>
  <c r="AC432" i="8"/>
  <c r="AD432" i="8"/>
  <c r="AE432" i="8"/>
  <c r="AF432" i="8"/>
  <c r="AG432" i="8"/>
  <c r="AH432" i="8"/>
  <c r="AI432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Z433" i="8"/>
  <c r="AA433" i="8"/>
  <c r="AB433" i="8"/>
  <c r="AC433" i="8"/>
  <c r="AD433" i="8"/>
  <c r="AE433" i="8"/>
  <c r="AF433" i="8"/>
  <c r="AG433" i="8"/>
  <c r="AH433" i="8"/>
  <c r="AI433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Z434" i="8"/>
  <c r="AA434" i="8"/>
  <c r="AB434" i="8"/>
  <c r="AC434" i="8"/>
  <c r="AD434" i="8"/>
  <c r="AE434" i="8"/>
  <c r="AF434" i="8"/>
  <c r="AG434" i="8"/>
  <c r="AH434" i="8"/>
  <c r="AI434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Z435" i="8"/>
  <c r="AA435" i="8"/>
  <c r="AB435" i="8"/>
  <c r="AC435" i="8"/>
  <c r="AD435" i="8"/>
  <c r="AE435" i="8"/>
  <c r="AF435" i="8"/>
  <c r="AG435" i="8"/>
  <c r="AH435" i="8"/>
  <c r="AI435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Z436" i="8"/>
  <c r="AA436" i="8"/>
  <c r="AB436" i="8"/>
  <c r="AC436" i="8"/>
  <c r="AD436" i="8"/>
  <c r="AE436" i="8"/>
  <c r="AF436" i="8"/>
  <c r="AG436" i="8"/>
  <c r="AH436" i="8"/>
  <c r="AI436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Z437" i="8"/>
  <c r="AA437" i="8"/>
  <c r="AB437" i="8"/>
  <c r="AC437" i="8"/>
  <c r="AD437" i="8"/>
  <c r="AE437" i="8"/>
  <c r="AF437" i="8"/>
  <c r="AG437" i="8"/>
  <c r="AH437" i="8"/>
  <c r="AI437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Z438" i="8"/>
  <c r="AA438" i="8"/>
  <c r="AB438" i="8"/>
  <c r="AC438" i="8"/>
  <c r="AD438" i="8"/>
  <c r="AE438" i="8"/>
  <c r="AF438" i="8"/>
  <c r="AG438" i="8"/>
  <c r="AH438" i="8"/>
  <c r="AI438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Z439" i="8"/>
  <c r="AA439" i="8"/>
  <c r="AB439" i="8"/>
  <c r="AC439" i="8"/>
  <c r="AD439" i="8"/>
  <c r="AE439" i="8"/>
  <c r="AF439" i="8"/>
  <c r="AG439" i="8"/>
  <c r="AH439" i="8"/>
  <c r="AI439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Z440" i="8"/>
  <c r="AA440" i="8"/>
  <c r="AB440" i="8"/>
  <c r="AC440" i="8"/>
  <c r="AD440" i="8"/>
  <c r="AE440" i="8"/>
  <c r="AF440" i="8"/>
  <c r="AG440" i="8"/>
  <c r="AH440" i="8"/>
  <c r="AI440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Z441" i="8"/>
  <c r="AA441" i="8"/>
  <c r="AB441" i="8"/>
  <c r="AC441" i="8"/>
  <c r="AD441" i="8"/>
  <c r="AE441" i="8"/>
  <c r="AF441" i="8"/>
  <c r="AG441" i="8"/>
  <c r="AH441" i="8"/>
  <c r="AI441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Z442" i="8"/>
  <c r="AA442" i="8"/>
  <c r="AB442" i="8"/>
  <c r="AC442" i="8"/>
  <c r="AD442" i="8"/>
  <c r="AE442" i="8"/>
  <c r="AF442" i="8"/>
  <c r="AG442" i="8"/>
  <c r="AH442" i="8"/>
  <c r="AI442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Z443" i="8"/>
  <c r="AA443" i="8"/>
  <c r="AB443" i="8"/>
  <c r="AC443" i="8"/>
  <c r="AD443" i="8"/>
  <c r="AE443" i="8"/>
  <c r="AF443" i="8"/>
  <c r="AG443" i="8"/>
  <c r="AH443" i="8"/>
  <c r="AI443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Z444" i="8"/>
  <c r="AA444" i="8"/>
  <c r="AB444" i="8"/>
  <c r="AC444" i="8"/>
  <c r="AD444" i="8"/>
  <c r="AE444" i="8"/>
  <c r="AF444" i="8"/>
  <c r="AG444" i="8"/>
  <c r="AH444" i="8"/>
  <c r="AI444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Z445" i="8"/>
  <c r="AA445" i="8"/>
  <c r="AB445" i="8"/>
  <c r="AC445" i="8"/>
  <c r="AD445" i="8"/>
  <c r="AE445" i="8"/>
  <c r="AF445" i="8"/>
  <c r="AG445" i="8"/>
  <c r="AH445" i="8"/>
  <c r="AI445" i="8"/>
  <c r="H41" i="13" l="1"/>
  <c r="X227" i="8"/>
  <c r="Q231" i="8"/>
  <c r="Q222" i="8"/>
  <c r="AB217" i="8"/>
  <c r="F197" i="8"/>
  <c r="AB174" i="8"/>
  <c r="AB173" i="8"/>
  <c r="AE166" i="8"/>
  <c r="Z162" i="8"/>
  <c r="Z209" i="8"/>
  <c r="G154" i="8"/>
  <c r="G201" i="8"/>
  <c r="Z152" i="8"/>
  <c r="Z199" i="8"/>
  <c r="E25" i="3"/>
  <c r="N227" i="8"/>
  <c r="H171" i="8"/>
  <c r="H218" i="8"/>
  <c r="X231" i="8"/>
  <c r="H227" i="8"/>
  <c r="N208" i="8"/>
  <c r="Q177" i="8"/>
  <c r="AB176" i="8"/>
  <c r="N152" i="8"/>
  <c r="X201" i="8"/>
  <c r="F193" i="8"/>
  <c r="X226" i="8"/>
  <c r="H229" i="8"/>
  <c r="Q228" i="8"/>
  <c r="AB222" i="8"/>
  <c r="Q213" i="8"/>
  <c r="J201" i="8"/>
  <c r="X183" i="8"/>
  <c r="N183" i="8"/>
  <c r="AB178" i="8"/>
  <c r="AE152" i="8"/>
  <c r="X73" i="8"/>
  <c r="Y73" i="8" s="1"/>
  <c r="W208" i="8"/>
  <c r="E202" i="8"/>
  <c r="F227" i="8"/>
  <c r="Q226" i="8"/>
  <c r="AE197" i="8"/>
  <c r="Q193" i="8"/>
  <c r="E180" i="8"/>
  <c r="T172" i="8"/>
  <c r="AE171" i="8"/>
  <c r="J170" i="8"/>
  <c r="AE169" i="8"/>
  <c r="J169" i="8"/>
  <c r="T168" i="8"/>
  <c r="J168" i="8"/>
  <c r="AE167" i="8"/>
  <c r="T167" i="8"/>
  <c r="J167" i="8"/>
  <c r="T166" i="8"/>
  <c r="J166" i="8"/>
  <c r="AE165" i="8"/>
  <c r="T165" i="8"/>
  <c r="AE164" i="8"/>
  <c r="T164" i="8"/>
  <c r="AE163" i="8"/>
  <c r="T163" i="8"/>
  <c r="J163" i="8"/>
  <c r="AE162" i="8"/>
  <c r="J162" i="8"/>
  <c r="J161" i="8"/>
  <c r="J160" i="8"/>
  <c r="AE159" i="8"/>
  <c r="T159" i="8"/>
  <c r="J159" i="8"/>
  <c r="T158" i="8"/>
  <c r="J158" i="8"/>
  <c r="AE157" i="8"/>
  <c r="T157" i="8"/>
  <c r="AE155" i="8"/>
  <c r="AE154" i="8"/>
  <c r="T153" i="8"/>
  <c r="J153" i="8"/>
  <c r="AE151" i="8"/>
  <c r="T151" i="8"/>
  <c r="J151" i="8"/>
  <c r="T150" i="8"/>
  <c r="J150" i="8"/>
  <c r="AE149" i="8"/>
  <c r="T149" i="8"/>
  <c r="AE148" i="8"/>
  <c r="T148" i="8"/>
  <c r="J195" i="8"/>
  <c r="AE147" i="8"/>
  <c r="X229" i="8"/>
  <c r="AB224" i="8"/>
  <c r="H222" i="8"/>
  <c r="Q217" i="8"/>
  <c r="X148" i="8"/>
  <c r="S179" i="8"/>
  <c r="I179" i="8"/>
  <c r="AD178" i="8"/>
  <c r="S178" i="8"/>
  <c r="I178" i="8"/>
  <c r="AD177" i="8"/>
  <c r="S177" i="8"/>
  <c r="I177" i="8"/>
  <c r="AD176" i="8"/>
  <c r="S223" i="8"/>
  <c r="I176" i="8"/>
  <c r="AD175" i="8"/>
  <c r="S175" i="8"/>
  <c r="AD174" i="8"/>
  <c r="S174" i="8"/>
  <c r="I174" i="8"/>
  <c r="AD173" i="8"/>
  <c r="I173" i="8"/>
  <c r="AD172" i="8"/>
  <c r="AD213" i="8"/>
  <c r="AD166" i="8"/>
  <c r="AD157" i="8"/>
  <c r="AD204" i="8"/>
  <c r="AD150" i="8"/>
  <c r="AD197" i="8"/>
  <c r="T221" i="8"/>
  <c r="T220" i="8"/>
  <c r="U211" i="8"/>
  <c r="K208" i="8"/>
  <c r="K206" i="8"/>
  <c r="K204" i="8"/>
  <c r="U200" i="8"/>
  <c r="K198" i="8"/>
  <c r="AB167" i="8"/>
  <c r="H164" i="8"/>
  <c r="Q163" i="8"/>
  <c r="AB162" i="8"/>
  <c r="H155" i="8"/>
  <c r="AB153" i="8"/>
  <c r="X19" i="10"/>
  <c r="X54" i="10"/>
  <c r="X225" i="8"/>
  <c r="AH223" i="8"/>
  <c r="F223" i="8"/>
  <c r="M221" i="8"/>
  <c r="X219" i="8"/>
  <c r="M219" i="8"/>
  <c r="F217" i="8"/>
  <c r="W216" i="8"/>
  <c r="L216" i="8"/>
  <c r="E214" i="8"/>
  <c r="X213" i="8"/>
  <c r="M211" i="8"/>
  <c r="F210" i="8"/>
  <c r="N201" i="8"/>
  <c r="F199" i="8"/>
  <c r="X198" i="8"/>
  <c r="N196" i="8"/>
  <c r="N194" i="8"/>
  <c r="W193" i="8"/>
  <c r="H193" i="8"/>
  <c r="W181" i="8"/>
  <c r="N174" i="8"/>
  <c r="Q172" i="8"/>
  <c r="N165" i="8"/>
  <c r="F155" i="8"/>
  <c r="N148" i="8"/>
  <c r="E226" i="8"/>
  <c r="E220" i="8"/>
  <c r="W219" i="8"/>
  <c r="AB218" i="8"/>
  <c r="W213" i="8"/>
  <c r="N205" i="8"/>
  <c r="M201" i="8"/>
  <c r="M196" i="8"/>
  <c r="F195" i="8"/>
  <c r="X194" i="8"/>
  <c r="M194" i="8"/>
  <c r="F184" i="8"/>
  <c r="F183" i="8"/>
  <c r="F167" i="8"/>
  <c r="X164" i="8"/>
  <c r="V161" i="8"/>
  <c r="F161" i="8"/>
  <c r="X160" i="8"/>
  <c r="O179" i="8"/>
  <c r="N229" i="8"/>
  <c r="F229" i="8"/>
  <c r="F225" i="8"/>
  <c r="H219" i="8"/>
  <c r="X217" i="8"/>
  <c r="F215" i="8"/>
  <c r="N214" i="8"/>
  <c r="N210" i="8"/>
  <c r="F209" i="8"/>
  <c r="X208" i="8"/>
  <c r="N204" i="8"/>
  <c r="F200" i="8"/>
  <c r="X196" i="8"/>
  <c r="F174" i="8"/>
  <c r="N168" i="8"/>
  <c r="N150" i="8"/>
  <c r="H147" i="8"/>
  <c r="N226" i="8"/>
  <c r="N224" i="8"/>
  <c r="X223" i="8"/>
  <c r="N223" i="8"/>
  <c r="N175" i="8"/>
  <c r="F175" i="8"/>
  <c r="X221" i="8"/>
  <c r="X220" i="8"/>
  <c r="N220" i="8"/>
  <c r="N231" i="8"/>
  <c r="X224" i="8"/>
  <c r="F218" i="8"/>
  <c r="X214" i="8"/>
  <c r="F213" i="8"/>
  <c r="F211" i="8"/>
  <c r="X202" i="8"/>
  <c r="N202" i="8"/>
  <c r="X199" i="8"/>
  <c r="AB193" i="8"/>
  <c r="Q171" i="8"/>
  <c r="F165" i="8"/>
  <c r="F154" i="8"/>
  <c r="F149" i="8"/>
  <c r="W226" i="8"/>
  <c r="N172" i="8"/>
  <c r="F219" i="8"/>
  <c r="X218" i="8"/>
  <c r="X228" i="8"/>
  <c r="F228" i="8"/>
  <c r="E218" i="8"/>
  <c r="W214" i="8"/>
  <c r="X212" i="8"/>
  <c r="AH210" i="8"/>
  <c r="X210" i="8"/>
  <c r="W202" i="8"/>
  <c r="M202" i="8"/>
  <c r="X200" i="8"/>
  <c r="V199" i="8"/>
  <c r="W195" i="8"/>
  <c r="L195" i="8"/>
  <c r="Q194" i="8"/>
  <c r="N193" i="8"/>
  <c r="N178" i="8"/>
  <c r="X175" i="8"/>
  <c r="N160" i="8"/>
  <c r="W157" i="8"/>
  <c r="AH153" i="8"/>
  <c r="E147" i="8"/>
  <c r="N228" i="8"/>
  <c r="W227" i="8"/>
  <c r="E221" i="8"/>
  <c r="N216" i="8"/>
  <c r="AH215" i="8"/>
  <c r="E212" i="8"/>
  <c r="N209" i="8"/>
  <c r="F205" i="8"/>
  <c r="X204" i="8"/>
  <c r="F204" i="8"/>
  <c r="W200" i="8"/>
  <c r="M200" i="8"/>
  <c r="F198" i="8"/>
  <c r="X197" i="8"/>
  <c r="F194" i="8"/>
  <c r="M193" i="8"/>
  <c r="E153" i="8"/>
  <c r="E224" i="8"/>
  <c r="W222" i="8"/>
  <c r="AH220" i="8"/>
  <c r="M216" i="8"/>
  <c r="X215" i="8"/>
  <c r="N213" i="8"/>
  <c r="V212" i="8"/>
  <c r="M206" i="8"/>
  <c r="L200" i="8"/>
  <c r="X193" i="8"/>
  <c r="M179" i="8"/>
  <c r="M171" i="8"/>
  <c r="E151" i="8"/>
  <c r="G179" i="8"/>
  <c r="Z225" i="8"/>
  <c r="O178" i="8"/>
  <c r="G178" i="8"/>
  <c r="Z177" i="8"/>
  <c r="O177" i="8"/>
  <c r="G177" i="8"/>
  <c r="Z223" i="8"/>
  <c r="O176" i="8"/>
  <c r="G176" i="8"/>
  <c r="Z175" i="8"/>
  <c r="O175" i="8"/>
  <c r="G175" i="8"/>
  <c r="Z174" i="8"/>
  <c r="Z220" i="8"/>
  <c r="O173" i="8"/>
  <c r="G173" i="8"/>
  <c r="Z172" i="8"/>
  <c r="O172" i="8"/>
  <c r="G219" i="8"/>
  <c r="Z171" i="8"/>
  <c r="O171" i="8"/>
  <c r="G171" i="8"/>
  <c r="Z217" i="8"/>
  <c r="O169" i="8"/>
  <c r="O164" i="8"/>
  <c r="G164" i="8"/>
  <c r="Z163" i="8"/>
  <c r="O163" i="8"/>
  <c r="G162" i="8"/>
  <c r="Z161" i="8"/>
  <c r="O208" i="8"/>
  <c r="G208" i="8"/>
  <c r="Z160" i="8"/>
  <c r="O160" i="8"/>
  <c r="Z206" i="8"/>
  <c r="O159" i="8"/>
  <c r="G159" i="8"/>
  <c r="O157" i="8"/>
  <c r="G157" i="8"/>
  <c r="S164" i="8"/>
  <c r="I164" i="8"/>
  <c r="AD210" i="8"/>
  <c r="S163" i="8"/>
  <c r="I210" i="8"/>
  <c r="AD209" i="8"/>
  <c r="S209" i="8"/>
  <c r="I209" i="8"/>
  <c r="AD208" i="8"/>
  <c r="S208" i="8"/>
  <c r="I208" i="8"/>
  <c r="AD160" i="8"/>
  <c r="AD206" i="8"/>
  <c r="S206" i="8"/>
  <c r="I159" i="8"/>
  <c r="AD205" i="8"/>
  <c r="S205" i="8"/>
  <c r="I205" i="8"/>
  <c r="S204" i="8"/>
  <c r="I204" i="8"/>
  <c r="AD202" i="8"/>
  <c r="S202" i="8"/>
  <c r="I202" i="8"/>
  <c r="AD154" i="8"/>
  <c r="S201" i="8"/>
  <c r="I201" i="8"/>
  <c r="S200" i="8"/>
  <c r="I200" i="8"/>
  <c r="AD199" i="8"/>
  <c r="S152" i="8"/>
  <c r="I152" i="8"/>
  <c r="AD198" i="8"/>
  <c r="I197" i="8"/>
  <c r="AD196" i="8"/>
  <c r="S149" i="8"/>
  <c r="I149" i="8"/>
  <c r="AD195" i="8"/>
  <c r="S195" i="8"/>
  <c r="I148" i="8"/>
  <c r="AD194" i="8"/>
  <c r="T194" i="8"/>
  <c r="J194" i="8"/>
  <c r="AE193" i="8"/>
  <c r="T193" i="8"/>
  <c r="J193" i="8"/>
  <c r="H170" i="8"/>
  <c r="AB168" i="8"/>
  <c r="Q168" i="8"/>
  <c r="Q167" i="8"/>
  <c r="H167" i="8"/>
  <c r="AB166" i="8"/>
  <c r="AB165" i="8"/>
  <c r="Q165" i="8"/>
  <c r="AB164" i="8"/>
  <c r="H208" i="8"/>
  <c r="Q160" i="8"/>
  <c r="H159" i="8"/>
  <c r="AB157" i="8"/>
  <c r="Q157" i="8"/>
  <c r="H157" i="8"/>
  <c r="AB154" i="8"/>
  <c r="Q153" i="8"/>
  <c r="AB197" i="8"/>
  <c r="Q150" i="8"/>
  <c r="AB195" i="8"/>
  <c r="H148" i="8"/>
  <c r="AB147" i="8"/>
  <c r="U179" i="8"/>
  <c r="U178" i="8"/>
  <c r="U174" i="8"/>
  <c r="T225" i="8"/>
  <c r="T176" i="8"/>
  <c r="AE222" i="8"/>
  <c r="U219" i="8"/>
  <c r="AD227" i="8"/>
  <c r="S227" i="8"/>
  <c r="G226" i="8"/>
  <c r="G224" i="8"/>
  <c r="Z222" i="8"/>
  <c r="G222" i="8"/>
  <c r="E217" i="8"/>
  <c r="E216" i="8"/>
  <c r="I211" i="8"/>
  <c r="S210" i="8"/>
  <c r="W206" i="8"/>
  <c r="S199" i="8"/>
  <c r="E196" i="8"/>
  <c r="V193" i="8"/>
  <c r="L193" i="8"/>
  <c r="I181" i="8"/>
  <c r="V169" i="8"/>
  <c r="AD165" i="8"/>
  <c r="L152" i="8"/>
  <c r="F173" i="8"/>
  <c r="X171" i="8"/>
  <c r="X112" i="8"/>
  <c r="N112" i="8"/>
  <c r="F112" i="8"/>
  <c r="Q154" i="8"/>
  <c r="Q201" i="8"/>
  <c r="H154" i="8"/>
  <c r="H201" i="8"/>
  <c r="H153" i="8"/>
  <c r="H200" i="8"/>
  <c r="Q149" i="8"/>
  <c r="Q196" i="8"/>
  <c r="H149" i="8"/>
  <c r="H196" i="8"/>
  <c r="S193" i="8"/>
  <c r="O225" i="8"/>
  <c r="Z224" i="8"/>
  <c r="O224" i="8"/>
  <c r="AD201" i="8"/>
  <c r="I157" i="8"/>
  <c r="W112" i="8"/>
  <c r="W156" i="8" s="1"/>
  <c r="M112" i="8"/>
  <c r="M156" i="8" s="1"/>
  <c r="E112" i="8"/>
  <c r="E156" i="8" s="1"/>
  <c r="X94" i="8"/>
  <c r="Y94" i="8" s="1"/>
  <c r="W182" i="8"/>
  <c r="R365" i="8"/>
  <c r="O223" i="8"/>
  <c r="Z221" i="8"/>
  <c r="I206" i="8"/>
  <c r="L218" i="8"/>
  <c r="L171" i="8"/>
  <c r="V215" i="8"/>
  <c r="V168" i="8"/>
  <c r="L215" i="8"/>
  <c r="L168" i="8"/>
  <c r="AH207" i="8"/>
  <c r="AH160" i="8"/>
  <c r="V205" i="8"/>
  <c r="V158" i="8"/>
  <c r="AH112" i="8"/>
  <c r="V112" i="8"/>
  <c r="V156" i="8" s="1"/>
  <c r="L112" i="8"/>
  <c r="AH198" i="8"/>
  <c r="AH151" i="8"/>
  <c r="V148" i="8"/>
  <c r="V195" i="8"/>
  <c r="AH147" i="8"/>
  <c r="AH194" i="8"/>
  <c r="M178" i="8"/>
  <c r="M176" i="8"/>
  <c r="E176" i="8"/>
  <c r="M173" i="8"/>
  <c r="O226" i="8"/>
  <c r="O222" i="8"/>
  <c r="O218" i="8"/>
  <c r="W228" i="8"/>
  <c r="W225" i="8"/>
  <c r="M225" i="8"/>
  <c r="L224" i="8"/>
  <c r="V222" i="8"/>
  <c r="N222" i="8"/>
  <c r="W221" i="8"/>
  <c r="L221" i="8"/>
  <c r="S217" i="8"/>
  <c r="V214" i="8"/>
  <c r="S213" i="8"/>
  <c r="I213" i="8"/>
  <c r="M212" i="8"/>
  <c r="E205" i="8"/>
  <c r="M204" i="8"/>
  <c r="W198" i="8"/>
  <c r="W196" i="8"/>
  <c r="W171" i="8"/>
  <c r="AH159" i="8"/>
  <c r="AH146" i="8"/>
  <c r="M162" i="8"/>
  <c r="E159" i="8"/>
  <c r="M158" i="8"/>
  <c r="E157" i="8"/>
  <c r="X66" i="8"/>
  <c r="Y66" i="8" s="1"/>
  <c r="W201" i="8"/>
  <c r="E201" i="8"/>
  <c r="W199" i="8"/>
  <c r="M152" i="8"/>
  <c r="E152" i="8"/>
  <c r="M198" i="8"/>
  <c r="E197" i="8"/>
  <c r="M195" i="8"/>
  <c r="AD222" i="8"/>
  <c r="M222" i="8"/>
  <c r="W220" i="8"/>
  <c r="AD217" i="8"/>
  <c r="AD216" i="8"/>
  <c r="S216" i="8"/>
  <c r="E211" i="8"/>
  <c r="E210" i="8"/>
  <c r="E209" i="8"/>
  <c r="V198" i="8"/>
  <c r="W197" i="8"/>
  <c r="M197" i="8"/>
  <c r="W163" i="8"/>
  <c r="V150" i="8"/>
  <c r="T147" i="8"/>
  <c r="L147" i="8"/>
  <c r="J146" i="8"/>
  <c r="AE178" i="8"/>
  <c r="J178" i="8"/>
  <c r="J177" i="8"/>
  <c r="J176" i="8"/>
  <c r="AE175" i="8"/>
  <c r="T175" i="8"/>
  <c r="J175" i="8"/>
  <c r="T174" i="8"/>
  <c r="J174" i="8"/>
  <c r="AE173" i="8"/>
  <c r="T173" i="8"/>
  <c r="AE172" i="8"/>
  <c r="AE112" i="8"/>
  <c r="T112" i="8"/>
  <c r="J112" i="8"/>
  <c r="J156" i="8" s="1"/>
  <c r="T152" i="8"/>
  <c r="T199" i="8"/>
  <c r="J152" i="8"/>
  <c r="J199" i="8"/>
  <c r="J147" i="8"/>
  <c r="T146" i="8"/>
  <c r="S196" i="8"/>
  <c r="I196" i="8"/>
  <c r="S153" i="8"/>
  <c r="AD162" i="8"/>
  <c r="AD161" i="8"/>
  <c r="S161" i="8"/>
  <c r="AD159" i="8"/>
  <c r="S159" i="8"/>
  <c r="I158" i="8"/>
  <c r="S157" i="8"/>
  <c r="AD112" i="8"/>
  <c r="AD156" i="8" s="1"/>
  <c r="S112" i="8"/>
  <c r="I112" i="8"/>
  <c r="I203" i="8" s="1"/>
  <c r="AD153" i="8"/>
  <c r="AD152" i="8"/>
  <c r="AD149" i="8"/>
  <c r="V227" i="8"/>
  <c r="S226" i="8"/>
  <c r="I226" i="8"/>
  <c r="AD225" i="8"/>
  <c r="I224" i="8"/>
  <c r="AD223" i="8"/>
  <c r="L211" i="8"/>
  <c r="L209" i="8"/>
  <c r="V176" i="8"/>
  <c r="L176" i="8"/>
  <c r="T196" i="8"/>
  <c r="G161" i="8"/>
  <c r="AF112" i="8"/>
  <c r="U112" i="8"/>
  <c r="K112" i="8"/>
  <c r="K156" i="8" s="1"/>
  <c r="N218" i="8"/>
  <c r="X216" i="8"/>
  <c r="F169" i="8"/>
  <c r="O209" i="8"/>
  <c r="G209" i="8"/>
  <c r="O206" i="8"/>
  <c r="O205" i="8"/>
  <c r="G205" i="8"/>
  <c r="Z204" i="8"/>
  <c r="O150" i="8"/>
  <c r="G150" i="8"/>
  <c r="Z149" i="8"/>
  <c r="AE146" i="8"/>
  <c r="T227" i="8"/>
  <c r="J227" i="8"/>
  <c r="M168" i="8"/>
  <c r="E168" i="8"/>
  <c r="M213" i="8"/>
  <c r="E166" i="8"/>
  <c r="W165" i="8"/>
  <c r="N164" i="8"/>
  <c r="X209" i="8"/>
  <c r="F207" i="8"/>
  <c r="X206" i="8"/>
  <c r="N206" i="8"/>
  <c r="F159" i="8"/>
  <c r="X158" i="8"/>
  <c r="AE194" i="8"/>
  <c r="AB112" i="8"/>
  <c r="AB203" i="8" s="1"/>
  <c r="Q112" i="8"/>
  <c r="Q156" i="8" s="1"/>
  <c r="H112" i="8"/>
  <c r="AB180" i="8"/>
  <c r="I222" i="8"/>
  <c r="S221" i="8"/>
  <c r="K170" i="8"/>
  <c r="K214" i="8"/>
  <c r="U213" i="8"/>
  <c r="O170" i="8"/>
  <c r="G170" i="8"/>
  <c r="Z169" i="8"/>
  <c r="G169" i="8"/>
  <c r="Z168" i="8"/>
  <c r="O168" i="8"/>
  <c r="G168" i="8"/>
  <c r="Z214" i="8"/>
  <c r="O167" i="8"/>
  <c r="G167" i="8"/>
  <c r="Z166" i="8"/>
  <c r="O166" i="8"/>
  <c r="G166" i="8"/>
  <c r="Z165" i="8"/>
  <c r="O165" i="8"/>
  <c r="G165" i="8"/>
  <c r="Z164" i="8"/>
  <c r="Z112" i="8"/>
  <c r="Z203" i="8" s="1"/>
  <c r="O112" i="8"/>
  <c r="O156" i="8" s="1"/>
  <c r="O180" i="8"/>
  <c r="H174" i="8"/>
  <c r="Q173" i="8"/>
  <c r="H173" i="8"/>
  <c r="AB172" i="8"/>
  <c r="S219" i="8"/>
  <c r="I219" i="8"/>
  <c r="AD218" i="8"/>
  <c r="T218" i="8"/>
  <c r="J218" i="8"/>
  <c r="AE217" i="8"/>
  <c r="T170" i="8"/>
  <c r="J215" i="8"/>
  <c r="J165" i="8"/>
  <c r="U162" i="8"/>
  <c r="K162" i="8"/>
  <c r="AF208" i="8"/>
  <c r="U161" i="8"/>
  <c r="K161" i="8"/>
  <c r="U160" i="8"/>
  <c r="AF200" i="8"/>
  <c r="Z176" i="8"/>
  <c r="G223" i="8"/>
  <c r="O221" i="8"/>
  <c r="G221" i="8"/>
  <c r="S215" i="8"/>
  <c r="I167" i="8"/>
  <c r="J211" i="8"/>
  <c r="T204" i="8"/>
  <c r="J204" i="8"/>
  <c r="T155" i="8"/>
  <c r="J155" i="8"/>
  <c r="AE201" i="8"/>
  <c r="U193" i="8"/>
  <c r="K146" i="8"/>
  <c r="X77" i="8"/>
  <c r="Y77" i="8" s="1"/>
  <c r="U170" i="8"/>
  <c r="U217" i="8"/>
  <c r="U167" i="8"/>
  <c r="U214" i="8"/>
  <c r="F177" i="8"/>
  <c r="F224" i="8"/>
  <c r="M163" i="8"/>
  <c r="M210" i="8"/>
  <c r="X74" i="8"/>
  <c r="Y74" i="8" s="1"/>
  <c r="W162" i="8"/>
  <c r="X70" i="8"/>
  <c r="Y70" i="8" s="1"/>
  <c r="W158" i="8"/>
  <c r="X89" i="8"/>
  <c r="Y89" i="8" s="1"/>
  <c r="W224" i="8"/>
  <c r="V153" i="8"/>
  <c r="V200" i="8"/>
  <c r="U163" i="8"/>
  <c r="U210" i="8"/>
  <c r="K178" i="8"/>
  <c r="K225" i="8"/>
  <c r="Z181" i="8"/>
  <c r="Z228" i="8"/>
  <c r="J179" i="8"/>
  <c r="J226" i="8"/>
  <c r="M203" i="8"/>
  <c r="S203" i="8"/>
  <c r="Z156" i="8"/>
  <c r="AH156" i="8"/>
  <c r="AH203" i="8"/>
  <c r="L156" i="8"/>
  <c r="L203" i="8"/>
  <c r="H220" i="8"/>
  <c r="L206" i="8"/>
  <c r="L159" i="8"/>
  <c r="AH205" i="8"/>
  <c r="AH158" i="8"/>
  <c r="V204" i="8"/>
  <c r="V157" i="8"/>
  <c r="L157" i="8"/>
  <c r="L204" i="8"/>
  <c r="X88" i="8"/>
  <c r="Y88" i="8" s="1"/>
  <c r="W176" i="8"/>
  <c r="X72" i="8"/>
  <c r="Y72" i="8" s="1"/>
  <c r="W160" i="8"/>
  <c r="M160" i="8"/>
  <c r="M207" i="8"/>
  <c r="E160" i="8"/>
  <c r="E207" i="8"/>
  <c r="L227" i="8"/>
  <c r="AH226" i="8"/>
  <c r="Z226" i="8"/>
  <c r="V225" i="8"/>
  <c r="O220" i="8"/>
  <c r="G220" i="8"/>
  <c r="L219" i="8"/>
  <c r="AH218" i="8"/>
  <c r="Z218" i="8"/>
  <c r="V217" i="8"/>
  <c r="L214" i="8"/>
  <c r="AH213" i="8"/>
  <c r="V210" i="8"/>
  <c r="J202" i="8"/>
  <c r="AD171" i="8"/>
  <c r="J171" i="8"/>
  <c r="L161" i="8"/>
  <c r="W223" i="8"/>
  <c r="L222" i="8"/>
  <c r="AH221" i="8"/>
  <c r="V220" i="8"/>
  <c r="AB219" i="8"/>
  <c r="L212" i="8"/>
  <c r="AH211" i="8"/>
  <c r="X174" i="8"/>
  <c r="V160" i="8"/>
  <c r="L160" i="8"/>
  <c r="V159" i="8"/>
  <c r="AE170" i="8"/>
  <c r="L225" i="8"/>
  <c r="AH224" i="8"/>
  <c r="L217" i="8"/>
  <c r="AH216" i="8"/>
  <c r="L210" i="8"/>
  <c r="AH209" i="8"/>
  <c r="F206" i="8"/>
  <c r="G180" i="8"/>
  <c r="Z178" i="8"/>
  <c r="AD155" i="8"/>
  <c r="S172" i="8"/>
  <c r="I172" i="8"/>
  <c r="S156" i="8"/>
  <c r="T171" i="8"/>
  <c r="AH227" i="8"/>
  <c r="Z227" i="8"/>
  <c r="V226" i="8"/>
  <c r="M223" i="8"/>
  <c r="E223" i="8"/>
  <c r="L220" i="8"/>
  <c r="AH219" i="8"/>
  <c r="Z219" i="8"/>
  <c r="V218" i="8"/>
  <c r="W207" i="8"/>
  <c r="X205" i="8"/>
  <c r="Q204" i="8"/>
  <c r="H204" i="8"/>
  <c r="AH175" i="8"/>
  <c r="V174" i="8"/>
  <c r="G172" i="8"/>
  <c r="Z170" i="8"/>
  <c r="Z167" i="8"/>
  <c r="AB156" i="8"/>
  <c r="Q203" i="8"/>
  <c r="X96" i="8"/>
  <c r="Y96" i="8" s="1"/>
  <c r="W184" i="8"/>
  <c r="X80" i="8"/>
  <c r="Y80" i="8" s="1"/>
  <c r="W168" i="8"/>
  <c r="AH214" i="8"/>
  <c r="L213" i="8"/>
  <c r="AH212" i="8"/>
  <c r="V211" i="8"/>
  <c r="AH204" i="8"/>
  <c r="AH178" i="8"/>
  <c r="V166" i="8"/>
  <c r="O174" i="8"/>
  <c r="G174" i="8"/>
  <c r="Z173" i="8"/>
  <c r="G207" i="8"/>
  <c r="G160" i="8"/>
  <c r="Z205" i="8"/>
  <c r="Z158" i="8"/>
  <c r="O158" i="8"/>
  <c r="G158" i="8"/>
  <c r="Z157" i="8"/>
  <c r="G112" i="8"/>
  <c r="V155" i="8"/>
  <c r="V202" i="8"/>
  <c r="L198" i="8"/>
  <c r="L151" i="8"/>
  <c r="AH197" i="8"/>
  <c r="AH150" i="8"/>
  <c r="V196" i="8"/>
  <c r="V149" i="8"/>
  <c r="L149" i="8"/>
  <c r="L196" i="8"/>
  <c r="AH148" i="8"/>
  <c r="AH195" i="8"/>
  <c r="V147" i="8"/>
  <c r="V194" i="8"/>
  <c r="L226" i="8"/>
  <c r="V224" i="8"/>
  <c r="O219" i="8"/>
  <c r="AH217" i="8"/>
  <c r="O214" i="8"/>
  <c r="G214" i="8"/>
  <c r="V209" i="8"/>
  <c r="L205" i="8"/>
  <c r="O161" i="8"/>
  <c r="U201" i="8"/>
  <c r="U154" i="8"/>
  <c r="K154" i="8"/>
  <c r="K201" i="8"/>
  <c r="M199" i="8"/>
  <c r="E199" i="8"/>
  <c r="O197" i="8"/>
  <c r="G197" i="8"/>
  <c r="I195" i="8"/>
  <c r="K193" i="8"/>
  <c r="W152" i="8"/>
  <c r="AB148" i="8"/>
  <c r="S148" i="8"/>
  <c r="U146" i="8"/>
  <c r="X64" i="8"/>
  <c r="Y64" i="8" s="1"/>
  <c r="AO21" i="7"/>
  <c r="AO22" i="7"/>
  <c r="AO23" i="7"/>
  <c r="AO25" i="7"/>
  <c r="AO20" i="7"/>
  <c r="AN26" i="7"/>
  <c r="AN27" i="7" s="1"/>
  <c r="AO27" i="7" s="1"/>
  <c r="AN22" i="7"/>
  <c r="AN23" i="7" s="1"/>
  <c r="AN24" i="7" s="1"/>
  <c r="AN25" i="7" s="1"/>
  <c r="AN21" i="7"/>
  <c r="F14" i="7"/>
  <c r="F15" i="7" s="1"/>
  <c r="F16" i="7" s="1"/>
  <c r="F17" i="7" s="1"/>
  <c r="F18" i="7" s="1"/>
  <c r="F19" i="7" s="1"/>
  <c r="I8" i="7"/>
  <c r="J8" i="7" s="1"/>
  <c r="K8" i="7" s="1"/>
  <c r="L8" i="7" s="1"/>
  <c r="M8" i="7" s="1"/>
  <c r="N8" i="7" s="1"/>
  <c r="O8" i="7" s="1"/>
  <c r="R4" i="7"/>
  <c r="G4" i="7"/>
  <c r="R3" i="7"/>
  <c r="G3" i="7"/>
  <c r="Z10" i="6"/>
  <c r="AA10" i="6"/>
  <c r="K40" i="13" l="1"/>
  <c r="H42" i="13"/>
  <c r="K41" i="13"/>
  <c r="F25" i="3"/>
  <c r="K203" i="8"/>
  <c r="O203" i="8"/>
  <c r="AO24" i="7"/>
  <c r="W203" i="8"/>
  <c r="AO26" i="7"/>
  <c r="I156" i="8"/>
  <c r="E203" i="8"/>
  <c r="X203" i="8"/>
  <c r="X156" i="8"/>
  <c r="T156" i="8"/>
  <c r="T203" i="8"/>
  <c r="AE156" i="8"/>
  <c r="AE203" i="8"/>
  <c r="V203" i="8"/>
  <c r="J203" i="8"/>
  <c r="H203" i="8"/>
  <c r="H156" i="8"/>
  <c r="U156" i="8"/>
  <c r="U203" i="8"/>
  <c r="AF156" i="8"/>
  <c r="AF203" i="8"/>
  <c r="F156" i="8"/>
  <c r="F203" i="8"/>
  <c r="N156" i="8"/>
  <c r="N203" i="8"/>
  <c r="AD203" i="8"/>
  <c r="G203" i="8"/>
  <c r="G156" i="8"/>
  <c r="Q8" i="7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AI8" i="7" s="1"/>
  <c r="AJ8" i="7" s="1"/>
  <c r="AK8" i="7" s="1"/>
  <c r="AL8" i="7" s="1"/>
  <c r="AM8" i="7" s="1"/>
  <c r="AN8" i="7" s="1"/>
  <c r="AO8" i="7" s="1"/>
  <c r="AP8" i="7" s="1"/>
  <c r="AQ8" i="7" s="1"/>
  <c r="AR8" i="7" s="1"/>
  <c r="AS8" i="7" s="1"/>
  <c r="AT8" i="7" s="1"/>
  <c r="AU8" i="7" s="1"/>
  <c r="AV8" i="7" s="1"/>
  <c r="AW8" i="7" s="1"/>
  <c r="AX8" i="7" s="1"/>
  <c r="AY8" i="7" s="1"/>
  <c r="AZ8" i="7" s="1"/>
  <c r="BA8" i="7" s="1"/>
  <c r="BB8" i="7" s="1"/>
  <c r="BC8" i="7" s="1"/>
  <c r="BD8" i="7" s="1"/>
  <c r="BE8" i="7" s="1"/>
  <c r="BF8" i="7" s="1"/>
  <c r="BG8" i="7" s="1"/>
  <c r="BH8" i="7" s="1"/>
  <c r="BI8" i="7" s="1"/>
  <c r="BJ8" i="7" s="1"/>
  <c r="BK8" i="7" s="1"/>
  <c r="BL8" i="7" s="1"/>
  <c r="BM8" i="7" s="1"/>
  <c r="BN8" i="7" s="1"/>
  <c r="BO8" i="7" s="1"/>
  <c r="BP8" i="7" s="1"/>
  <c r="BQ8" i="7" s="1"/>
  <c r="BR8" i="7" s="1"/>
  <c r="BS8" i="7" s="1"/>
  <c r="BT8" i="7" s="1"/>
  <c r="BU8" i="7" s="1"/>
  <c r="P8" i="7"/>
  <c r="F21" i="7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20" i="7"/>
  <c r="AN29" i="7"/>
  <c r="AO29" i="7" s="1"/>
  <c r="AN28" i="7"/>
  <c r="H43" i="13" l="1"/>
  <c r="AN30" i="7"/>
  <c r="AO28" i="7"/>
  <c r="G25" i="3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L108" i="5" s="1"/>
  <c r="L106" i="5"/>
  <c r="J106" i="5"/>
  <c r="L107" i="5" s="1"/>
  <c r="J105" i="5"/>
  <c r="J104" i="5"/>
  <c r="L105" i="5" s="1"/>
  <c r="J103" i="5"/>
  <c r="L104" i="5" s="1"/>
  <c r="J102" i="5"/>
  <c r="L103" i="5" s="1"/>
  <c r="J101" i="5"/>
  <c r="L102" i="5" s="1"/>
  <c r="J100" i="5"/>
  <c r="L101" i="5" s="1"/>
  <c r="J99" i="5"/>
  <c r="L100" i="5" s="1"/>
  <c r="J98" i="5"/>
  <c r="L99" i="5" s="1"/>
  <c r="J97" i="5"/>
  <c r="L98" i="5" s="1"/>
  <c r="J96" i="5"/>
  <c r="L97" i="5" s="1"/>
  <c r="L95" i="5"/>
  <c r="J95" i="5"/>
  <c r="L96" i="5" s="1"/>
  <c r="J94" i="5"/>
  <c r="J93" i="5"/>
  <c r="L94" i="5" s="1"/>
  <c r="J92" i="5"/>
  <c r="L93" i="5" s="1"/>
  <c r="H35" i="5"/>
  <c r="I34" i="5"/>
  <c r="J34" i="5" s="1"/>
  <c r="K34" i="5" s="1"/>
  <c r="I33" i="5"/>
  <c r="F21" i="5"/>
  <c r="L20" i="5"/>
  <c r="L21" i="5" s="1"/>
  <c r="AI12" i="5" s="1"/>
  <c r="N19" i="5"/>
  <c r="N18" i="5"/>
  <c r="AE12" i="5" s="1"/>
  <c r="E17" i="5"/>
  <c r="E16" i="5"/>
  <c r="M14" i="5"/>
  <c r="AE13" i="5"/>
  <c r="AG13" i="5" s="1"/>
  <c r="AH13" i="5" s="1"/>
  <c r="AD12" i="5"/>
  <c r="AI9" i="5"/>
  <c r="AI10" i="5" s="1"/>
  <c r="N9" i="5"/>
  <c r="N10" i="5" s="1"/>
  <c r="O8" i="5"/>
  <c r="M5" i="5"/>
  <c r="Q4" i="5"/>
  <c r="N4" i="5"/>
  <c r="L1" i="5"/>
  <c r="H44" i="13" l="1"/>
  <c r="K42" i="13"/>
  <c r="AE14" i="13"/>
  <c r="AG14" i="13" s="1"/>
  <c r="AH14" i="13" s="1"/>
  <c r="K35" i="5"/>
  <c r="H25" i="3"/>
  <c r="AN31" i="7"/>
  <c r="AO30" i="7"/>
  <c r="H36" i="5"/>
  <c r="AG12" i="5"/>
  <c r="AH12" i="5" s="1"/>
  <c r="AH19" i="5" s="1"/>
  <c r="AH21" i="5" s="1"/>
  <c r="K33" i="5"/>
  <c r="F31" i="5"/>
  <c r="F10" i="5" s="1"/>
  <c r="H45" i="13" l="1"/>
  <c r="K44" i="13"/>
  <c r="K43" i="13"/>
  <c r="I29" i="3"/>
  <c r="AN32" i="7"/>
  <c r="AO31" i="7"/>
  <c r="AI18" i="5"/>
  <c r="J36" i="5"/>
  <c r="K36" i="5" s="1"/>
  <c r="H37" i="5"/>
  <c r="H46" i="13" l="1"/>
  <c r="K45" i="13"/>
  <c r="AN33" i="7"/>
  <c r="AO32" i="7"/>
  <c r="J25" i="3"/>
  <c r="J37" i="5"/>
  <c r="K37" i="5" s="1"/>
  <c r="H38" i="5"/>
  <c r="K46" i="13" l="1"/>
  <c r="H47" i="13"/>
  <c r="AI13" i="5"/>
  <c r="K25" i="3"/>
  <c r="AN34" i="7"/>
  <c r="AO33" i="7"/>
  <c r="H39" i="5"/>
  <c r="J38" i="5"/>
  <c r="K38" i="5" s="1"/>
  <c r="H48" i="13" l="1"/>
  <c r="AN35" i="7"/>
  <c r="AO34" i="7"/>
  <c r="L25" i="3"/>
  <c r="H40" i="5"/>
  <c r="J39" i="5"/>
  <c r="K39" i="5" s="1"/>
  <c r="H49" i="13" l="1"/>
  <c r="K48" i="13"/>
  <c r="K47" i="13"/>
  <c r="M25" i="3"/>
  <c r="AN36" i="7"/>
  <c r="AO35" i="7"/>
  <c r="J40" i="5"/>
  <c r="K40" i="5" s="1"/>
  <c r="H41" i="5"/>
  <c r="H50" i="13" l="1"/>
  <c r="AN37" i="7"/>
  <c r="AO36" i="7"/>
  <c r="N25" i="3"/>
  <c r="J41" i="5"/>
  <c r="K41" i="5" s="1"/>
  <c r="H42" i="5"/>
  <c r="K49" i="13" l="1"/>
  <c r="K50" i="13"/>
  <c r="H51" i="13"/>
  <c r="O25" i="3"/>
  <c r="AN38" i="7"/>
  <c r="AO37" i="7"/>
  <c r="H43" i="5"/>
  <c r="J42" i="5"/>
  <c r="H52" i="13" l="1"/>
  <c r="K51" i="13"/>
  <c r="AN39" i="7"/>
  <c r="AO38" i="7"/>
  <c r="P29" i="3"/>
  <c r="AE14" i="5"/>
  <c r="AG14" i="5" s="1"/>
  <c r="AH14" i="5" s="1"/>
  <c r="K42" i="5"/>
  <c r="J43" i="5"/>
  <c r="K43" i="5" s="1"/>
  <c r="H44" i="5"/>
  <c r="H53" i="13" l="1"/>
  <c r="Q25" i="3"/>
  <c r="AN40" i="7"/>
  <c r="AO39" i="7"/>
  <c r="H45" i="5"/>
  <c r="J44" i="5"/>
  <c r="K44" i="5" s="1"/>
  <c r="K52" i="13" l="1"/>
  <c r="AE15" i="13"/>
  <c r="AG15" i="13" s="1"/>
  <c r="AH15" i="13" s="1"/>
  <c r="H54" i="13"/>
  <c r="AN41" i="7"/>
  <c r="AO40" i="7"/>
  <c r="R25" i="3"/>
  <c r="J45" i="5"/>
  <c r="K45" i="5" s="1"/>
  <c r="H46" i="5"/>
  <c r="H55" i="13" l="1"/>
  <c r="K54" i="13"/>
  <c r="K53" i="13"/>
  <c r="S25" i="3"/>
  <c r="AN42" i="7"/>
  <c r="AO41" i="7"/>
  <c r="J46" i="5"/>
  <c r="K46" i="5" s="1"/>
  <c r="H47" i="5"/>
  <c r="K55" i="13" l="1"/>
  <c r="H56" i="13"/>
  <c r="AN43" i="7"/>
  <c r="AO42" i="7"/>
  <c r="T25" i="3"/>
  <c r="H48" i="5"/>
  <c r="J47" i="5"/>
  <c r="K56" i="13" l="1"/>
  <c r="H57" i="13"/>
  <c r="U25" i="3"/>
  <c r="AN44" i="7"/>
  <c r="AO43" i="7"/>
  <c r="K47" i="5"/>
  <c r="H49" i="5"/>
  <c r="J48" i="5"/>
  <c r="K48" i="5" s="1"/>
  <c r="H58" i="13" l="1"/>
  <c r="AN45" i="7"/>
  <c r="AO44" i="7"/>
  <c r="V25" i="3"/>
  <c r="J49" i="5"/>
  <c r="K49" i="5" s="1"/>
  <c r="H50" i="5"/>
  <c r="K57" i="13" l="1"/>
  <c r="H59" i="13"/>
  <c r="K58" i="13"/>
  <c r="W29" i="3"/>
  <c r="AN46" i="7"/>
  <c r="AO45" i="7"/>
  <c r="H51" i="5"/>
  <c r="J50" i="5"/>
  <c r="K50" i="5" s="1"/>
  <c r="K59" i="13" l="1"/>
  <c r="H60" i="13"/>
  <c r="AN47" i="7"/>
  <c r="AO46" i="7"/>
  <c r="X25" i="3"/>
  <c r="H52" i="5"/>
  <c r="J51" i="5"/>
  <c r="K51" i="5" s="1"/>
  <c r="H61" i="13" l="1"/>
  <c r="Y25" i="3"/>
  <c r="AN48" i="7"/>
  <c r="AO48" i="7" s="1"/>
  <c r="AO47" i="7"/>
  <c r="H53" i="5"/>
  <c r="J52" i="5"/>
  <c r="H62" i="13" l="1"/>
  <c r="K61" i="13"/>
  <c r="K60" i="13"/>
  <c r="Z25" i="3"/>
  <c r="K52" i="5"/>
  <c r="AE15" i="5"/>
  <c r="AG15" i="5" s="1"/>
  <c r="AH15" i="5" s="1"/>
  <c r="H54" i="5"/>
  <c r="J53" i="5"/>
  <c r="K53" i="5" s="1"/>
  <c r="H63" i="13" l="1"/>
  <c r="AA25" i="3"/>
  <c r="H55" i="5"/>
  <c r="J54" i="5"/>
  <c r="K54" i="5" s="1"/>
  <c r="K62" i="13" l="1"/>
  <c r="AE16" i="13"/>
  <c r="AG16" i="13" s="1"/>
  <c r="AH16" i="13" s="1"/>
  <c r="H64" i="13"/>
  <c r="K63" i="13"/>
  <c r="AB25" i="3"/>
  <c r="J55" i="5"/>
  <c r="K55" i="5" s="1"/>
  <c r="H56" i="5"/>
  <c r="K64" i="13" l="1"/>
  <c r="H65" i="13"/>
  <c r="AC25" i="3"/>
  <c r="H57" i="5"/>
  <c r="J56" i="5"/>
  <c r="K56" i="5" s="1"/>
  <c r="K65" i="13" l="1"/>
  <c r="H66" i="13"/>
  <c r="AD29" i="3"/>
  <c r="J57" i="5"/>
  <c r="H58" i="5"/>
  <c r="H67" i="13" l="1"/>
  <c r="K66" i="13"/>
  <c r="AE25" i="3"/>
  <c r="H59" i="5"/>
  <c r="J58" i="5"/>
  <c r="K58" i="5" s="1"/>
  <c r="K57" i="5"/>
  <c r="H68" i="13" l="1"/>
  <c r="AF25" i="3"/>
  <c r="J59" i="5"/>
  <c r="K59" i="5" s="1"/>
  <c r="H60" i="5"/>
  <c r="K67" i="13" l="1"/>
  <c r="H69" i="13"/>
  <c r="K68" i="13"/>
  <c r="AG25" i="3"/>
  <c r="H61" i="5"/>
  <c r="J60" i="5"/>
  <c r="K60" i="5" s="1"/>
  <c r="K69" i="13" l="1"/>
  <c r="H70" i="13"/>
  <c r="AH25" i="3"/>
  <c r="H62" i="5"/>
  <c r="J61" i="5"/>
  <c r="K61" i="5" s="1"/>
  <c r="H71" i="13" l="1"/>
  <c r="AI25" i="3"/>
  <c r="H63" i="5"/>
  <c r="J62" i="5"/>
  <c r="K70" i="13" l="1"/>
  <c r="H72" i="13"/>
  <c r="K71" i="13"/>
  <c r="AJ25" i="3"/>
  <c r="AE16" i="5"/>
  <c r="AG16" i="5" s="1"/>
  <c r="AH16" i="5" s="1"/>
  <c r="K62" i="5"/>
  <c r="H64" i="5"/>
  <c r="J63" i="5"/>
  <c r="K63" i="5" s="1"/>
  <c r="H73" i="13" l="1"/>
  <c r="AK29" i="3"/>
  <c r="J64" i="5"/>
  <c r="K64" i="5" s="1"/>
  <c r="H65" i="5"/>
  <c r="H74" i="13" l="1"/>
  <c r="K72" i="13"/>
  <c r="AE17" i="13"/>
  <c r="AG17" i="13" s="1"/>
  <c r="AH17" i="13" s="1"/>
  <c r="AL25" i="3"/>
  <c r="J65" i="5"/>
  <c r="K65" i="5" s="1"/>
  <c r="H66" i="5"/>
  <c r="K73" i="13" l="1"/>
  <c r="K74" i="13"/>
  <c r="H75" i="13"/>
  <c r="AM25" i="3"/>
  <c r="J66" i="5"/>
  <c r="K66" i="5" s="1"/>
  <c r="H67" i="5"/>
  <c r="H76" i="13" l="1"/>
  <c r="K75" i="13"/>
  <c r="AN25" i="3"/>
  <c r="J67" i="5"/>
  <c r="H68" i="5"/>
  <c r="H77" i="13" l="1"/>
  <c r="K76" i="13"/>
  <c r="AO25" i="3"/>
  <c r="H69" i="5"/>
  <c r="J68" i="5"/>
  <c r="K68" i="5" s="1"/>
  <c r="K67" i="5"/>
  <c r="M63" i="5"/>
  <c r="H78" i="13" l="1"/>
  <c r="AP25" i="3"/>
  <c r="H70" i="5"/>
  <c r="J69" i="5"/>
  <c r="K69" i="5" s="1"/>
  <c r="H79" i="13" l="1"/>
  <c r="K78" i="13"/>
  <c r="K77" i="13"/>
  <c r="AQ25" i="3"/>
  <c r="J70" i="5"/>
  <c r="K70" i="5" s="1"/>
  <c r="H71" i="5"/>
  <c r="H80" i="13" l="1"/>
  <c r="AR33" i="3"/>
  <c r="J71" i="5"/>
  <c r="K71" i="5" s="1"/>
  <c r="H72" i="5"/>
  <c r="K79" i="13" l="1"/>
  <c r="H81" i="13"/>
  <c r="K80" i="13"/>
  <c r="AS33" i="3"/>
  <c r="J72" i="5"/>
  <c r="H73" i="5"/>
  <c r="H82" i="13" l="1"/>
  <c r="K81" i="13"/>
  <c r="AT33" i="3"/>
  <c r="H74" i="5"/>
  <c r="J73" i="5"/>
  <c r="K73" i="5" s="1"/>
  <c r="AE17" i="5"/>
  <c r="AG17" i="5" s="1"/>
  <c r="AH17" i="5" s="1"/>
  <c r="K72" i="5"/>
  <c r="H83" i="13" l="1"/>
  <c r="AU33" i="3"/>
  <c r="H75" i="5"/>
  <c r="J74" i="5"/>
  <c r="K74" i="5" s="1"/>
  <c r="H84" i="13" l="1"/>
  <c r="K83" i="13"/>
  <c r="K82" i="13"/>
  <c r="AE18" i="13"/>
  <c r="AG18" i="13" s="1"/>
  <c r="AH18" i="13" s="1"/>
  <c r="AV33" i="3"/>
  <c r="J75" i="5"/>
  <c r="K75" i="5" s="1"/>
  <c r="H76" i="5"/>
  <c r="H85" i="13" l="1"/>
  <c r="AW33" i="3"/>
  <c r="H77" i="5"/>
  <c r="J76" i="5"/>
  <c r="K76" i="5" s="1"/>
  <c r="K84" i="13" l="1"/>
  <c r="H86" i="13"/>
  <c r="K85" i="13"/>
  <c r="AX33" i="3"/>
  <c r="J77" i="5"/>
  <c r="H78" i="5"/>
  <c r="H87" i="13" l="1"/>
  <c r="K86" i="13"/>
  <c r="AY33" i="3"/>
  <c r="H79" i="5"/>
  <c r="J78" i="5"/>
  <c r="K78" i="5" s="1"/>
  <c r="M73" i="5"/>
  <c r="K77" i="5"/>
  <c r="H88" i="13" l="1"/>
  <c r="AZ33" i="3"/>
  <c r="J79" i="5"/>
  <c r="K79" i="5" s="1"/>
  <c r="H80" i="5"/>
  <c r="H89" i="13" l="1"/>
  <c r="K87" i="13"/>
  <c r="AJ12" i="13" s="1"/>
  <c r="AJ21" i="13" s="1"/>
  <c r="BA33" i="3"/>
  <c r="J80" i="5"/>
  <c r="K80" i="5" s="1"/>
  <c r="H81" i="5"/>
  <c r="H90" i="13" l="1"/>
  <c r="J81" i="5"/>
  <c r="K81" i="5" s="1"/>
  <c r="H82" i="5"/>
  <c r="H91" i="13" l="1"/>
  <c r="J82" i="5"/>
  <c r="H83" i="5"/>
  <c r="J83" i="5" l="1"/>
  <c r="K83" i="5" s="1"/>
  <c r="H84" i="5"/>
  <c r="K82" i="5"/>
  <c r="AE18" i="5"/>
  <c r="AG18" i="5" s="1"/>
  <c r="AH18" i="5" s="1"/>
  <c r="H85" i="5" l="1"/>
  <c r="J84" i="5"/>
  <c r="K84" i="5" s="1"/>
  <c r="H86" i="5" l="1"/>
  <c r="J85" i="5"/>
  <c r="K85" i="5" s="1"/>
  <c r="H87" i="5" l="1"/>
  <c r="J86" i="5"/>
  <c r="K86" i="5" s="1"/>
  <c r="J87" i="5" l="1"/>
  <c r="M83" i="5" s="1"/>
  <c r="H88" i="5"/>
  <c r="H89" i="5" l="1"/>
  <c r="J88" i="5"/>
  <c r="K87" i="5"/>
  <c r="AJ12" i="5" l="1"/>
  <c r="AJ21" i="5" s="1"/>
  <c r="J89" i="5"/>
  <c r="H90" i="5"/>
  <c r="H41" i="4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P40" i="4"/>
  <c r="H33" i="4"/>
  <c r="H34" i="4" s="1"/>
  <c r="H35" i="4" s="1"/>
  <c r="H36" i="4" s="1"/>
  <c r="H37" i="4" s="1"/>
  <c r="H38" i="4" s="1"/>
  <c r="H39" i="4" s="1"/>
  <c r="H40" i="4" s="1"/>
  <c r="H32" i="4"/>
  <c r="H27" i="4"/>
  <c r="H28" i="4" s="1"/>
  <c r="H29" i="4" s="1"/>
  <c r="H30" i="4" s="1"/>
  <c r="AG20" i="4"/>
  <c r="AI19" i="4"/>
  <c r="AH19" i="4"/>
  <c r="AG18" i="4"/>
  <c r="AG17" i="4"/>
  <c r="AG16" i="4"/>
  <c r="AG15" i="4"/>
  <c r="AG14" i="4"/>
  <c r="AG13" i="4"/>
  <c r="AE13" i="4"/>
  <c r="H13" i="4"/>
  <c r="H14" i="4" s="1"/>
  <c r="H15" i="4" s="1"/>
  <c r="H16" i="4" s="1"/>
  <c r="E13" i="4"/>
  <c r="E15" i="4" s="1"/>
  <c r="AG12" i="4"/>
  <c r="AE12" i="4"/>
  <c r="AB8" i="4"/>
  <c r="Q8" i="4"/>
  <c r="F8" i="4"/>
  <c r="F7" i="4"/>
  <c r="F6" i="4"/>
  <c r="AB5" i="4"/>
  <c r="AB7" i="4" s="1"/>
  <c r="AD7" i="4" s="1"/>
  <c r="F5" i="4"/>
  <c r="T4" i="4"/>
  <c r="Q4" i="4"/>
  <c r="F4" i="4"/>
  <c r="M3" i="4"/>
  <c r="M6" i="4" s="1"/>
  <c r="F3" i="4"/>
  <c r="BY46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35" i="3"/>
  <c r="CI35" i="3"/>
  <c r="CH35" i="3"/>
  <c r="CG35" i="3"/>
  <c r="CF35" i="3"/>
  <c r="BG18" i="3"/>
  <c r="BI15" i="3"/>
  <c r="BH8" i="3"/>
  <c r="BI4" i="3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N23" i="2" s="1"/>
  <c r="AN26" i="2" s="1"/>
  <c r="AM22" i="2"/>
  <c r="AN22" i="2"/>
  <c r="AO22" i="2"/>
  <c r="AP22" i="2"/>
  <c r="AQ22" i="2"/>
  <c r="AR22" i="2"/>
  <c r="AT22" i="2"/>
  <c r="AU22" i="2"/>
  <c r="AV22" i="2"/>
  <c r="AW22" i="2"/>
  <c r="Y26" i="2"/>
  <c r="AJ23" i="2" l="1"/>
  <c r="AJ26" i="2" s="1"/>
  <c r="AA23" i="2"/>
  <c r="M5" i="4"/>
  <c r="K122" i="4" s="1"/>
  <c r="E16" i="4"/>
  <c r="H42" i="4"/>
  <c r="H43" i="4" s="1"/>
  <c r="H44" i="4" s="1"/>
  <c r="H45" i="4" s="1"/>
  <c r="H46" i="4" s="1"/>
  <c r="H47" i="4" s="1"/>
  <c r="AQ23" i="2"/>
  <c r="AQ26" i="2" s="1"/>
  <c r="BZ46" i="3"/>
  <c r="CA46" i="3" s="1"/>
  <c r="CB46" i="3" s="1"/>
  <c r="CC46" i="3" s="1"/>
  <c r="CD46" i="3" s="1"/>
  <c r="CE46" i="3" s="1"/>
  <c r="CF46" i="3" s="1"/>
  <c r="D36" i="3"/>
  <c r="H91" i="5"/>
  <c r="J91" i="5" s="1"/>
  <c r="J90" i="5"/>
  <c r="P16" i="4"/>
  <c r="H17" i="4"/>
  <c r="H18" i="4" s="1"/>
  <c r="H19" i="4" s="1"/>
  <c r="H20" i="4" s="1"/>
  <c r="H21" i="4" s="1"/>
  <c r="H48" i="4"/>
  <c r="H49" i="4" s="1"/>
  <c r="H50" i="4" s="1"/>
  <c r="Q37" i="4"/>
  <c r="P5" i="4"/>
  <c r="J30" i="4"/>
  <c r="M30" i="4" s="1"/>
  <c r="K44" i="4"/>
  <c r="K74" i="4"/>
  <c r="J74" i="4" s="1"/>
  <c r="M74" i="4" s="1"/>
  <c r="K79" i="4"/>
  <c r="J79" i="4" s="1"/>
  <c r="M79" i="4" s="1"/>
  <c r="K89" i="4"/>
  <c r="J89" i="4" s="1"/>
  <c r="M89" i="4" s="1"/>
  <c r="J122" i="4"/>
  <c r="O122" i="4" s="1"/>
  <c r="K30" i="4"/>
  <c r="K52" i="4"/>
  <c r="J52" i="4" s="1"/>
  <c r="M52" i="4" s="1"/>
  <c r="K90" i="4"/>
  <c r="J90" i="4" s="1"/>
  <c r="M90" i="4" s="1"/>
  <c r="K96" i="4"/>
  <c r="J96" i="4" s="1"/>
  <c r="K129" i="4"/>
  <c r="K121" i="4"/>
  <c r="K113" i="4"/>
  <c r="K106" i="4"/>
  <c r="P106" i="4" s="1"/>
  <c r="F31" i="4" s="1"/>
  <c r="K54" i="4"/>
  <c r="K39" i="4"/>
  <c r="K12" i="4"/>
  <c r="J12" i="4" s="1"/>
  <c r="K126" i="4"/>
  <c r="J126" i="4" s="1"/>
  <c r="O126" i="4" s="1"/>
  <c r="K118" i="4"/>
  <c r="J118" i="4" s="1"/>
  <c r="O118" i="4" s="1"/>
  <c r="K110" i="4"/>
  <c r="J110" i="4" s="1"/>
  <c r="O110" i="4" s="1"/>
  <c r="K101" i="4"/>
  <c r="J101" i="4" s="1"/>
  <c r="M101" i="4" s="1"/>
  <c r="K99" i="4"/>
  <c r="K131" i="4"/>
  <c r="J131" i="4" s="1"/>
  <c r="O131" i="4" s="1"/>
  <c r="K123" i="4"/>
  <c r="J123" i="4" s="1"/>
  <c r="O123" i="4" s="1"/>
  <c r="K115" i="4"/>
  <c r="K105" i="4"/>
  <c r="J105" i="4" s="1"/>
  <c r="K61" i="4"/>
  <c r="K59" i="4"/>
  <c r="J59" i="4" s="1"/>
  <c r="M59" i="4" s="1"/>
  <c r="K35" i="4"/>
  <c r="J35" i="4" s="1"/>
  <c r="M35" i="4" s="1"/>
  <c r="K33" i="4"/>
  <c r="K31" i="4"/>
  <c r="J31" i="4" s="1"/>
  <c r="M31" i="4" s="1"/>
  <c r="K47" i="4"/>
  <c r="J47" i="4" s="1"/>
  <c r="M47" i="4" s="1"/>
  <c r="K21" i="4"/>
  <c r="J21" i="4" s="1"/>
  <c r="K28" i="4"/>
  <c r="J28" i="4" s="1"/>
  <c r="M28" i="4" s="1"/>
  <c r="K42" i="4"/>
  <c r="J42" i="4" s="1"/>
  <c r="M42" i="4" s="1"/>
  <c r="K45" i="4"/>
  <c r="J45" i="4" s="1"/>
  <c r="M45" i="4" s="1"/>
  <c r="K50" i="4"/>
  <c r="J50" i="4" s="1"/>
  <c r="M50" i="4" s="1"/>
  <c r="J55" i="4"/>
  <c r="M55" i="4" s="1"/>
  <c r="K62" i="4"/>
  <c r="J62" i="4" s="1"/>
  <c r="M62" i="4" s="1"/>
  <c r="K67" i="4"/>
  <c r="K75" i="4"/>
  <c r="J75" i="4" s="1"/>
  <c r="M75" i="4" s="1"/>
  <c r="K77" i="4"/>
  <c r="J77" i="4" s="1"/>
  <c r="M77" i="4" s="1"/>
  <c r="K85" i="4"/>
  <c r="J85" i="4" s="1"/>
  <c r="M85" i="4" s="1"/>
  <c r="K87" i="4"/>
  <c r="J87" i="4" s="1"/>
  <c r="M87" i="4" s="1"/>
  <c r="K102" i="4"/>
  <c r="J102" i="4" s="1"/>
  <c r="K114" i="4"/>
  <c r="J114" i="4" s="1"/>
  <c r="O114" i="4" s="1"/>
  <c r="K27" i="4"/>
  <c r="J27" i="4" s="1"/>
  <c r="M27" i="4" s="1"/>
  <c r="K11" i="4"/>
  <c r="J11" i="4" s="1"/>
  <c r="J33" i="4"/>
  <c r="M33" i="4" s="1"/>
  <c r="K80" i="4"/>
  <c r="K94" i="4"/>
  <c r="J94" i="4" s="1"/>
  <c r="M94" i="4" s="1"/>
  <c r="J15" i="4"/>
  <c r="M15" i="4" s="1"/>
  <c r="J18" i="4"/>
  <c r="K36" i="4"/>
  <c r="K38" i="4"/>
  <c r="J38" i="4" s="1"/>
  <c r="M38" i="4" s="1"/>
  <c r="K48" i="4"/>
  <c r="K51" i="4"/>
  <c r="J51" i="4" s="1"/>
  <c r="M51" i="4" s="1"/>
  <c r="K70" i="4"/>
  <c r="J70" i="4" s="1"/>
  <c r="M70" i="4" s="1"/>
  <c r="K73" i="4"/>
  <c r="K83" i="4"/>
  <c r="K88" i="4"/>
  <c r="J88" i="4" s="1"/>
  <c r="M88" i="4" s="1"/>
  <c r="K100" i="4"/>
  <c r="J100" i="4" s="1"/>
  <c r="M100" i="4" s="1"/>
  <c r="K107" i="4"/>
  <c r="J107" i="4" s="1"/>
  <c r="K111" i="4"/>
  <c r="J111" i="4" s="1"/>
  <c r="O111" i="4" s="1"/>
  <c r="J115" i="4"/>
  <c r="O115" i="4" s="1"/>
  <c r="K124" i="4"/>
  <c r="J48" i="4"/>
  <c r="M48" i="4" s="1"/>
  <c r="K55" i="4"/>
  <c r="K60" i="4"/>
  <c r="J60" i="4" s="1"/>
  <c r="M60" i="4" s="1"/>
  <c r="K65" i="4"/>
  <c r="J65" i="4" s="1"/>
  <c r="M65" i="4" s="1"/>
  <c r="J83" i="4"/>
  <c r="M83" i="4" s="1"/>
  <c r="K119" i="4"/>
  <c r="J119" i="4" s="1"/>
  <c r="O119" i="4" s="1"/>
  <c r="K132" i="4"/>
  <c r="K14" i="4"/>
  <c r="J14" i="4" s="1"/>
  <c r="K15" i="4"/>
  <c r="J16" i="4"/>
  <c r="M16" i="4" s="1"/>
  <c r="K18" i="4"/>
  <c r="K53" i="4"/>
  <c r="J53" i="4" s="1"/>
  <c r="M53" i="4" s="1"/>
  <c r="K58" i="4"/>
  <c r="J58" i="4" s="1"/>
  <c r="M58" i="4" s="1"/>
  <c r="K63" i="4"/>
  <c r="K78" i="4"/>
  <c r="J78" i="4" s="1"/>
  <c r="M78" i="4" s="1"/>
  <c r="K91" i="4"/>
  <c r="J91" i="4" s="1"/>
  <c r="M91" i="4" s="1"/>
  <c r="K116" i="4"/>
  <c r="J116" i="4" s="1"/>
  <c r="O116" i="4" s="1"/>
  <c r="K128" i="4"/>
  <c r="J128" i="4" s="1"/>
  <c r="O128" i="4" s="1"/>
  <c r="J132" i="4"/>
  <c r="O132" i="4" s="1"/>
  <c r="J124" i="4"/>
  <c r="O124" i="4" s="1"/>
  <c r="J73" i="4"/>
  <c r="M73" i="4" s="1"/>
  <c r="J67" i="4"/>
  <c r="M67" i="4" s="1"/>
  <c r="J56" i="4"/>
  <c r="J129" i="4"/>
  <c r="O129" i="4" s="1"/>
  <c r="J121" i="4"/>
  <c r="O121" i="4" s="1"/>
  <c r="J113" i="4"/>
  <c r="O113" i="4" s="1"/>
  <c r="J106" i="4"/>
  <c r="O106" i="4" s="1"/>
  <c r="J99" i="4"/>
  <c r="M99" i="4" s="1"/>
  <c r="J84" i="4"/>
  <c r="M84" i="4" s="1"/>
  <c r="J80" i="4"/>
  <c r="M80" i="4" s="1"/>
  <c r="J63" i="4"/>
  <c r="M63" i="4" s="1"/>
  <c r="K26" i="4"/>
  <c r="J26" i="4" s="1"/>
  <c r="J36" i="4"/>
  <c r="M36" i="4" s="1"/>
  <c r="K16" i="4"/>
  <c r="K17" i="4"/>
  <c r="J17" i="4" s="1"/>
  <c r="K29" i="4"/>
  <c r="J29" i="4" s="1"/>
  <c r="M29" i="4" s="1"/>
  <c r="K34" i="4"/>
  <c r="J34" i="4" s="1"/>
  <c r="M34" i="4" s="1"/>
  <c r="J39" i="4"/>
  <c r="M39" i="4" s="1"/>
  <c r="K41" i="4"/>
  <c r="J41" i="4" s="1"/>
  <c r="M41" i="4" s="1"/>
  <c r="K46" i="4"/>
  <c r="J46" i="4" s="1"/>
  <c r="M46" i="4" s="1"/>
  <c r="K49" i="4"/>
  <c r="J49" i="4" s="1"/>
  <c r="M49" i="4" s="1"/>
  <c r="K56" i="4"/>
  <c r="J61" i="4"/>
  <c r="M61" i="4" s="1"/>
  <c r="J66" i="4"/>
  <c r="K68" i="4"/>
  <c r="J68" i="4" s="1"/>
  <c r="M68" i="4" s="1"/>
  <c r="K71" i="4"/>
  <c r="J71" i="4" s="1"/>
  <c r="M71" i="4" s="1"/>
  <c r="K81" i="4"/>
  <c r="J81" i="4" s="1"/>
  <c r="M81" i="4" s="1"/>
  <c r="K92" i="4"/>
  <c r="J92" i="4" s="1"/>
  <c r="M92" i="4" s="1"/>
  <c r="K104" i="4"/>
  <c r="J104" i="4" s="1"/>
  <c r="K108" i="4"/>
  <c r="J108" i="4" s="1"/>
  <c r="O108" i="4" s="1"/>
  <c r="K120" i="4"/>
  <c r="J120" i="4" s="1"/>
  <c r="O120" i="4" s="1"/>
  <c r="J125" i="4"/>
  <c r="O125" i="4" s="1"/>
  <c r="K133" i="4"/>
  <c r="J133" i="4" s="1"/>
  <c r="O133" i="4" s="1"/>
  <c r="J44" i="4"/>
  <c r="M44" i="4" s="1"/>
  <c r="J54" i="4"/>
  <c r="M54" i="4" s="1"/>
  <c r="K66" i="4"/>
  <c r="K84" i="4"/>
  <c r="K95" i="4"/>
  <c r="J95" i="4" s="1"/>
  <c r="M95" i="4" s="1"/>
  <c r="K98" i="4"/>
  <c r="J98" i="4" s="1"/>
  <c r="M98" i="4" s="1"/>
  <c r="K112" i="4"/>
  <c r="J112" i="4" s="1"/>
  <c r="O112" i="4" s="1"/>
  <c r="K125" i="4"/>
  <c r="AE23" i="2"/>
  <c r="AA26" i="2"/>
  <c r="AE26" i="2"/>
  <c r="AV23" i="2"/>
  <c r="AV26" i="2" s="1"/>
  <c r="AA28" i="2" s="1"/>
  <c r="K69" i="4" l="1"/>
  <c r="J69" i="4" s="1"/>
  <c r="M69" i="4" s="1"/>
  <c r="K43" i="4"/>
  <c r="J43" i="4" s="1"/>
  <c r="M43" i="4" s="1"/>
  <c r="K13" i="4"/>
  <c r="J13" i="4" s="1"/>
  <c r="K127" i="4"/>
  <c r="J127" i="4" s="1"/>
  <c r="O127" i="4" s="1"/>
  <c r="K72" i="4"/>
  <c r="J72" i="4" s="1"/>
  <c r="M72" i="4" s="1"/>
  <c r="K40" i="4"/>
  <c r="J40" i="4" s="1"/>
  <c r="M40" i="4" s="1"/>
  <c r="K57" i="4"/>
  <c r="J57" i="4" s="1"/>
  <c r="M57" i="4" s="1"/>
  <c r="O61" i="4" s="1"/>
  <c r="AJ14" i="4" s="1"/>
  <c r="K97" i="4"/>
  <c r="J97" i="4" s="1"/>
  <c r="M97" i="4" s="1"/>
  <c r="K19" i="4"/>
  <c r="J19" i="4" s="1"/>
  <c r="M19" i="4" s="1"/>
  <c r="K109" i="4"/>
  <c r="K130" i="4"/>
  <c r="J130" i="4" s="1"/>
  <c r="O130" i="4" s="1"/>
  <c r="K64" i="4"/>
  <c r="J64" i="4" s="1"/>
  <c r="M64" i="4" s="1"/>
  <c r="CG46" i="3"/>
  <c r="E36" i="3"/>
  <c r="K117" i="4"/>
  <c r="J117" i="4" s="1"/>
  <c r="O117" i="4" s="1"/>
  <c r="K37" i="4"/>
  <c r="J37" i="4" s="1"/>
  <c r="M37" i="4" s="1"/>
  <c r="K93" i="4"/>
  <c r="J93" i="4" s="1"/>
  <c r="M93" i="4" s="1"/>
  <c r="K20" i="4"/>
  <c r="J20" i="4" s="1"/>
  <c r="M20" i="4" s="1"/>
  <c r="K76" i="4"/>
  <c r="J76" i="4" s="1"/>
  <c r="K103" i="4"/>
  <c r="J103" i="4" s="1"/>
  <c r="K86" i="4"/>
  <c r="J86" i="4" s="1"/>
  <c r="Q86" i="4" s="1"/>
  <c r="K82" i="4"/>
  <c r="J82" i="4" s="1"/>
  <c r="M82" i="4" s="1"/>
  <c r="J109" i="4"/>
  <c r="O109" i="4" s="1"/>
  <c r="K32" i="4"/>
  <c r="J32" i="4" s="1"/>
  <c r="M32" i="4" s="1"/>
  <c r="Q107" i="4"/>
  <c r="M107" i="4"/>
  <c r="AF20" i="4"/>
  <c r="AH20" i="4" s="1"/>
  <c r="AI20" i="4" s="1"/>
  <c r="M17" i="4"/>
  <c r="Q20" i="4"/>
  <c r="Q96" i="4"/>
  <c r="AF18" i="4"/>
  <c r="AH18" i="4" s="1"/>
  <c r="AI18" i="4" s="1"/>
  <c r="M96" i="4"/>
  <c r="Q66" i="4"/>
  <c r="AF15" i="4"/>
  <c r="AH15" i="4" s="1"/>
  <c r="AI15" i="4" s="1"/>
  <c r="M66" i="4"/>
  <c r="M18" i="4"/>
  <c r="O18" i="4"/>
  <c r="M26" i="4"/>
  <c r="O26" i="4"/>
  <c r="M56" i="4"/>
  <c r="AF14" i="4"/>
  <c r="AH14" i="4" s="1"/>
  <c r="AI14" i="4" s="1"/>
  <c r="Q56" i="4"/>
  <c r="H22" i="4"/>
  <c r="Q21" i="4"/>
  <c r="N65" i="4"/>
  <c r="O20" i="4"/>
  <c r="M21" i="4"/>
  <c r="Q76" i="4"/>
  <c r="M76" i="4"/>
  <c r="N75" i="4" s="1"/>
  <c r="AF16" i="4"/>
  <c r="AH16" i="4" s="1"/>
  <c r="AI16" i="4" s="1"/>
  <c r="N55" i="4" l="1"/>
  <c r="N95" i="4"/>
  <c r="CH46" i="3"/>
  <c r="F36" i="3"/>
  <c r="AF17" i="4"/>
  <c r="AH17" i="4" s="1"/>
  <c r="AI17" i="4" s="1"/>
  <c r="M86" i="4"/>
  <c r="N85" i="4" s="1"/>
  <c r="H23" i="4"/>
  <c r="K22" i="4"/>
  <c r="J22" i="4" s="1"/>
  <c r="F21" i="4"/>
  <c r="F10" i="4" s="1"/>
  <c r="AF12" i="4"/>
  <c r="AH12" i="4" s="1"/>
  <c r="AI12" i="4" s="1"/>
  <c r="N107" i="4"/>
  <c r="CI46" i="3" l="1"/>
  <c r="G36" i="3"/>
  <c r="M22" i="4"/>
  <c r="H24" i="4"/>
  <c r="K23" i="4"/>
  <c r="J23" i="4" s="1"/>
  <c r="CJ46" i="3" l="1"/>
  <c r="H36" i="3"/>
  <c r="M23" i="4"/>
  <c r="H25" i="4"/>
  <c r="K24" i="4"/>
  <c r="J24" i="4" s="1"/>
  <c r="CK46" i="3" l="1"/>
  <c r="I36" i="3"/>
  <c r="M24" i="4"/>
  <c r="K25" i="4"/>
  <c r="J25" i="4" s="1"/>
  <c r="CL46" i="3" l="1"/>
  <c r="J36" i="3"/>
  <c r="M25" i="4"/>
  <c r="P29" i="4"/>
  <c r="Q36" i="4"/>
  <c r="O101" i="4"/>
  <c r="AK13" i="4" s="1"/>
  <c r="N27" i="4"/>
  <c r="N103" i="4" s="1"/>
  <c r="O51" i="4"/>
  <c r="O52" i="4" s="1"/>
  <c r="AJ13" i="4" s="1"/>
  <c r="AJ15" i="4" s="1"/>
  <c r="CM46" i="3" l="1"/>
  <c r="K36" i="3"/>
  <c r="AF13" i="4"/>
  <c r="AH13" i="4" s="1"/>
  <c r="AI13" i="4" s="1"/>
  <c r="AI21" i="4" s="1"/>
  <c r="AI23" i="4" s="1"/>
  <c r="Q51" i="4"/>
  <c r="CN46" i="3" l="1"/>
  <c r="L36" i="3"/>
  <c r="CO46" i="3" l="1"/>
  <c r="M36" i="3"/>
  <c r="CP46" i="3" l="1"/>
  <c r="N36" i="3"/>
  <c r="CQ46" i="3" l="1"/>
  <c r="O36" i="3"/>
  <c r="CR46" i="3" l="1"/>
  <c r="P36" i="3"/>
  <c r="CS46" i="3" l="1"/>
  <c r="Q36" i="3"/>
  <c r="CT46" i="3" l="1"/>
  <c r="R36" i="3"/>
  <c r="CU46" i="3" l="1"/>
  <c r="S36" i="3"/>
  <c r="CV46" i="3" l="1"/>
  <c r="T36" i="3"/>
  <c r="CW46" i="3" l="1"/>
  <c r="U36" i="3"/>
  <c r="CX46" i="3" l="1"/>
  <c r="V36" i="3"/>
  <c r="CY46" i="3" l="1"/>
  <c r="W36" i="3"/>
  <c r="CZ46" i="3" l="1"/>
  <c r="X36" i="3"/>
  <c r="DA46" i="3" l="1"/>
  <c r="Y36" i="3"/>
  <c r="DB46" i="3" l="1"/>
  <c r="Z36" i="3"/>
  <c r="DC46" i="3" l="1"/>
  <c r="AA36" i="3"/>
  <c r="DD46" i="3" l="1"/>
  <c r="AB36" i="3"/>
  <c r="DE46" i="3" l="1"/>
  <c r="AC36" i="3"/>
  <c r="DF46" i="3" l="1"/>
  <c r="AD36" i="3"/>
  <c r="DG46" i="3" l="1"/>
  <c r="AE36" i="3"/>
  <c r="DH46" i="3" l="1"/>
  <c r="AF36" i="3"/>
  <c r="DI46" i="3" l="1"/>
  <c r="AG36" i="3"/>
  <c r="DJ46" i="3" l="1"/>
  <c r="AH36" i="3"/>
  <c r="DK46" i="3" l="1"/>
  <c r="AI36" i="3"/>
  <c r="DL46" i="3" l="1"/>
  <c r="AJ36" i="3"/>
  <c r="DM46" i="3" l="1"/>
  <c r="AK36" i="3"/>
  <c r="DN46" i="3" l="1"/>
  <c r="AL36" i="3"/>
  <c r="DO46" i="3" l="1"/>
  <c r="AM36" i="3"/>
  <c r="DP46" i="3" l="1"/>
  <c r="AN36" i="3"/>
  <c r="DQ46" i="3" l="1"/>
  <c r="AO36" i="3"/>
  <c r="DR46" i="3" l="1"/>
  <c r="AP36" i="3"/>
  <c r="DS46" i="3" l="1"/>
  <c r="AQ36" i="3"/>
  <c r="DT46" i="3" l="1"/>
  <c r="AR36" i="3"/>
  <c r="DU46" i="3" l="1"/>
  <c r="AS36" i="3"/>
  <c r="DV46" i="3" l="1"/>
  <c r="AT36" i="3"/>
  <c r="DW46" i="3" l="1"/>
  <c r="AU36" i="3"/>
  <c r="DX46" i="3" l="1"/>
  <c r="AV36" i="3"/>
  <c r="DY46" i="3" l="1"/>
  <c r="AW36" i="3"/>
  <c r="DZ46" i="3" l="1"/>
  <c r="AX36" i="3"/>
  <c r="EA46" i="3" l="1"/>
  <c r="AY36" i="3"/>
  <c r="EB46" i="3" l="1"/>
  <c r="AZ36" i="3"/>
  <c r="EC46" i="3" l="1"/>
  <c r="ED46" i="3" s="1"/>
  <c r="EE46" i="3" s="1"/>
  <c r="EF46" i="3" s="1"/>
  <c r="EG46" i="3" s="1"/>
  <c r="EH46" i="3" s="1"/>
  <c r="EI46" i="3" s="1"/>
  <c r="EJ46" i="3" s="1"/>
  <c r="EK46" i="3" s="1"/>
  <c r="EL46" i="3" s="1"/>
  <c r="EM46" i="3" s="1"/>
  <c r="EN46" i="3" s="1"/>
  <c r="EO46" i="3" s="1"/>
  <c r="EP46" i="3" s="1"/>
  <c r="EQ46" i="3" s="1"/>
  <c r="ER46" i="3" s="1"/>
  <c r="ES46" i="3" s="1"/>
  <c r="ET46" i="3" s="1"/>
  <c r="EU46" i="3" s="1"/>
  <c r="EV46" i="3" s="1"/>
</calcChain>
</file>

<file path=xl/sharedStrings.xml><?xml version="1.0" encoding="utf-8"?>
<sst xmlns="http://schemas.openxmlformats.org/spreadsheetml/2006/main" count="2511" uniqueCount="250">
  <si>
    <t>PFOS</t>
  </si>
  <si>
    <t>1763-23-1</t>
  </si>
  <si>
    <t>Biosolids</t>
  </si>
  <si>
    <t>AVG</t>
  </si>
  <si>
    <t>CMBPC</t>
  </si>
  <si>
    <t>&lt;1.06</t>
  </si>
  <si>
    <t>Effluent</t>
  </si>
  <si>
    <t>Influent</t>
  </si>
  <si>
    <t>Sewer Cleaning</t>
  </si>
  <si>
    <t>EGLE WQS</t>
  </si>
  <si>
    <t>SC</t>
  </si>
  <si>
    <t>SC end</t>
  </si>
  <si>
    <t>hours after spill</t>
  </si>
  <si>
    <t>days after spill</t>
  </si>
  <si>
    <t>(known)</t>
  </si>
  <si>
    <t>Influent (g)</t>
  </si>
  <si>
    <t>Cummulative</t>
  </si>
  <si>
    <t>0-24</t>
  </si>
  <si>
    <t>interpolated</t>
  </si>
  <si>
    <t>Hours after spill</t>
  </si>
  <si>
    <t>Efluent</t>
  </si>
  <si>
    <t>Effluent (g)</t>
  </si>
  <si>
    <t>Interpolation</t>
  </si>
  <si>
    <t>Days After Spill</t>
  </si>
  <si>
    <t>Known</t>
  </si>
  <si>
    <t>extrapolated</t>
  </si>
  <si>
    <t>Solver Steps</t>
  </si>
  <si>
    <t>M  =</t>
  </si>
  <si>
    <t>Best-fit parameters from 2/19/2023 email</t>
  </si>
  <si>
    <t>(1) time, to adjust velocity/peak</t>
  </si>
  <si>
    <t>Interpolated Concentration</t>
  </si>
  <si>
    <t xml:space="preserve">A = </t>
  </si>
  <si>
    <t>m</t>
  </si>
  <si>
    <t>equal to 0.66 but could set to unity</t>
  </si>
  <si>
    <t>(2) M to adjust mass</t>
  </si>
  <si>
    <t xml:space="preserve">L = </t>
  </si>
  <si>
    <t>37593 ft distance from airport to KWRP; 35242 ft from main Pfizer line (36 in diameter)</t>
  </si>
  <si>
    <t>(3) dispersivity for final adjustment</t>
  </si>
  <si>
    <t xml:space="preserve">t_plant = </t>
  </si>
  <si>
    <t>days (4-6 hrs)</t>
  </si>
  <si>
    <t>ft distance from airport to main sewer line</t>
  </si>
  <si>
    <t xml:space="preserve">v = </t>
  </si>
  <si>
    <t>m/d</t>
  </si>
  <si>
    <t>m/s</t>
  </si>
  <si>
    <t xml:space="preserve">dispersivity = </t>
  </si>
  <si>
    <t xml:space="preserve">zi = </t>
  </si>
  <si>
    <t>Flow</t>
  </si>
  <si>
    <t>Combined obj_fn</t>
  </si>
  <si>
    <t>Generalized Extreme Value model concentration</t>
  </si>
  <si>
    <t>Known Concentration</t>
  </si>
  <si>
    <t>lowest = 4.1e+05</t>
  </si>
  <si>
    <t>days</t>
  </si>
  <si>
    <t xml:space="preserve">  conc (ppt)</t>
  </si>
  <si>
    <t>C(t)</t>
  </si>
  <si>
    <t>z</t>
  </si>
  <si>
    <t>Mass</t>
  </si>
  <si>
    <t>squared error</t>
  </si>
  <si>
    <t>time</t>
  </si>
  <si>
    <t>time range</t>
  </si>
  <si>
    <t>average concentration</t>
  </si>
  <si>
    <t>Mass  (ng)</t>
  </si>
  <si>
    <t>mass (g)</t>
  </si>
  <si>
    <t>pre-peak</t>
  </si>
  <si>
    <t>.15-2</t>
  </si>
  <si>
    <t>peak + day 1</t>
  </si>
  <si>
    <t>peak through day 5 (0 through 5.5 days)</t>
  </si>
  <si>
    <t>post peak</t>
  </si>
  <si>
    <t>.2-.5</t>
  </si>
  <si>
    <t>.5-1.5</t>
  </si>
  <si>
    <t>1.5-2.5</t>
  </si>
  <si>
    <t xml:space="preserve">hrs to first </t>
  </si>
  <si>
    <t>2.5-3.5</t>
  </si>
  <si>
    <t>detectable breakthrough</t>
  </si>
  <si>
    <t>3.5-4.5</t>
  </si>
  <si>
    <t>4.5-5.5</t>
  </si>
  <si>
    <t>increase to peak conc</t>
  </si>
  <si>
    <t>peak obj_fn</t>
  </si>
  <si>
    <t>t0: part 1</t>
  </si>
  <si>
    <t>ng/l</t>
  </si>
  <si>
    <t>5.4-7.5</t>
  </si>
  <si>
    <t>lowest = 1.50e+06</t>
  </si>
  <si>
    <t>peak</t>
  </si>
  <si>
    <t>hrs</t>
  </si>
  <si>
    <t>known</t>
  </si>
  <si>
    <t>tail obj_fn</t>
  </si>
  <si>
    <t>decline from peak conc</t>
  </si>
  <si>
    <t>t0: part 2</t>
  </si>
  <si>
    <t>Steps used to fit GEV model</t>
  </si>
  <si>
    <t>1) determine shape factor zi using best-fit power-law regression</t>
  </si>
  <si>
    <t>Compare to original calculation for t0:</t>
  </si>
  <si>
    <t>from peak (t-=0.3 d) through day 34 data, slope equal to 0.714</t>
  </si>
  <si>
    <t xml:space="preserve">2) assign peak time for velocity computation to highest sample concentration, </t>
  </si>
  <si>
    <t>adjust slightly to best capture both early time sample concentrations</t>
  </si>
  <si>
    <t>3) determine MLE fit to tail data declining from peak (power-law trend line in excel)</t>
  </si>
  <si>
    <r>
      <t xml:space="preserve">4) </t>
    </r>
    <r>
      <rPr>
        <b/>
        <sz val="11"/>
        <color theme="1"/>
        <rFont val="Calibri"/>
        <family val="2"/>
        <scheme val="minor"/>
      </rPr>
      <t>peak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adjust mass, time, and dispersion to best capture first two data points taken at 4 and 6 hours after spill</t>
    </r>
  </si>
  <si>
    <r>
      <t xml:space="preserve">5) </t>
    </r>
    <r>
      <rPr>
        <b/>
        <sz val="11"/>
        <color theme="1"/>
        <rFont val="Calibri"/>
        <family val="2"/>
        <scheme val="minor"/>
      </rPr>
      <t>tail</t>
    </r>
    <r>
      <rPr>
        <sz val="11"/>
        <color theme="1"/>
        <rFont val="Calibri"/>
        <family val="2"/>
        <scheme val="minor"/>
      </rPr>
      <t>: adjust mass constant and dispersion to fit MLE best-fit tail data while also maintaining goodness of match to peak</t>
    </r>
  </si>
  <si>
    <t xml:space="preserve">Difference: </t>
  </si>
  <si>
    <t>%</t>
  </si>
  <si>
    <t>g</t>
  </si>
  <si>
    <t>From Interpolated Value</t>
  </si>
  <si>
    <t xml:space="preserve">Flow = </t>
  </si>
  <si>
    <t>original mass</t>
  </si>
  <si>
    <t>peak 0.5</t>
  </si>
  <si>
    <t xml:space="preserve">ng </t>
  </si>
  <si>
    <t>peak through day 6 (0 through 6.5 days)</t>
  </si>
  <si>
    <t>0.3-0.5</t>
  </si>
  <si>
    <t>3.5-3.5</t>
  </si>
  <si>
    <t>All concentration increasing</t>
  </si>
  <si>
    <t>5.5-6.5</t>
  </si>
  <si>
    <t>ng</t>
  </si>
  <si>
    <t>based on ratio of INFLUENT mass prior</t>
  </si>
  <si>
    <t>to peak concentration</t>
  </si>
  <si>
    <t>L-PFODA</t>
  </si>
  <si>
    <t>L-PFHxda</t>
  </si>
  <si>
    <t>L-MeFOSE</t>
  </si>
  <si>
    <t>L-EtFOSE</t>
  </si>
  <si>
    <t>L-EtFOSA</t>
  </si>
  <si>
    <t>L-MeFOSA</t>
  </si>
  <si>
    <t>L-PFTeDA</t>
  </si>
  <si>
    <t>PFDoS</t>
  </si>
  <si>
    <t>L-PFTrDA</t>
  </si>
  <si>
    <t>L-PFDoA</t>
  </si>
  <si>
    <t>10:2 FTS</t>
  </si>
  <si>
    <t>11Cl-PF30UdS</t>
  </si>
  <si>
    <t>L-PFDS</t>
  </si>
  <si>
    <t>L-PFUnA</t>
  </si>
  <si>
    <t>Total ETFOSSA</t>
  </si>
  <si>
    <t>BR-ETFOSAA</t>
  </si>
  <si>
    <t>L-ETFOSAA</t>
  </si>
  <si>
    <t>Total-MEFOSSAA</t>
  </si>
  <si>
    <t>Br-MEFOSAA</t>
  </si>
  <si>
    <t>L-MEFOSAA</t>
  </si>
  <si>
    <t>L-PFNS</t>
  </si>
  <si>
    <t>L-8:2FTS</t>
  </si>
  <si>
    <t>L-PFDA</t>
  </si>
  <si>
    <t>PFTeDA</t>
  </si>
  <si>
    <t>9Cl-PF3ONS</t>
  </si>
  <si>
    <t>PFTrDA</t>
  </si>
  <si>
    <t>Total PFOS</t>
  </si>
  <si>
    <t>PFDoA</t>
  </si>
  <si>
    <t>BR-PFOS</t>
  </si>
  <si>
    <t>11Cl-PF3OUdS</t>
  </si>
  <si>
    <t>L-PFOS</t>
  </si>
  <si>
    <t>PFDS</t>
  </si>
  <si>
    <t>L-PFOSA</t>
  </si>
  <si>
    <t>PFUnA</t>
  </si>
  <si>
    <t>L-PFNA</t>
  </si>
  <si>
    <t>EtFOSAA</t>
  </si>
  <si>
    <t>7:3 FTCA</t>
  </si>
  <si>
    <t>MeFOSAA</t>
  </si>
  <si>
    <t>L-PFHpS</t>
  </si>
  <si>
    <t>PFNS</t>
  </si>
  <si>
    <t>PFecHS</t>
  </si>
  <si>
    <t>8:2 FTS</t>
  </si>
  <si>
    <t>Total PFOA</t>
  </si>
  <si>
    <t>PFDA</t>
  </si>
  <si>
    <t>BR-PFOA</t>
  </si>
  <si>
    <t>L-PFOA</t>
  </si>
  <si>
    <t>L-6:2 FTS</t>
  </si>
  <si>
    <t>PFOSA</t>
  </si>
  <si>
    <t>Total PFHxS</t>
  </si>
  <si>
    <t>PFHpS</t>
  </si>
  <si>
    <t>PFNA</t>
  </si>
  <si>
    <t>Br-PFHxS</t>
  </si>
  <si>
    <t>L-PFHxS</t>
  </si>
  <si>
    <t>PFOA</t>
  </si>
  <si>
    <t>ADONA</t>
  </si>
  <si>
    <t>PFHxS</t>
  </si>
  <si>
    <t>6:2 FTS</t>
  </si>
  <si>
    <t>L-PFHpA</t>
  </si>
  <si>
    <t>L-PFBs</t>
  </si>
  <si>
    <t>5:3FTCA</t>
  </si>
  <si>
    <t>Σ PFAS</t>
  </si>
  <si>
    <t>Spill</t>
  </si>
  <si>
    <t>Ansul</t>
  </si>
  <si>
    <t>HFPO-DA</t>
  </si>
  <si>
    <t>PFHpA</t>
  </si>
  <si>
    <t>L-PFPeS</t>
  </si>
  <si>
    <t>L-PFBS</t>
  </si>
  <si>
    <t>L-PFHxA</t>
  </si>
  <si>
    <t>PFPeS</t>
  </si>
  <si>
    <t>L-4:2FTS</t>
  </si>
  <si>
    <t>PFHxA</t>
  </si>
  <si>
    <t>4:2 FTS</t>
  </si>
  <si>
    <t>L-PFPeA</t>
  </si>
  <si>
    <t>Spill Influent</t>
  </si>
  <si>
    <t>PFBS</t>
  </si>
  <si>
    <t>3:3FTCA</t>
  </si>
  <si>
    <t>PFPeA</t>
  </si>
  <si>
    <t>PFPrS</t>
  </si>
  <si>
    <t>PFBA</t>
  </si>
  <si>
    <t>L-PFBA</t>
  </si>
  <si>
    <t>355-46-4</t>
  </si>
  <si>
    <t>Hours after Spill</t>
  </si>
  <si>
    <t>FTSs</t>
  </si>
  <si>
    <t>PFSAs</t>
  </si>
  <si>
    <t>PFCAs</t>
  </si>
  <si>
    <t>Time</t>
  </si>
  <si>
    <t>effluent - biosolids</t>
  </si>
  <si>
    <t>effluent/bioslids</t>
  </si>
  <si>
    <t>average</t>
  </si>
  <si>
    <t>biosolids/effluent</t>
  </si>
  <si>
    <t>FLOW (MGD)</t>
  </si>
  <si>
    <t>effluent</t>
  </si>
  <si>
    <t>biosolids</t>
  </si>
  <si>
    <t>effluent/biosolids</t>
  </si>
  <si>
    <t>&lt;1.03</t>
  </si>
  <si>
    <t>&lt;1.04</t>
  </si>
  <si>
    <t>&lt;1.09</t>
  </si>
  <si>
    <t>&lt;1.05</t>
  </si>
  <si>
    <t>&lt;0.999</t>
  </si>
  <si>
    <t>&lt;1.10</t>
  </si>
  <si>
    <t>&lt;1.08</t>
  </si>
  <si>
    <t>&lt;0.995</t>
  </si>
  <si>
    <t>&lt;1.07</t>
  </si>
  <si>
    <t>&lt;0.997</t>
  </si>
  <si>
    <t>&lt;1.02</t>
  </si>
  <si>
    <t>&lt;1.01</t>
  </si>
  <si>
    <t>&lt;0.980</t>
  </si>
  <si>
    <t>ng/kg</t>
  </si>
  <si>
    <t>&lt;1.00</t>
  </si>
  <si>
    <t>&lt;0.987</t>
  </si>
  <si>
    <t>&lt;0.989</t>
  </si>
  <si>
    <t>&lt;0.985</t>
  </si>
  <si>
    <t>&lt;1.12</t>
  </si>
  <si>
    <t>&lt;0.996</t>
  </si>
  <si>
    <t>&lt;1.17</t>
  </si>
  <si>
    <t>&lt;0.976</t>
  </si>
  <si>
    <t>&lt;0.994</t>
  </si>
  <si>
    <t>&lt;0.986</t>
  </si>
  <si>
    <t>&lt;0.988</t>
  </si>
  <si>
    <t>&lt;0.982</t>
  </si>
  <si>
    <t>&lt;0.992</t>
  </si>
  <si>
    <t>&lt;0.991</t>
  </si>
  <si>
    <t>&lt;0.998</t>
  </si>
  <si>
    <t>&lt;0.984</t>
  </si>
  <si>
    <t>&lt;0.968</t>
  </si>
  <si>
    <t>&lt;2.16</t>
  </si>
  <si>
    <t>&lt;2.05</t>
  </si>
  <si>
    <t>sum</t>
  </si>
  <si>
    <t>influent</t>
  </si>
  <si>
    <t>Day</t>
  </si>
  <si>
    <t>Total Cake kg</t>
  </si>
  <si>
    <t>% Solid</t>
  </si>
  <si>
    <t>Concentration</t>
  </si>
  <si>
    <t>(4 grams higher than previous method)</t>
  </si>
  <si>
    <t xml:space="preserve">Biosolid total </t>
  </si>
  <si>
    <t>Effluent + Biosolids</t>
  </si>
  <si>
    <t>Biosolid+Effluent</t>
  </si>
  <si>
    <t>1481 grams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</si>
</sst>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5" fontId="0" fillId="0" borderId="0" xfId="0" applyNumberFormat="1" applyAlignment="1">
      <alignment horizontal="center"/>
    </xf>
    <xf numFmtId="165" fontId="1" fillId="0" borderId="0" xfId="0" applyNumberFormat="1" applyFont="1"/>
    <xf numFmtId="0" fontId="0" fillId="2" borderId="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8" xfId="0" applyNumberFormat="1" applyBorder="1" applyAlignment="1">
      <alignment horizontal="center"/>
    </xf>
    <xf numFmtId="20" fontId="0" fillId="4" borderId="0" xfId="0" applyNumberFormat="1" applyFill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/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" fontId="0" fillId="2" borderId="1" xfId="0" applyNumberFormat="1" applyFill="1" applyBorder="1" applyAlignment="1">
      <alignment horizontal="center"/>
    </xf>
    <xf numFmtId="20" fontId="0" fillId="5" borderId="0" xfId="0" applyNumberFormat="1" applyFill="1" applyAlignment="1">
      <alignment horizontal="center"/>
    </xf>
    <xf numFmtId="165" fontId="0" fillId="5" borderId="0" xfId="0" applyNumberFormat="1" applyFill="1"/>
    <xf numFmtId="165" fontId="0" fillId="5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1" xfId="0" applyNumberFormat="1" applyBorder="1" applyAlignment="1">
      <alignment horizontal="center"/>
    </xf>
    <xf numFmtId="11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0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3" fillId="0" borderId="0" xfId="0" applyFont="1"/>
    <xf numFmtId="11" fontId="0" fillId="6" borderId="0" xfId="0" applyNumberFormat="1" applyFill="1"/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12" xfId="0" applyNumberFormat="1" applyBorder="1"/>
    <xf numFmtId="2" fontId="0" fillId="0" borderId="13" xfId="0" applyNumberFormat="1" applyBorder="1"/>
    <xf numFmtId="0" fontId="0" fillId="0" borderId="12" xfId="0" applyBorder="1"/>
    <xf numFmtId="2" fontId="0" fillId="0" borderId="0" xfId="0" applyNumberFormat="1"/>
    <xf numFmtId="1" fontId="0" fillId="0" borderId="0" xfId="0" applyNumberFormat="1"/>
    <xf numFmtId="4" fontId="0" fillId="0" borderId="0" xfId="0" applyNumberFormat="1" applyAlignment="1">
      <alignment horizontal="center"/>
    </xf>
    <xf numFmtId="11" fontId="0" fillId="0" borderId="14" xfId="0" applyNumberFormat="1" applyBorder="1"/>
    <xf numFmtId="1" fontId="0" fillId="5" borderId="0" xfId="0" applyNumberFormat="1" applyFill="1"/>
    <xf numFmtId="0" fontId="0" fillId="5" borderId="0" xfId="0" applyFill="1"/>
    <xf numFmtId="0" fontId="0" fillId="3" borderId="0" xfId="0" applyFill="1"/>
    <xf numFmtId="11" fontId="0" fillId="3" borderId="0" xfId="0" applyNumberFormat="1" applyFill="1" applyAlignment="1">
      <alignment horizontal="center"/>
    </xf>
    <xf numFmtId="11" fontId="0" fillId="7" borderId="0" xfId="0" applyNumberFormat="1" applyFill="1"/>
    <xf numFmtId="1" fontId="0" fillId="0" borderId="12" xfId="0" applyNumberFormat="1" applyBorder="1" applyAlignment="1">
      <alignment horizontal="center"/>
    </xf>
    <xf numFmtId="1" fontId="0" fillId="0" borderId="0" xfId="0" applyNumberFormat="1" applyAlignment="1">
      <alignment horizontal="right"/>
    </xf>
    <xf numFmtId="11" fontId="0" fillId="3" borderId="0" xfId="0" applyNumberFormat="1" applyFill="1"/>
    <xf numFmtId="0" fontId="0" fillId="6" borderId="0" xfId="0" applyFill="1"/>
    <xf numFmtId="11" fontId="0" fillId="8" borderId="0" xfId="0" applyNumberFormat="1" applyFill="1"/>
    <xf numFmtId="11" fontId="0" fillId="0" borderId="0" xfId="0" applyNumberFormat="1" applyAlignment="1">
      <alignment horizontal="right"/>
    </xf>
    <xf numFmtId="0" fontId="0" fillId="0" borderId="13" xfId="0" applyBorder="1"/>
    <xf numFmtId="2" fontId="0" fillId="0" borderId="0" xfId="0" applyNumberFormat="1" applyAlignment="1">
      <alignment horizontal="right"/>
    </xf>
    <xf numFmtId="0" fontId="0" fillId="0" borderId="15" xfId="0" applyBorder="1"/>
    <xf numFmtId="0" fontId="0" fillId="0" borderId="16" xfId="0" applyBorder="1"/>
    <xf numFmtId="2" fontId="0" fillId="0" borderId="17" xfId="0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11" fontId="3" fillId="0" borderId="0" xfId="0" applyNumberFormat="1" applyFont="1"/>
    <xf numFmtId="2" fontId="0" fillId="5" borderId="0" xfId="0" applyNumberFormat="1" applyFill="1"/>
    <xf numFmtId="11" fontId="0" fillId="5" borderId="0" xfId="0" applyNumberFormat="1" applyFill="1"/>
    <xf numFmtId="0" fontId="0" fillId="0" borderId="7" xfId="0" applyBorder="1"/>
    <xf numFmtId="11" fontId="0" fillId="0" borderId="0" xfId="0" applyNumberFormat="1" applyAlignment="1">
      <alignment horizontal="center"/>
    </xf>
    <xf numFmtId="16" fontId="0" fillId="0" borderId="0" xfId="0" applyNumberFormat="1"/>
    <xf numFmtId="2" fontId="0" fillId="2" borderId="0" xfId="0" applyNumberFormat="1" applyFill="1"/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18" xfId="0" applyBorder="1"/>
    <xf numFmtId="0" fontId="0" fillId="0" borderId="1" xfId="0" applyBorder="1"/>
    <xf numFmtId="0" fontId="0" fillId="9" borderId="1" xfId="0" applyFill="1" applyBorder="1"/>
    <xf numFmtId="0" fontId="0" fillId="10" borderId="1" xfId="0" applyFill="1" applyBorder="1"/>
    <xf numFmtId="20" fontId="0" fillId="0" borderId="1" xfId="0" applyNumberFormat="1" applyBorder="1"/>
    <xf numFmtId="0" fontId="0" fillId="11" borderId="1" xfId="0" applyFill="1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12" borderId="0" xfId="0" applyFill="1"/>
    <xf numFmtId="2" fontId="0" fillId="0" borderId="13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0" xfId="0" applyNumberFormat="1" applyBorder="1"/>
    <xf numFmtId="2" fontId="0" fillId="0" borderId="16" xfId="0" applyNumberFormat="1" applyBorder="1"/>
    <xf numFmtId="0" fontId="0" fillId="0" borderId="17" xfId="0" applyBorder="1"/>
    <xf numFmtId="14" fontId="0" fillId="0" borderId="0" xfId="0" applyNumberFormat="1"/>
    <xf numFmtId="0" fontId="0" fillId="13" borderId="0" xfId="0" applyFill="1"/>
    <xf numFmtId="2" fontId="0" fillId="13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0341728037268"/>
          <c:y val="8.260279566489416E-2"/>
          <c:w val="0.76516847517912912"/>
          <c:h val="0.73447614184770971"/>
        </c:manualLayout>
      </c:layout>
      <c:scatterChart>
        <c:scatterStyle val="lineMarker"/>
        <c:varyColors val="0"/>
        <c:ser>
          <c:idx val="0"/>
          <c:order val="0"/>
          <c:tx>
            <c:v>Influent (ng/l)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65D-4B5B-B87F-E517BF5D4BF9}"/>
              </c:ext>
            </c:extLst>
          </c:dPt>
          <c:xVal>
            <c:numRef>
              <c:f>'Figure 1'!$E$5:$AY$5</c:f>
              <c:numCache>
                <c:formatCode>General</c:formatCode>
                <c:ptCount val="47"/>
                <c:pt idx="0">
                  <c:v>0.26</c:v>
                </c:pt>
                <c:pt idx="1">
                  <c:v>0.24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</c:numCache>
            </c:numRef>
          </c:xVal>
          <c:yVal>
            <c:numRef>
              <c:f>'Figure 1'!$E$4:$AY$4</c:f>
              <c:numCache>
                <c:formatCode>General</c:formatCode>
                <c:ptCount val="47"/>
                <c:pt idx="0">
                  <c:v>24000</c:v>
                </c:pt>
                <c:pt idx="1">
                  <c:v>33100</c:v>
                </c:pt>
                <c:pt idx="2" formatCode="0">
                  <c:v>28550</c:v>
                </c:pt>
                <c:pt idx="3">
                  <c:v>163</c:v>
                </c:pt>
                <c:pt idx="4">
                  <c:v>57.2</c:v>
                </c:pt>
                <c:pt idx="5" formatCode="#,##0.00">
                  <c:v>63.8</c:v>
                </c:pt>
                <c:pt idx="6">
                  <c:v>336</c:v>
                </c:pt>
                <c:pt idx="7">
                  <c:v>93.7</c:v>
                </c:pt>
                <c:pt idx="8">
                  <c:v>33.4</c:v>
                </c:pt>
                <c:pt idx="9">
                  <c:v>25.8</c:v>
                </c:pt>
                <c:pt idx="10">
                  <c:v>31.6</c:v>
                </c:pt>
                <c:pt idx="11" formatCode="0.0">
                  <c:v>23</c:v>
                </c:pt>
                <c:pt idx="12" formatCode="0.00">
                  <c:v>27.3</c:v>
                </c:pt>
                <c:pt idx="13">
                  <c:v>18.8</c:v>
                </c:pt>
                <c:pt idx="14">
                  <c:v>68.099999999999994</c:v>
                </c:pt>
                <c:pt idx="15">
                  <c:v>21.6</c:v>
                </c:pt>
                <c:pt idx="16" formatCode="0.0">
                  <c:v>21.5</c:v>
                </c:pt>
                <c:pt idx="17" formatCode="0.0">
                  <c:v>17.8</c:v>
                </c:pt>
                <c:pt idx="18" formatCode="0.00">
                  <c:v>7.54</c:v>
                </c:pt>
                <c:pt idx="19">
                  <c:v>21.6</c:v>
                </c:pt>
                <c:pt idx="20" formatCode="0.0">
                  <c:v>13</c:v>
                </c:pt>
                <c:pt idx="21">
                  <c:v>15.2</c:v>
                </c:pt>
                <c:pt idx="22">
                  <c:v>15.7</c:v>
                </c:pt>
                <c:pt idx="23">
                  <c:v>9.27</c:v>
                </c:pt>
                <c:pt idx="24">
                  <c:v>9.7799999999999994</c:v>
                </c:pt>
                <c:pt idx="25">
                  <c:v>13.4</c:v>
                </c:pt>
                <c:pt idx="26">
                  <c:v>22.8</c:v>
                </c:pt>
                <c:pt idx="27">
                  <c:v>11.7</c:v>
                </c:pt>
                <c:pt idx="28">
                  <c:v>12.6</c:v>
                </c:pt>
                <c:pt idx="29" formatCode="0.0">
                  <c:v>21</c:v>
                </c:pt>
                <c:pt idx="30">
                  <c:v>11.1</c:v>
                </c:pt>
                <c:pt idx="31">
                  <c:v>10.8</c:v>
                </c:pt>
                <c:pt idx="32">
                  <c:v>126</c:v>
                </c:pt>
                <c:pt idx="33">
                  <c:v>44.2</c:v>
                </c:pt>
                <c:pt idx="34">
                  <c:v>59.1</c:v>
                </c:pt>
                <c:pt idx="35">
                  <c:v>13.5</c:v>
                </c:pt>
                <c:pt idx="36">
                  <c:v>7.91</c:v>
                </c:pt>
                <c:pt idx="37">
                  <c:v>11.9</c:v>
                </c:pt>
                <c:pt idx="38">
                  <c:v>8.75</c:v>
                </c:pt>
                <c:pt idx="39">
                  <c:v>42.1</c:v>
                </c:pt>
                <c:pt idx="40">
                  <c:v>14.4</c:v>
                </c:pt>
                <c:pt idx="41">
                  <c:v>6.36</c:v>
                </c:pt>
                <c:pt idx="42">
                  <c:v>4.6399999999999997</c:v>
                </c:pt>
                <c:pt idx="43" formatCode="0.00">
                  <c:v>9.3000000000000007</c:v>
                </c:pt>
                <c:pt idx="44" formatCode="0.00">
                  <c:v>2</c:v>
                </c:pt>
                <c:pt idx="45">
                  <c:v>3.76</c:v>
                </c:pt>
                <c:pt idx="46">
                  <c:v>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D-4B5B-B87F-E517BF5D4BF9}"/>
            </c:ext>
          </c:extLst>
        </c:ser>
        <c:ser>
          <c:idx val="1"/>
          <c:order val="1"/>
          <c:tx>
            <c:v>Effluent (ng/l)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1'!$E$10:$BU$10</c:f>
              <c:numCache>
                <c:formatCode>General</c:formatCode>
                <c:ptCount val="69"/>
                <c:pt idx="0">
                  <c:v>1.1599999999999999</c:v>
                </c:pt>
                <c:pt idx="1">
                  <c:v>1.24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xVal>
          <c:yVal>
            <c:numRef>
              <c:f>'Figure 1'!$E$9:$BU$9</c:f>
              <c:numCache>
                <c:formatCode>General</c:formatCode>
                <c:ptCount val="69"/>
                <c:pt idx="0">
                  <c:v>2850</c:v>
                </c:pt>
                <c:pt idx="1">
                  <c:v>2410</c:v>
                </c:pt>
                <c:pt idx="2">
                  <c:v>2630</c:v>
                </c:pt>
                <c:pt idx="3">
                  <c:v>287</c:v>
                </c:pt>
                <c:pt idx="4">
                  <c:v>320</c:v>
                </c:pt>
                <c:pt idx="5">
                  <c:v>393</c:v>
                </c:pt>
                <c:pt idx="6">
                  <c:v>301</c:v>
                </c:pt>
                <c:pt idx="7">
                  <c:v>187</c:v>
                </c:pt>
                <c:pt idx="8">
                  <c:v>256</c:v>
                </c:pt>
                <c:pt idx="9">
                  <c:v>174</c:v>
                </c:pt>
                <c:pt idx="10" formatCode="0">
                  <c:v>146</c:v>
                </c:pt>
                <c:pt idx="11" formatCode="0">
                  <c:v>156</c:v>
                </c:pt>
                <c:pt idx="12" formatCode="0">
                  <c:v>143</c:v>
                </c:pt>
                <c:pt idx="13" formatCode="0">
                  <c:v>149.5</c:v>
                </c:pt>
                <c:pt idx="14" formatCode="0">
                  <c:v>117</c:v>
                </c:pt>
                <c:pt idx="15" formatCode="0">
                  <c:v>105</c:v>
                </c:pt>
                <c:pt idx="16" formatCode="0.0">
                  <c:v>88.3</c:v>
                </c:pt>
                <c:pt idx="17" formatCode="0.0">
                  <c:v>84.8</c:v>
                </c:pt>
                <c:pt idx="18" formatCode="0.0">
                  <c:v>81</c:v>
                </c:pt>
                <c:pt idx="19" formatCode="0.0">
                  <c:v>50.6</c:v>
                </c:pt>
                <c:pt idx="20" formatCode="0.0">
                  <c:v>46.6</c:v>
                </c:pt>
                <c:pt idx="21" formatCode="0.0">
                  <c:v>73.7</c:v>
                </c:pt>
                <c:pt idx="22" formatCode="0.0">
                  <c:v>73.8</c:v>
                </c:pt>
                <c:pt idx="23" formatCode="0.0">
                  <c:v>38.5</c:v>
                </c:pt>
                <c:pt idx="24" formatCode="0.0">
                  <c:v>37</c:v>
                </c:pt>
                <c:pt idx="25" formatCode="0.0">
                  <c:v>39.1</c:v>
                </c:pt>
                <c:pt idx="26">
                  <c:v>34.200000000000003</c:v>
                </c:pt>
                <c:pt idx="27">
                  <c:v>28.9</c:v>
                </c:pt>
                <c:pt idx="28">
                  <c:v>29.8</c:v>
                </c:pt>
                <c:pt idx="29">
                  <c:v>22.3</c:v>
                </c:pt>
                <c:pt idx="30">
                  <c:v>21.1</c:v>
                </c:pt>
                <c:pt idx="31">
                  <c:v>19.399999999999999</c:v>
                </c:pt>
                <c:pt idx="32">
                  <c:v>17.8</c:v>
                </c:pt>
                <c:pt idx="33">
                  <c:v>26.3</c:v>
                </c:pt>
                <c:pt idx="34">
                  <c:v>22.1</c:v>
                </c:pt>
                <c:pt idx="35">
                  <c:v>24.2</c:v>
                </c:pt>
                <c:pt idx="36">
                  <c:v>18.600000000000001</c:v>
                </c:pt>
                <c:pt idx="37" formatCode="0.0">
                  <c:v>19</c:v>
                </c:pt>
                <c:pt idx="38">
                  <c:v>11.4</c:v>
                </c:pt>
                <c:pt idx="39">
                  <c:v>13.5</c:v>
                </c:pt>
                <c:pt idx="40" formatCode="0.0">
                  <c:v>17</c:v>
                </c:pt>
                <c:pt idx="41">
                  <c:v>13.9</c:v>
                </c:pt>
                <c:pt idx="42">
                  <c:v>15.5</c:v>
                </c:pt>
                <c:pt idx="43">
                  <c:v>15.5</c:v>
                </c:pt>
                <c:pt idx="44">
                  <c:v>14.5</c:v>
                </c:pt>
                <c:pt idx="45">
                  <c:v>13.6</c:v>
                </c:pt>
                <c:pt idx="46">
                  <c:v>9.56</c:v>
                </c:pt>
                <c:pt idx="47">
                  <c:v>8.2899999999999991</c:v>
                </c:pt>
                <c:pt idx="48">
                  <c:v>10.199999999999999</c:v>
                </c:pt>
                <c:pt idx="49" formatCode="0.0">
                  <c:v>10</c:v>
                </c:pt>
                <c:pt idx="50">
                  <c:v>10.199999999999999</c:v>
                </c:pt>
                <c:pt idx="51">
                  <c:v>7.54</c:v>
                </c:pt>
                <c:pt idx="52">
                  <c:v>6.35</c:v>
                </c:pt>
                <c:pt idx="53">
                  <c:v>6.11</c:v>
                </c:pt>
                <c:pt idx="54" formatCode="0.00">
                  <c:v>7.4</c:v>
                </c:pt>
                <c:pt idx="55">
                  <c:v>6.23</c:v>
                </c:pt>
                <c:pt idx="56">
                  <c:v>9.69</c:v>
                </c:pt>
                <c:pt idx="57">
                  <c:v>7.63</c:v>
                </c:pt>
                <c:pt idx="58">
                  <c:v>6.65</c:v>
                </c:pt>
                <c:pt idx="59" formatCode="0.00">
                  <c:v>5.2</c:v>
                </c:pt>
                <c:pt idx="60">
                  <c:v>3.56</c:v>
                </c:pt>
                <c:pt idx="61">
                  <c:v>4.96</c:v>
                </c:pt>
                <c:pt idx="62" formatCode="0.00">
                  <c:v>5.4</c:v>
                </c:pt>
                <c:pt idx="63">
                  <c:v>5.58</c:v>
                </c:pt>
                <c:pt idx="64">
                  <c:v>4.34</c:v>
                </c:pt>
                <c:pt idx="65">
                  <c:v>4.5599999999999996</c:v>
                </c:pt>
                <c:pt idx="66">
                  <c:v>6.13</c:v>
                </c:pt>
                <c:pt idx="67">
                  <c:v>6.51</c:v>
                </c:pt>
                <c:pt idx="68">
                  <c:v>7.91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5D-4B5B-B87F-E517BF5D4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69704"/>
        <c:axId val="1070070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Health Advisorry Limit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1'!$C$40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1'!$C$39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65D-4B5B-B87F-E517BF5D4BF9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2"/>
          <c:tx>
            <c:v>Biosolids (ng/g dry wt)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'Figure 1'!$J$14:$BF$14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2">
                  <c:v>20</c:v>
                </c:pt>
                <c:pt idx="25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</c:numCache>
            </c:numRef>
          </c:xVal>
          <c:yVal>
            <c:numRef>
              <c:f>'Figure 1'!$J$13:$BF$13</c:f>
              <c:numCache>
                <c:formatCode>0</c:formatCode>
                <c:ptCount val="49"/>
                <c:pt idx="0">
                  <c:v>198</c:v>
                </c:pt>
                <c:pt idx="1">
                  <c:v>861</c:v>
                </c:pt>
                <c:pt idx="2">
                  <c:v>1150</c:v>
                </c:pt>
                <c:pt idx="3">
                  <c:v>1960</c:v>
                </c:pt>
                <c:pt idx="4">
                  <c:v>1320</c:v>
                </c:pt>
                <c:pt idx="5">
                  <c:v>1010</c:v>
                </c:pt>
                <c:pt idx="6">
                  <c:v>2030</c:v>
                </c:pt>
                <c:pt idx="7">
                  <c:v>1380</c:v>
                </c:pt>
                <c:pt idx="8">
                  <c:v>913</c:v>
                </c:pt>
                <c:pt idx="9">
                  <c:v>736</c:v>
                </c:pt>
                <c:pt idx="10">
                  <c:v>626</c:v>
                </c:pt>
                <c:pt idx="11">
                  <c:v>414</c:v>
                </c:pt>
                <c:pt idx="12">
                  <c:v>457</c:v>
                </c:pt>
                <c:pt idx="13">
                  <c:v>479</c:v>
                </c:pt>
                <c:pt idx="14">
                  <c:v>476</c:v>
                </c:pt>
                <c:pt idx="15">
                  <c:v>418</c:v>
                </c:pt>
                <c:pt idx="17">
                  <c:v>276</c:v>
                </c:pt>
                <c:pt idx="18">
                  <c:v>230</c:v>
                </c:pt>
                <c:pt idx="19">
                  <c:v>222</c:v>
                </c:pt>
                <c:pt idx="20" formatCode="General">
                  <c:v>238</c:v>
                </c:pt>
                <c:pt idx="21" formatCode="General">
                  <c:v>288</c:v>
                </c:pt>
                <c:pt idx="22" formatCode="General">
                  <c:v>263</c:v>
                </c:pt>
                <c:pt idx="23" formatCode="General">
                  <c:v>233</c:v>
                </c:pt>
                <c:pt idx="24" formatCode="General">
                  <c:v>247</c:v>
                </c:pt>
                <c:pt idx="25" formatCode="General">
                  <c:v>240</c:v>
                </c:pt>
                <c:pt idx="26" formatCode="General">
                  <c:v>213</c:v>
                </c:pt>
                <c:pt idx="27" formatCode="General">
                  <c:v>205</c:v>
                </c:pt>
                <c:pt idx="28">
                  <c:v>209</c:v>
                </c:pt>
                <c:pt idx="29" formatCode="General">
                  <c:v>167</c:v>
                </c:pt>
                <c:pt idx="30" formatCode="General">
                  <c:v>114</c:v>
                </c:pt>
                <c:pt idx="31" formatCode="General">
                  <c:v>79.2</c:v>
                </c:pt>
                <c:pt idx="32" formatCode="General">
                  <c:v>79.3</c:v>
                </c:pt>
                <c:pt idx="33" formatCode="General">
                  <c:v>202</c:v>
                </c:pt>
                <c:pt idx="34" formatCode="General">
                  <c:v>154</c:v>
                </c:pt>
                <c:pt idx="35">
                  <c:v>178</c:v>
                </c:pt>
                <c:pt idx="36" formatCode="General">
                  <c:v>177</c:v>
                </c:pt>
                <c:pt idx="37" formatCode="General">
                  <c:v>112</c:v>
                </c:pt>
                <c:pt idx="38" formatCode="General">
                  <c:v>75.5</c:v>
                </c:pt>
                <c:pt idx="39" formatCode="0.0">
                  <c:v>73</c:v>
                </c:pt>
                <c:pt idx="40" formatCode="General">
                  <c:v>48.4</c:v>
                </c:pt>
                <c:pt idx="41" formatCode="General">
                  <c:v>60.4</c:v>
                </c:pt>
                <c:pt idx="42" formatCode="General">
                  <c:v>97.4</c:v>
                </c:pt>
                <c:pt idx="43" formatCode="General">
                  <c:v>74.400000000000006</c:v>
                </c:pt>
                <c:pt idx="44" formatCode="General">
                  <c:v>66.400000000000006</c:v>
                </c:pt>
                <c:pt idx="45" formatCode="General">
                  <c:v>58.8</c:v>
                </c:pt>
                <c:pt idx="46" formatCode="General">
                  <c:v>56.3</c:v>
                </c:pt>
                <c:pt idx="47" formatCode="General">
                  <c:v>56.9</c:v>
                </c:pt>
                <c:pt idx="48" formatCode="General">
                  <c:v>57.6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5D-4B5B-B87F-E517BF5D4BF9}"/>
            </c:ext>
          </c:extLst>
        </c:ser>
        <c:ser>
          <c:idx val="4"/>
          <c:order val="4"/>
          <c:tx>
            <c:v>EGLE PFOS WQS for Effluent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'Figure 1'!$R$27:$S$27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'Figure 1'!$R$28:$S$28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5D-4B5B-B87F-E517BF5D4BF9}"/>
            </c:ext>
          </c:extLst>
        </c:ser>
        <c:ser>
          <c:idx val="5"/>
          <c:order val="5"/>
          <c:tx>
            <c:v>Sewer Cleaning</c:v>
          </c:tx>
          <c:spPr>
            <a:ln w="19050" cap="flat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1'!$R$31:$S$31</c:f>
              <c:numCache>
                <c:formatCode>General</c:formatCode>
                <c:ptCount val="2"/>
                <c:pt idx="0">
                  <c:v>34</c:v>
                </c:pt>
                <c:pt idx="1">
                  <c:v>38</c:v>
                </c:pt>
              </c:numCache>
            </c:numRef>
          </c:xVal>
          <c:yVal>
            <c:numRef>
              <c:f>'Figure 1'!$R$32:$S$32</c:f>
              <c:numCache>
                <c:formatCode>General</c:formatCode>
                <c:ptCount val="2"/>
                <c:pt idx="0">
                  <c:v>180</c:v>
                </c:pt>
                <c:pt idx="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5D-4B5B-B87F-E517BF5D4BF9}"/>
            </c:ext>
          </c:extLst>
        </c:ser>
        <c:ser>
          <c:idx val="6"/>
          <c:order val="6"/>
          <c:tx>
            <c:v>end</c:v>
          </c:tx>
          <c:spPr>
            <a:ln w="19050" cap="flat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1'!$R$35:$S$35</c:f>
              <c:numCache>
                <c:formatCode>General</c:formatCode>
                <c:ptCount val="2"/>
                <c:pt idx="0">
                  <c:v>34</c:v>
                </c:pt>
                <c:pt idx="1">
                  <c:v>34</c:v>
                </c:pt>
              </c:numCache>
            </c:numRef>
          </c:xVal>
          <c:yVal>
            <c:numRef>
              <c:f>'Figure 1'!$R$36:$S$36</c:f>
              <c:numCache>
                <c:formatCode>General</c:formatCode>
                <c:ptCount val="2"/>
                <c:pt idx="0">
                  <c:v>160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5D-4B5B-B87F-E517BF5D4BF9}"/>
            </c:ext>
          </c:extLst>
        </c:ser>
        <c:ser>
          <c:idx val="7"/>
          <c:order val="7"/>
          <c:tx>
            <c:v>end2</c:v>
          </c:tx>
          <c:spPr>
            <a:ln w="19050" cap="flat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1'!$R$38:$S$38</c:f>
              <c:numCache>
                <c:formatCode>General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xVal>
          <c:yVal>
            <c:numRef>
              <c:f>'Figure 1'!$R$39:$S$39</c:f>
              <c:numCache>
                <c:formatCode>General</c:formatCode>
                <c:ptCount val="2"/>
                <c:pt idx="0">
                  <c:v>160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5D-4B5B-B87F-E517BF5D4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955912"/>
        <c:axId val="1054953992"/>
      </c:scatterChart>
      <c:valAx>
        <c:axId val="1070069704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chemeClr val="tx1"/>
                    </a:solidFill>
                  </a:rPr>
                  <a:t>Days</a:t>
                </a:r>
                <a:r>
                  <a:rPr lang="en-US" sz="1400" b="0" baseline="0">
                    <a:solidFill>
                      <a:schemeClr val="tx1"/>
                    </a:solidFill>
                  </a:rPr>
                  <a:t> After Spill</a:t>
                </a:r>
                <a:endParaRPr lang="en-US" sz="14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70024"/>
        <c:crosses val="autoZero"/>
        <c:crossBetween val="midCat"/>
        <c:minorUnit val="1"/>
      </c:valAx>
      <c:valAx>
        <c:axId val="1070070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chemeClr val="tx1"/>
                    </a:solidFill>
                  </a:rPr>
                  <a:t>Concentration</a:t>
                </a:r>
                <a:r>
                  <a:rPr lang="en-US" sz="1400" b="0" baseline="0">
                    <a:solidFill>
                      <a:schemeClr val="tx1"/>
                    </a:solidFill>
                  </a:rPr>
                  <a:t> (ng/l)</a:t>
                </a:r>
                <a:endParaRPr lang="en-US" sz="14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067466783288733E-3"/>
              <c:y val="0.37783880305405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69704"/>
        <c:crosses val="autoZero"/>
        <c:crossBetween val="midCat"/>
      </c:valAx>
      <c:valAx>
        <c:axId val="1054953992"/>
        <c:scaling>
          <c:logBase val="10"/>
          <c:orientation val="minMax"/>
          <c:max val="1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chemeClr val="tx1"/>
                    </a:solidFill>
                  </a:rPr>
                  <a:t>Concentration</a:t>
                </a:r>
                <a:r>
                  <a:rPr lang="en-US" sz="1400" b="0" baseline="0">
                    <a:solidFill>
                      <a:schemeClr val="tx1"/>
                    </a:solidFill>
                  </a:rPr>
                  <a:t>  (ng/g dry wt)</a:t>
                </a:r>
                <a:endParaRPr lang="en-US" sz="14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5456148857514644"/>
              <c:y val="0.30049269556764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55912"/>
        <c:crosses val="max"/>
        <c:crossBetween val="midCat"/>
      </c:valAx>
      <c:valAx>
        <c:axId val="1054955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953992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54508719743365408"/>
          <c:y val="9.486877556559016E-2"/>
          <c:w val="0.32378813065033535"/>
          <c:h val="0.2847714348206474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31219014289881"/>
          <c:y val="6.6098425196850399E-2"/>
          <c:w val="0.82028896661851614"/>
          <c:h val="0.8013124461260589"/>
        </c:manualLayout>
      </c:layout>
      <c:scatterChart>
        <c:scatterStyle val="lineMarker"/>
        <c:varyColors val="0"/>
        <c:ser>
          <c:idx val="0"/>
          <c:order val="0"/>
          <c:tx>
            <c:v>Effluent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9659467334778251E-3"/>
                  <c:y val="-0.217864036294216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y = 3238.5x</a:t>
                    </a:r>
                    <a:r>
                      <a:rPr lang="en-US" sz="1400" baseline="300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-1.113</a:t>
                    </a:r>
                    <a:br>
                      <a:rPr lang="en-US" sz="14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</a:br>
                    <a:r>
                      <a:rPr lang="en-US" sz="14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R² = 0.9945</a:t>
                    </a:r>
                    <a:endParaRPr lang="en-US" sz="1400"/>
                  </a:p>
                </c:rich>
              </c:tx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2c (2)'!$B$12:$B$22</c:f>
              <c:numCache>
                <c:formatCode>0.00</c:formatCode>
                <c:ptCount val="11"/>
                <c:pt idx="0">
                  <c:v>1.1599999999999999</c:v>
                </c:pt>
                <c:pt idx="1">
                  <c:v>1.25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'Figure 2c (2)'!$C$12:$C$22</c:f>
              <c:numCache>
                <c:formatCode>0.00</c:formatCode>
                <c:ptCount val="11"/>
                <c:pt idx="0">
                  <c:v>2850</c:v>
                </c:pt>
                <c:pt idx="1">
                  <c:v>2410</c:v>
                </c:pt>
                <c:pt idx="2">
                  <c:v>287</c:v>
                </c:pt>
                <c:pt idx="3">
                  <c:v>320</c:v>
                </c:pt>
                <c:pt idx="4">
                  <c:v>393</c:v>
                </c:pt>
                <c:pt idx="5">
                  <c:v>301</c:v>
                </c:pt>
                <c:pt idx="6">
                  <c:v>187</c:v>
                </c:pt>
                <c:pt idx="7">
                  <c:v>256</c:v>
                </c:pt>
                <c:pt idx="8">
                  <c:v>174</c:v>
                </c:pt>
                <c:pt idx="9">
                  <c:v>146</c:v>
                </c:pt>
                <c:pt idx="10">
                  <c:v>149.5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8-4684-A040-0B58DABF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69704"/>
        <c:axId val="1070070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Effluent Interpolated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2c (2)'!$E$3:$E$7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2c (2)'!$F$3:$F$7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1356.6585960135701</c:v>
                      </c:pt>
                      <c:pt idx="1">
                        <c:v>871.31545445857046</c:v>
                      </c:pt>
                      <c:pt idx="2">
                        <c:v>630.44006592072083</c:v>
                      </c:pt>
                      <c:pt idx="3">
                        <c:v>488.28495708407684</c:v>
                      </c:pt>
                      <c:pt idx="4">
                        <c:v>395.28525816845303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088-4684-A040-0B58DABF226A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v>GEV Solution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2c (2)'!$H$11:$H$107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22">
                        <c:v>1.1599999999999999</c:v>
                      </c:pt>
                      <c:pt idx="23">
                        <c:v>1.25</c:v>
                      </c:pt>
                      <c:pt idx="24">
                        <c:v>1.3</c:v>
                      </c:pt>
                      <c:pt idx="25">
                        <c:v>1.4000000000000001</c:v>
                      </c:pt>
                      <c:pt idx="26">
                        <c:v>1.5000000000000002</c:v>
                      </c:pt>
                      <c:pt idx="27">
                        <c:v>1.6000000000000003</c:v>
                      </c:pt>
                      <c:pt idx="28">
                        <c:v>1.7000000000000004</c:v>
                      </c:pt>
                      <c:pt idx="29">
                        <c:v>1.8000000000000005</c:v>
                      </c:pt>
                      <c:pt idx="30">
                        <c:v>1.9000000000000006</c:v>
                      </c:pt>
                      <c:pt idx="31">
                        <c:v>2.0000000000000004</c:v>
                      </c:pt>
                      <c:pt idx="32">
                        <c:v>2.1000000000000005</c:v>
                      </c:pt>
                      <c:pt idx="33">
                        <c:v>2.2000000000000006</c:v>
                      </c:pt>
                      <c:pt idx="34">
                        <c:v>2.3000000000000007</c:v>
                      </c:pt>
                      <c:pt idx="35">
                        <c:v>2.4000000000000008</c:v>
                      </c:pt>
                      <c:pt idx="36">
                        <c:v>2.5000000000000009</c:v>
                      </c:pt>
                      <c:pt idx="37">
                        <c:v>2.600000000000001</c:v>
                      </c:pt>
                      <c:pt idx="38">
                        <c:v>2.7000000000000011</c:v>
                      </c:pt>
                      <c:pt idx="39">
                        <c:v>2.8000000000000012</c:v>
                      </c:pt>
                      <c:pt idx="40">
                        <c:v>2.9000000000000012</c:v>
                      </c:pt>
                      <c:pt idx="41">
                        <c:v>3.0000000000000013</c:v>
                      </c:pt>
                      <c:pt idx="42">
                        <c:v>3.1000000000000014</c:v>
                      </c:pt>
                      <c:pt idx="43">
                        <c:v>3.2000000000000015</c:v>
                      </c:pt>
                      <c:pt idx="44">
                        <c:v>3.3000000000000016</c:v>
                      </c:pt>
                      <c:pt idx="45">
                        <c:v>3.4000000000000017</c:v>
                      </c:pt>
                      <c:pt idx="46">
                        <c:v>3.5000000000000018</c:v>
                      </c:pt>
                      <c:pt idx="47">
                        <c:v>3.6000000000000019</c:v>
                      </c:pt>
                      <c:pt idx="48">
                        <c:v>3.700000000000002</c:v>
                      </c:pt>
                      <c:pt idx="49">
                        <c:v>3.800000000000002</c:v>
                      </c:pt>
                      <c:pt idx="50">
                        <c:v>3.9000000000000021</c:v>
                      </c:pt>
                      <c:pt idx="51">
                        <c:v>4.0000000000000018</c:v>
                      </c:pt>
                      <c:pt idx="52">
                        <c:v>4.1000000000000014</c:v>
                      </c:pt>
                      <c:pt idx="53">
                        <c:v>4.2000000000000011</c:v>
                      </c:pt>
                      <c:pt idx="54">
                        <c:v>4.3000000000000007</c:v>
                      </c:pt>
                      <c:pt idx="55">
                        <c:v>4.4000000000000004</c:v>
                      </c:pt>
                      <c:pt idx="56">
                        <c:v>4.5</c:v>
                      </c:pt>
                      <c:pt idx="57">
                        <c:v>4.5999999999999996</c:v>
                      </c:pt>
                      <c:pt idx="58">
                        <c:v>4.6999999999999993</c:v>
                      </c:pt>
                      <c:pt idx="59">
                        <c:v>4.7999999999999989</c:v>
                      </c:pt>
                      <c:pt idx="60">
                        <c:v>4.8999999999999986</c:v>
                      </c:pt>
                      <c:pt idx="61">
                        <c:v>4.9999999999999982</c:v>
                      </c:pt>
                      <c:pt idx="62">
                        <c:v>5.0999999999999979</c:v>
                      </c:pt>
                      <c:pt idx="63">
                        <c:v>5.1999999999999975</c:v>
                      </c:pt>
                      <c:pt idx="64">
                        <c:v>5.2999999999999972</c:v>
                      </c:pt>
                      <c:pt idx="65">
                        <c:v>5.3999999999999968</c:v>
                      </c:pt>
                      <c:pt idx="66">
                        <c:v>5.4999999999999964</c:v>
                      </c:pt>
                      <c:pt idx="67">
                        <c:v>5.5999999999999961</c:v>
                      </c:pt>
                      <c:pt idx="68">
                        <c:v>5.6999999999999957</c:v>
                      </c:pt>
                      <c:pt idx="69">
                        <c:v>5.7999999999999954</c:v>
                      </c:pt>
                      <c:pt idx="70">
                        <c:v>5.899999999999995</c:v>
                      </c:pt>
                      <c:pt idx="71">
                        <c:v>5.9999999999999947</c:v>
                      </c:pt>
                      <c:pt idx="72">
                        <c:v>6.0999999999999943</c:v>
                      </c:pt>
                      <c:pt idx="73">
                        <c:v>6.199999999999994</c:v>
                      </c:pt>
                      <c:pt idx="74">
                        <c:v>6.2999999999999936</c:v>
                      </c:pt>
                      <c:pt idx="75">
                        <c:v>6.3999999999999932</c:v>
                      </c:pt>
                      <c:pt idx="76">
                        <c:v>6.4999999999999929</c:v>
                      </c:pt>
                      <c:pt idx="77">
                        <c:v>6.5999999999999925</c:v>
                      </c:pt>
                      <c:pt idx="78">
                        <c:v>6.6999999999999922</c:v>
                      </c:pt>
                      <c:pt idx="79">
                        <c:v>6.7999999999999918</c:v>
                      </c:pt>
                      <c:pt idx="80">
                        <c:v>6.8999999999999915</c:v>
                      </c:pt>
                      <c:pt idx="81">
                        <c:v>7</c:v>
                      </c:pt>
                      <c:pt idx="82">
                        <c:v>8</c:v>
                      </c:pt>
                      <c:pt idx="83">
                        <c:v>9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12</c:v>
                      </c:pt>
                      <c:pt idx="87">
                        <c:v>13</c:v>
                      </c:pt>
                      <c:pt idx="88">
                        <c:v>14</c:v>
                      </c:pt>
                      <c:pt idx="89">
                        <c:v>15.16</c:v>
                      </c:pt>
                      <c:pt idx="90">
                        <c:v>15.25</c:v>
                      </c:pt>
                      <c:pt idx="91">
                        <c:v>15</c:v>
                      </c:pt>
                      <c:pt idx="92">
                        <c:v>16</c:v>
                      </c:pt>
                      <c:pt idx="93">
                        <c:v>17</c:v>
                      </c:pt>
                      <c:pt idx="94">
                        <c:v>18</c:v>
                      </c:pt>
                      <c:pt idx="95">
                        <c:v>19</c:v>
                      </c:pt>
                      <c:pt idx="96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2c (2)'!$J$11:$J$107</c15:sqref>
                        </c15:formulaRef>
                      </c:ext>
                    </c:extLst>
                    <c:numCache>
                      <c:formatCode>0.00E+00</c:formatCode>
                      <c:ptCount val="97"/>
                      <c:pt idx="22">
                        <c:v>2850</c:v>
                      </c:pt>
                      <c:pt idx="23">
                        <c:v>2410</c:v>
                      </c:pt>
                      <c:pt idx="24">
                        <c:v>2418.3822703039837</c:v>
                      </c:pt>
                      <c:pt idx="25">
                        <c:v>2226.9137544278638</c:v>
                      </c:pt>
                      <c:pt idx="26">
                        <c:v>2062.311815958155</c:v>
                      </c:pt>
                      <c:pt idx="27">
                        <c:v>1919.3684896395648</c:v>
                      </c:pt>
                      <c:pt idx="28">
                        <c:v>1794.1314199275946</c:v>
                      </c:pt>
                      <c:pt idx="29">
                        <c:v>1683.5483878284449</c:v>
                      </c:pt>
                      <c:pt idx="30">
                        <c:v>1585.2258421359916</c:v>
                      </c:pt>
                      <c:pt idx="31">
                        <c:v>1497.2610130856076</c:v>
                      </c:pt>
                      <c:pt idx="32">
                        <c:v>1418.1227571024613</c:v>
                      </c:pt>
                      <c:pt idx="33">
                        <c:v>1346.5654203301315</c:v>
                      </c:pt>
                      <c:pt idx="34">
                        <c:v>1281.5655362940597</c:v>
                      </c:pt>
                      <c:pt idx="35">
                        <c:v>1222.2746071827796</c:v>
                      </c:pt>
                      <c:pt idx="36">
                        <c:v>1167.9834036074658</c:v>
                      </c:pt>
                      <c:pt idx="37">
                        <c:v>1118.0946388956656</c:v>
                      </c:pt>
                      <c:pt idx="38">
                        <c:v>1072.1018165681346</c:v>
                      </c:pt>
                      <c:pt idx="39">
                        <c:v>1029.572686122877</c:v>
                      </c:pt>
                      <c:pt idx="40">
                        <c:v>990.13617913472524</c:v>
                      </c:pt>
                      <c:pt idx="41">
                        <c:v>953.47200211824168</c:v>
                      </c:pt>
                      <c:pt idx="42">
                        <c:v>919.30227771903117</c:v>
                      </c:pt>
                      <c:pt idx="43">
                        <c:v>887.38477976912975</c:v>
                      </c:pt>
                      <c:pt idx="44">
                        <c:v>857.50741927049239</c:v>
                      </c:pt>
                      <c:pt idx="45">
                        <c:v>829.48372005851797</c:v>
                      </c:pt>
                      <c:pt idx="46">
                        <c:v>803.14908335245832</c:v>
                      </c:pt>
                      <c:pt idx="47">
                        <c:v>778.35768557624158</c:v>
                      </c:pt>
                      <c:pt idx="48">
                        <c:v>754.97988790087288</c:v>
                      </c:pt>
                      <c:pt idx="49">
                        <c:v>732.90006187000768</c:v>
                      </c:pt>
                      <c:pt idx="50">
                        <c:v>712.0147553354941</c:v>
                      </c:pt>
                      <c:pt idx="51">
                        <c:v>692.23113827578811</c:v>
                      </c:pt>
                      <c:pt idx="52">
                        <c:v>673.46568001020944</c:v>
                      </c:pt>
                      <c:pt idx="53">
                        <c:v>655.64301867499967</c:v>
                      </c:pt>
                      <c:pt idx="54">
                        <c:v>638.69499120066621</c:v>
                      </c:pt>
                      <c:pt idx="55">
                        <c:v>622.55979787850549</c:v>
                      </c:pt>
                      <c:pt idx="56">
                        <c:v>607.18128026979457</c:v>
                      </c:pt>
                      <c:pt idx="57">
                        <c:v>592.50829495360358</c:v>
                      </c:pt>
                      <c:pt idx="58">
                        <c:v>578.49416862693306</c:v>
                      </c:pt>
                      <c:pt idx="59">
                        <c:v>565.09622251638189</c:v>
                      </c:pt>
                      <c:pt idx="60">
                        <c:v>552.27535605179014</c:v>
                      </c:pt>
                      <c:pt idx="61">
                        <c:v>539.99568138103814</c:v>
                      </c:pt>
                      <c:pt idx="62">
                        <c:v>528.22420164323285</c:v>
                      </c:pt>
                      <c:pt idx="63">
                        <c:v>516.93052702131013</c:v>
                      </c:pt>
                      <c:pt idx="64">
                        <c:v>506.08662350932065</c:v>
                      </c:pt>
                      <c:pt idx="65">
                        <c:v>495.66659008977234</c:v>
                      </c:pt>
                      <c:pt idx="66">
                        <c:v>485.64646065070468</c:v>
                      </c:pt>
                      <c:pt idx="67">
                        <c:v>476.00402750335377</c:v>
                      </c:pt>
                      <c:pt idx="68">
                        <c:v>466.71868380762146</c:v>
                      </c:pt>
                      <c:pt idx="69">
                        <c:v>457.77128258884483</c:v>
                      </c:pt>
                      <c:pt idx="70">
                        <c:v>449.14401034759123</c:v>
                      </c:pt>
                      <c:pt idx="71">
                        <c:v>440.82027353414355</c:v>
                      </c:pt>
                      <c:pt idx="72">
                        <c:v>432.78459638898607</c:v>
                      </c:pt>
                      <c:pt idx="73">
                        <c:v>425.02252884653552</c:v>
                      </c:pt>
                      <c:pt idx="74">
                        <c:v>417.52056336696853</c:v>
                      </c:pt>
                      <c:pt idx="75">
                        <c:v>410.26605970476413</c:v>
                      </c:pt>
                      <c:pt idx="76">
                        <c:v>403.24717674621672</c:v>
                      </c:pt>
                      <c:pt idx="77">
                        <c:v>396.45281065473671</c:v>
                      </c:pt>
                      <c:pt idx="78">
                        <c:v>389.87253865485854</c:v>
                      </c:pt>
                      <c:pt idx="79">
                        <c:v>383.49656786562838</c:v>
                      </c:pt>
                      <c:pt idx="80">
                        <c:v>377.31568866328189</c:v>
                      </c:pt>
                      <c:pt idx="81">
                        <c:v>371.32123211334874</c:v>
                      </c:pt>
                      <c:pt idx="82">
                        <c:v>320.04035676523415</c:v>
                      </c:pt>
                      <c:pt idx="83">
                        <c:v>280.71911651177066</c:v>
                      </c:pt>
                      <c:pt idx="84">
                        <c:v>249.65708845651559</c:v>
                      </c:pt>
                      <c:pt idx="85">
                        <c:v>224.52972415479798</c:v>
                      </c:pt>
                      <c:pt idx="86">
                        <c:v>203.80515959252924</c:v>
                      </c:pt>
                      <c:pt idx="87">
                        <c:v>186.43392817012534</c:v>
                      </c:pt>
                      <c:pt idx="88">
                        <c:v>171.6735538595735</c:v>
                      </c:pt>
                      <c:pt idx="89">
                        <c:v>157.11790887844225</c:v>
                      </c:pt>
                      <c:pt idx="90">
                        <c:v>156.08622075630413</c:v>
                      </c:pt>
                      <c:pt idx="91">
                        <c:v>158.98433332147061</c:v>
                      </c:pt>
                      <c:pt idx="92">
                        <c:v>147.9647827076096</c:v>
                      </c:pt>
                      <c:pt idx="93">
                        <c:v>138.3102135579675</c:v>
                      </c:pt>
                      <c:pt idx="94">
                        <c:v>129.78532925147775</c:v>
                      </c:pt>
                      <c:pt idx="95">
                        <c:v>122.20561009532189</c:v>
                      </c:pt>
                      <c:pt idx="96">
                        <c:v>115.42437090826184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088-4684-A040-0B58DABF226A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v>Effluent Peak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2c (2)'!$B$12:$B$13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1.1599999999999999</c:v>
                      </c:pt>
                      <c:pt idx="1">
                        <c:v>1.25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2c (2)'!$C$12:$C$13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2850</c:v>
                      </c:pt>
                      <c:pt idx="1">
                        <c:v>2410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088-4684-A040-0B58DABF226A}"/>
                  </c:ext>
                </c:extLst>
              </c15:ser>
            </c15:filteredScatterSeries>
          </c:ext>
        </c:extLst>
      </c:scatterChart>
      <c:valAx>
        <c:axId val="1070069704"/>
        <c:scaling>
          <c:orientation val="minMax"/>
          <c:max val="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chemeClr val="tx1"/>
                    </a:solidFill>
                  </a:rPr>
                  <a:t>Days After Spill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70024"/>
        <c:crossesAt val="1.0000000000000003E-4"/>
        <c:crossBetween val="midCat"/>
        <c:minorUnit val="1"/>
      </c:valAx>
      <c:valAx>
        <c:axId val="107007002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baseline="0">
                    <a:solidFill>
                      <a:schemeClr val="tx1"/>
                    </a:solidFill>
                  </a:rPr>
                  <a:t>PFOS Effluent (ng/l)</a:t>
                </a:r>
                <a:endParaRPr lang="en-US" sz="14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69704"/>
        <c:crossesAt val="0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8969901482827"/>
          <c:y val="4.9418635170603673E-2"/>
          <c:w val="0.83923942739008206"/>
          <c:h val="0.82389151872002286"/>
        </c:manualLayout>
      </c:layout>
      <c:scatterChart>
        <c:scatterStyle val="lineMarker"/>
        <c:varyColors val="0"/>
        <c:ser>
          <c:idx val="2"/>
          <c:order val="2"/>
          <c:tx>
            <c:v>Biosolids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1283618198543078E-2"/>
                  <c:y val="-0.34362532808398949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2d'!$D$18:$D$52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xVal>
          <c:yVal>
            <c:numRef>
              <c:f>'Figure 2d'!$C$18:$C$52</c:f>
              <c:numCache>
                <c:formatCode>0.00</c:formatCode>
                <c:ptCount val="35"/>
                <c:pt idx="0">
                  <c:v>2015.74</c:v>
                </c:pt>
                <c:pt idx="1">
                  <c:v>1365.74</c:v>
                </c:pt>
                <c:pt idx="2">
                  <c:v>898.74</c:v>
                </c:pt>
                <c:pt idx="3">
                  <c:v>721.74</c:v>
                </c:pt>
                <c:pt idx="4">
                  <c:v>611.74</c:v>
                </c:pt>
                <c:pt idx="5">
                  <c:v>399.74</c:v>
                </c:pt>
                <c:pt idx="6">
                  <c:v>442.74</c:v>
                </c:pt>
                <c:pt idx="7">
                  <c:v>464.74</c:v>
                </c:pt>
                <c:pt idx="8">
                  <c:v>461.74</c:v>
                </c:pt>
                <c:pt idx="9">
                  <c:v>403.74</c:v>
                </c:pt>
                <c:pt idx="10">
                  <c:v>332.74</c:v>
                </c:pt>
                <c:pt idx="11">
                  <c:v>261.74</c:v>
                </c:pt>
                <c:pt idx="12">
                  <c:v>215.74</c:v>
                </c:pt>
                <c:pt idx="13">
                  <c:v>207.74</c:v>
                </c:pt>
                <c:pt idx="14">
                  <c:v>248.74</c:v>
                </c:pt>
                <c:pt idx="15">
                  <c:v>225.74</c:v>
                </c:pt>
                <c:pt idx="16" formatCode="0">
                  <c:v>194.74</c:v>
                </c:pt>
                <c:pt idx="17" formatCode="General">
                  <c:v>152.74</c:v>
                </c:pt>
                <c:pt idx="18" formatCode="General">
                  <c:v>99.74</c:v>
                </c:pt>
                <c:pt idx="19" formatCode="General">
                  <c:v>64.94</c:v>
                </c:pt>
                <c:pt idx="20" formatCode="General">
                  <c:v>65.039999999999992</c:v>
                </c:pt>
                <c:pt idx="21" formatCode="0">
                  <c:v>163.74</c:v>
                </c:pt>
                <c:pt idx="22">
                  <c:v>162.74</c:v>
                </c:pt>
                <c:pt idx="23">
                  <c:v>97.74</c:v>
                </c:pt>
                <c:pt idx="24">
                  <c:v>61.239999999999995</c:v>
                </c:pt>
                <c:pt idx="25">
                  <c:v>58.739999999999995</c:v>
                </c:pt>
                <c:pt idx="26">
                  <c:v>34.14</c:v>
                </c:pt>
                <c:pt idx="27">
                  <c:v>46.14</c:v>
                </c:pt>
                <c:pt idx="28">
                  <c:v>83.14</c:v>
                </c:pt>
                <c:pt idx="29">
                  <c:v>60.14</c:v>
                </c:pt>
                <c:pt idx="30">
                  <c:v>52.14</c:v>
                </c:pt>
                <c:pt idx="31">
                  <c:v>44.539999999999992</c:v>
                </c:pt>
                <c:pt idx="32">
                  <c:v>42.039999999999992</c:v>
                </c:pt>
                <c:pt idx="33">
                  <c:v>42.64</c:v>
                </c:pt>
                <c:pt idx="34">
                  <c:v>43.34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1C-41B2-A50A-5E28EB731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69704"/>
        <c:axId val="1070070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Influent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'Biosolids extrapolation'!#REF!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'Biosolids extrapolation'!#REF!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51C-41B2-A50A-5E28EB731D1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Effluent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'Biosolids extrapolation'!#REF!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'Biosolids extrapolation'!#REF!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51C-41B2-A50A-5E28EB731D1A}"/>
                  </c:ext>
                </c:extLst>
              </c15:ser>
            </c15:filteredScatterSeries>
          </c:ext>
        </c:extLst>
      </c:scatterChart>
      <c:valAx>
        <c:axId val="107006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Days After Spill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70024"/>
        <c:crosses val="autoZero"/>
        <c:crossBetween val="midCat"/>
      </c:valAx>
      <c:valAx>
        <c:axId val="1070070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PFOS Biosolids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(ng/g dry wt)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697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'Figure 3'!$J$10</c:f>
              <c:strCache>
                <c:ptCount val="1"/>
                <c:pt idx="0">
                  <c:v>Ansul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'Figure 3'!$I$11:$I$15</c:f>
              <c:strCache>
                <c:ptCount val="5"/>
                <c:pt idx="0">
                  <c:v>L-PFBs</c:v>
                </c:pt>
                <c:pt idx="1">
                  <c:v>PFHxS</c:v>
                </c:pt>
                <c:pt idx="2">
                  <c:v>Total PFOS</c:v>
                </c:pt>
                <c:pt idx="3">
                  <c:v>Total PFOA</c:v>
                </c:pt>
                <c:pt idx="4">
                  <c:v>L-PFHpS</c:v>
                </c:pt>
              </c:strCache>
            </c:strRef>
          </c:cat>
          <c:val>
            <c:numRef>
              <c:f>'Figure 3'!$J$11:$J$15</c:f>
              <c:numCache>
                <c:formatCode>0.00</c:formatCode>
                <c:ptCount val="5"/>
                <c:pt idx="0">
                  <c:v>2.0456203646810764</c:v>
                </c:pt>
                <c:pt idx="1">
                  <c:v>18.183292130498458</c:v>
                </c:pt>
                <c:pt idx="2">
                  <c:v>66.217488841898557</c:v>
                </c:pt>
                <c:pt idx="3">
                  <c:v>2.0077385060758712</c:v>
                </c:pt>
                <c:pt idx="4">
                  <c:v>3.6215056826576095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B-46E5-A6EB-2EFEF281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85168"/>
        <c:axId val="1095281648"/>
      </c:radarChart>
      <c:catAx>
        <c:axId val="109528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81648"/>
        <c:crosses val="autoZero"/>
        <c:auto val="1"/>
        <c:lblAlgn val="ctr"/>
        <c:lblOffset val="100"/>
        <c:noMultiLvlLbl val="0"/>
      </c:catAx>
      <c:valAx>
        <c:axId val="10952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8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67581656459609"/>
          <c:y val="8.0867891513560802E-2"/>
          <c:w val="0.67228820355788854"/>
          <c:h val="0.80674584426946627"/>
        </c:manualLayout>
      </c:layout>
      <c:radarChart>
        <c:radarStyle val="marker"/>
        <c:varyColors val="0"/>
        <c:ser>
          <c:idx val="0"/>
          <c:order val="0"/>
          <c:tx>
            <c:strRef>
              <c:f>'Figure 3'!$Z$4</c:f>
              <c:strCache>
                <c:ptCount val="1"/>
                <c:pt idx="0">
                  <c:v>Ansul</c:v>
                </c:pt>
              </c:strCache>
            </c:strRef>
          </c:tx>
          <c:spPr>
            <a:ln w="38100" cap="rnd">
              <a:solidFill>
                <a:schemeClr val="accent1">
                  <a:alpha val="93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'Figure 3'!$Y$5:$Y$9</c:f>
              <c:strCache>
                <c:ptCount val="5"/>
                <c:pt idx="0">
                  <c:v>PFOS</c:v>
                </c:pt>
                <c:pt idx="1">
                  <c:v>PFHxS</c:v>
                </c:pt>
                <c:pt idx="2">
                  <c:v>L-PFHpS</c:v>
                </c:pt>
                <c:pt idx="3">
                  <c:v>L-PFBS</c:v>
                </c:pt>
                <c:pt idx="4">
                  <c:v>PFOA</c:v>
                </c:pt>
              </c:strCache>
            </c:strRef>
          </c:cat>
          <c:val>
            <c:numRef>
              <c:f>'Figure 3'!$Z$5:$Z$9</c:f>
              <c:numCache>
                <c:formatCode>0.00</c:formatCode>
                <c:ptCount val="5"/>
                <c:pt idx="0">
                  <c:v>66.217488841898557</c:v>
                </c:pt>
                <c:pt idx="1">
                  <c:v>18.183292130498458</c:v>
                </c:pt>
                <c:pt idx="2">
                  <c:v>3.6215056826576095</c:v>
                </c:pt>
                <c:pt idx="3">
                  <c:v>2.0456203646810764</c:v>
                </c:pt>
                <c:pt idx="4">
                  <c:v>2.0077385060758712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A-4370-9A78-06E04721AFC1}"/>
            </c:ext>
          </c:extLst>
        </c:ser>
        <c:ser>
          <c:idx val="1"/>
          <c:order val="1"/>
          <c:tx>
            <c:strRef>
              <c:f>'Figure 3'!$AA$4</c:f>
              <c:strCache>
                <c:ptCount val="1"/>
                <c:pt idx="0">
                  <c:v>Spill Influent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'Figure 3'!$Y$5:$Y$9</c:f>
              <c:strCache>
                <c:ptCount val="5"/>
                <c:pt idx="0">
                  <c:v>PFOS</c:v>
                </c:pt>
                <c:pt idx="1">
                  <c:v>PFHxS</c:v>
                </c:pt>
                <c:pt idx="2">
                  <c:v>L-PFHpS</c:v>
                </c:pt>
                <c:pt idx="3">
                  <c:v>L-PFBS</c:v>
                </c:pt>
                <c:pt idx="4">
                  <c:v>PFOA</c:v>
                </c:pt>
              </c:strCache>
            </c:strRef>
          </c:cat>
          <c:val>
            <c:numRef>
              <c:f>'Figure 3'!$AA$5:$AA$9</c:f>
              <c:numCache>
                <c:formatCode>0.00</c:formatCode>
                <c:ptCount val="5"/>
                <c:pt idx="0">
                  <c:v>69.653555551684818</c:v>
                </c:pt>
                <c:pt idx="1">
                  <c:v>14.357582944809257</c:v>
                </c:pt>
                <c:pt idx="2">
                  <c:v>2.3282413939256701</c:v>
                </c:pt>
                <c:pt idx="3">
                  <c:v>2.8360442927120042</c:v>
                </c:pt>
                <c:pt idx="4">
                  <c:v>2.0493338481398258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A-4370-9A78-06E04721A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986960"/>
        <c:axId val="832985360"/>
      </c:radarChart>
      <c:catAx>
        <c:axId val="83298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985360"/>
        <c:crosses val="autoZero"/>
        <c:auto val="1"/>
        <c:lblAlgn val="ctr"/>
        <c:lblOffset val="100"/>
        <c:noMultiLvlLbl val="0"/>
      </c:catAx>
      <c:valAx>
        <c:axId val="8329853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98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6391987459900848E-2"/>
          <c:y val="0.91411395450568678"/>
          <c:w val="0.79397838291046952"/>
          <c:h val="6.3663823272090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EFfluent</a:t>
            </a:r>
            <a:r>
              <a:rPr lang="en-US" baseline="0"/>
              <a:t> PFOS Concentration vs Time</a:t>
            </a:r>
            <a:endParaRPr lang="en-US"/>
          </a:p>
        </c:rich>
      </c:tx>
      <c:layout>
        <c:manualLayout>
          <c:xMode val="edge"/>
          <c:yMode val="edge"/>
          <c:x val="0.20169582611548473"/>
          <c:y val="9.850012234956143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58415428802878"/>
          <c:y val="0.31071863595169158"/>
          <c:w val="0.79855902496045306"/>
          <c:h val="0.5986449640649061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4973576450540379E-2"/>
                  <c:y val="-0.223070779656174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br>
                      <a:rPr lang="en-US" baseline="0"/>
                    </a:br>
                    <a:r>
                      <a:rPr lang="en-US" baseline="0"/>
                      <a:t>R² = 0.8925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4a'!$F$10:$F$76</c:f>
              <c:numCache>
                <c:formatCode>General</c:formatCode>
                <c:ptCount val="67"/>
                <c:pt idx="4">
                  <c:v>24</c:v>
                </c:pt>
                <c:pt idx="5">
                  <c:v>48</c:v>
                </c:pt>
                <c:pt idx="6">
                  <c:v>72</c:v>
                </c:pt>
                <c:pt idx="7">
                  <c:v>96</c:v>
                </c:pt>
                <c:pt idx="8">
                  <c:v>120</c:v>
                </c:pt>
                <c:pt idx="9">
                  <c:v>144</c:v>
                </c:pt>
                <c:pt idx="10">
                  <c:v>159</c:v>
                </c:pt>
                <c:pt idx="11">
                  <c:v>168</c:v>
                </c:pt>
                <c:pt idx="12">
                  <c:v>192</c:v>
                </c:pt>
                <c:pt idx="13">
                  <c:v>216</c:v>
                </c:pt>
                <c:pt idx="14">
                  <c:v>240</c:v>
                </c:pt>
                <c:pt idx="15">
                  <c:v>264</c:v>
                </c:pt>
                <c:pt idx="16">
                  <c:v>288</c:v>
                </c:pt>
                <c:pt idx="17">
                  <c:v>312</c:v>
                </c:pt>
                <c:pt idx="18">
                  <c:v>336</c:v>
                </c:pt>
                <c:pt idx="19">
                  <c:v>360</c:v>
                </c:pt>
                <c:pt idx="20">
                  <c:v>384</c:v>
                </c:pt>
                <c:pt idx="21">
                  <c:v>408</c:v>
                </c:pt>
                <c:pt idx="22">
                  <c:v>432</c:v>
                </c:pt>
                <c:pt idx="23">
                  <c:v>456</c:v>
                </c:pt>
                <c:pt idx="24">
                  <c:v>480</c:v>
                </c:pt>
                <c:pt idx="25">
                  <c:v>504</c:v>
                </c:pt>
                <c:pt idx="26">
                  <c:v>528</c:v>
                </c:pt>
                <c:pt idx="27">
                  <c:v>552</c:v>
                </c:pt>
                <c:pt idx="28">
                  <c:v>576</c:v>
                </c:pt>
                <c:pt idx="29">
                  <c:v>600</c:v>
                </c:pt>
                <c:pt idx="30">
                  <c:v>624</c:v>
                </c:pt>
              </c:numCache>
            </c:numRef>
          </c:xVal>
          <c:yVal>
            <c:numRef>
              <c:f>'Figure 4a'!$E$10:$E$76</c:f>
              <c:numCache>
                <c:formatCode>General</c:formatCode>
                <c:ptCount val="67"/>
                <c:pt idx="4">
                  <c:v>393</c:v>
                </c:pt>
                <c:pt idx="5">
                  <c:v>301</c:v>
                </c:pt>
                <c:pt idx="6">
                  <c:v>187</c:v>
                </c:pt>
                <c:pt idx="7">
                  <c:v>256</c:v>
                </c:pt>
                <c:pt idx="8">
                  <c:v>174</c:v>
                </c:pt>
                <c:pt idx="9" formatCode="0">
                  <c:v>146</c:v>
                </c:pt>
                <c:pt idx="10" formatCode="0">
                  <c:v>156</c:v>
                </c:pt>
                <c:pt idx="11" formatCode="0">
                  <c:v>143</c:v>
                </c:pt>
                <c:pt idx="12" formatCode="0">
                  <c:v>117</c:v>
                </c:pt>
                <c:pt idx="13" formatCode="0">
                  <c:v>105</c:v>
                </c:pt>
                <c:pt idx="14" formatCode="0.0">
                  <c:v>88.3</c:v>
                </c:pt>
                <c:pt idx="15" formatCode="0.0">
                  <c:v>84.8</c:v>
                </c:pt>
                <c:pt idx="16" formatCode="0.0">
                  <c:v>81</c:v>
                </c:pt>
                <c:pt idx="17" formatCode="0.0">
                  <c:v>50.6</c:v>
                </c:pt>
                <c:pt idx="18" formatCode="0.0">
                  <c:v>46.6</c:v>
                </c:pt>
                <c:pt idx="19" formatCode="0.0">
                  <c:v>73.7</c:v>
                </c:pt>
                <c:pt idx="20" formatCode="0.0">
                  <c:v>73.8</c:v>
                </c:pt>
                <c:pt idx="21" formatCode="0.0">
                  <c:v>38.5</c:v>
                </c:pt>
                <c:pt idx="22" formatCode="0.0">
                  <c:v>37</c:v>
                </c:pt>
                <c:pt idx="23" formatCode="0.0">
                  <c:v>39.1</c:v>
                </c:pt>
                <c:pt idx="24">
                  <c:v>34.200000000000003</c:v>
                </c:pt>
                <c:pt idx="25">
                  <c:v>28.9</c:v>
                </c:pt>
                <c:pt idx="26">
                  <c:v>29.8</c:v>
                </c:pt>
                <c:pt idx="27">
                  <c:v>22.3</c:v>
                </c:pt>
                <c:pt idx="28">
                  <c:v>21.1</c:v>
                </c:pt>
                <c:pt idx="29">
                  <c:v>19.399999999999999</c:v>
                </c:pt>
                <c:pt idx="30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6-448B-A252-5B874830A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87032"/>
        <c:axId val="683218576"/>
      </c:scatterChart>
      <c:valAx>
        <c:axId val="68168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after</a:t>
                </a:r>
                <a:r>
                  <a:rPr lang="en-US" baseline="0"/>
                  <a:t> spill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18576"/>
        <c:crosses val="autoZero"/>
        <c:crossBetween val="midCat"/>
      </c:valAx>
      <c:valAx>
        <c:axId val="683218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PFOS</a:t>
                </a:r>
                <a:r>
                  <a:rPr lang="en-US" baseline="0"/>
                  <a:t> Concentration (ppb)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8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4820667297269"/>
          <c:y val="6.452529722689862E-2"/>
          <c:w val="0.7783230448782581"/>
          <c:h val="0.80689664767021552"/>
        </c:manualLayout>
      </c:layout>
      <c:scatterChart>
        <c:scatterStyle val="lineMarker"/>
        <c:varyColors val="0"/>
        <c:ser>
          <c:idx val="0"/>
          <c:order val="0"/>
          <c:tx>
            <c:v>PFOS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4476872042561924E-2"/>
                  <c:y val="-0.349397488027075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chemeClr val="tx1"/>
                        </a:solidFill>
                      </a:rPr>
                      <a:t>y = 713.21e</a:t>
                    </a:r>
                    <a:r>
                      <a:rPr lang="en-US" sz="1400" baseline="30000">
                        <a:solidFill>
                          <a:schemeClr val="tx1"/>
                        </a:solidFill>
                      </a:rPr>
                      <a:t>-0.005x</a:t>
                    </a:r>
                    <a:br>
                      <a:rPr lang="en-US" sz="1400" baseline="0">
                        <a:solidFill>
                          <a:schemeClr val="tx1"/>
                        </a:solidFill>
                      </a:rPr>
                    </a:br>
                    <a:r>
                      <a:rPr lang="en-US" sz="1400" baseline="0">
                        <a:solidFill>
                          <a:schemeClr val="tx1"/>
                        </a:solidFill>
                      </a:rPr>
                      <a:t>R² = 0.9144</a:t>
                    </a:r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4a'!$AO$20:$AO$48</c:f>
              <c:numCache>
                <c:formatCode>General</c:formatCode>
                <c:ptCount val="29"/>
                <c:pt idx="0">
                  <c:v>6.25</c:v>
                </c:pt>
                <c:pt idx="1">
                  <c:v>7.25</c:v>
                </c:pt>
                <c:pt idx="2">
                  <c:v>8.25</c:v>
                </c:pt>
                <c:pt idx="3">
                  <c:v>9.25</c:v>
                </c:pt>
                <c:pt idx="4">
                  <c:v>10.25</c:v>
                </c:pt>
                <c:pt idx="5">
                  <c:v>11.25</c:v>
                </c:pt>
                <c:pt idx="6">
                  <c:v>12.25</c:v>
                </c:pt>
                <c:pt idx="7">
                  <c:v>13.25</c:v>
                </c:pt>
                <c:pt idx="8">
                  <c:v>13.875</c:v>
                </c:pt>
                <c:pt idx="9">
                  <c:v>14.25</c:v>
                </c:pt>
                <c:pt idx="10">
                  <c:v>14.875</c:v>
                </c:pt>
                <c:pt idx="11">
                  <c:v>15.875</c:v>
                </c:pt>
                <c:pt idx="12">
                  <c:v>16.875</c:v>
                </c:pt>
                <c:pt idx="13">
                  <c:v>17.875</c:v>
                </c:pt>
                <c:pt idx="14">
                  <c:v>18.875</c:v>
                </c:pt>
                <c:pt idx="15">
                  <c:v>19.875</c:v>
                </c:pt>
                <c:pt idx="16">
                  <c:v>20.875</c:v>
                </c:pt>
                <c:pt idx="17">
                  <c:v>21.875</c:v>
                </c:pt>
                <c:pt idx="18">
                  <c:v>22.875</c:v>
                </c:pt>
                <c:pt idx="19">
                  <c:v>23.875</c:v>
                </c:pt>
                <c:pt idx="20">
                  <c:v>24.875</c:v>
                </c:pt>
                <c:pt idx="21">
                  <c:v>25.875</c:v>
                </c:pt>
                <c:pt idx="22">
                  <c:v>26.875</c:v>
                </c:pt>
                <c:pt idx="23">
                  <c:v>27.875</c:v>
                </c:pt>
                <c:pt idx="24">
                  <c:v>28.875</c:v>
                </c:pt>
                <c:pt idx="25">
                  <c:v>29.875</c:v>
                </c:pt>
                <c:pt idx="26">
                  <c:v>30.875</c:v>
                </c:pt>
                <c:pt idx="27">
                  <c:v>31.875</c:v>
                </c:pt>
                <c:pt idx="28">
                  <c:v>32.875</c:v>
                </c:pt>
              </c:numCache>
            </c:numRef>
          </c:xVal>
          <c:yVal>
            <c:numRef>
              <c:f>'Figure 4a'!$AM$18:$AM$84</c:f>
              <c:numCache>
                <c:formatCode>General</c:formatCode>
                <c:ptCount val="67"/>
                <c:pt idx="2">
                  <c:v>287</c:v>
                </c:pt>
                <c:pt idx="3">
                  <c:v>320</c:v>
                </c:pt>
                <c:pt idx="4">
                  <c:v>393</c:v>
                </c:pt>
                <c:pt idx="5">
                  <c:v>301</c:v>
                </c:pt>
                <c:pt idx="6">
                  <c:v>187</c:v>
                </c:pt>
                <c:pt idx="7">
                  <c:v>256</c:v>
                </c:pt>
                <c:pt idx="8">
                  <c:v>174</c:v>
                </c:pt>
                <c:pt idx="9" formatCode="0">
                  <c:v>146</c:v>
                </c:pt>
                <c:pt idx="10" formatCode="0">
                  <c:v>156</c:v>
                </c:pt>
                <c:pt idx="11" formatCode="0">
                  <c:v>143</c:v>
                </c:pt>
                <c:pt idx="12" formatCode="0">
                  <c:v>117</c:v>
                </c:pt>
                <c:pt idx="13" formatCode="0">
                  <c:v>105</c:v>
                </c:pt>
                <c:pt idx="14" formatCode="0.0">
                  <c:v>88.3</c:v>
                </c:pt>
                <c:pt idx="15" formatCode="0.0">
                  <c:v>84.8</c:v>
                </c:pt>
                <c:pt idx="16" formatCode="0.0">
                  <c:v>81</c:v>
                </c:pt>
                <c:pt idx="17" formatCode="0.0">
                  <c:v>50.6</c:v>
                </c:pt>
                <c:pt idx="18" formatCode="0.0">
                  <c:v>46.6</c:v>
                </c:pt>
                <c:pt idx="19" formatCode="0.0">
                  <c:v>73.7</c:v>
                </c:pt>
                <c:pt idx="20" formatCode="0.0">
                  <c:v>73.8</c:v>
                </c:pt>
                <c:pt idx="21" formatCode="0.0">
                  <c:v>38.5</c:v>
                </c:pt>
                <c:pt idx="22" formatCode="0.0">
                  <c:v>37</c:v>
                </c:pt>
                <c:pt idx="23" formatCode="0.0">
                  <c:v>39.1</c:v>
                </c:pt>
                <c:pt idx="24">
                  <c:v>34.200000000000003</c:v>
                </c:pt>
                <c:pt idx="25">
                  <c:v>28.9</c:v>
                </c:pt>
                <c:pt idx="26">
                  <c:v>29.8</c:v>
                </c:pt>
                <c:pt idx="27">
                  <c:v>22.3</c:v>
                </c:pt>
                <c:pt idx="28">
                  <c:v>21.1</c:v>
                </c:pt>
                <c:pt idx="29">
                  <c:v>19.399999999999999</c:v>
                </c:pt>
                <c:pt idx="30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1-449A-9572-47300BFE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240568"/>
        <c:axId val="10672482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PFHxS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41275" cap="rnd">
                      <a:solidFill>
                        <a:schemeClr val="accent2"/>
                      </a:solidFill>
                      <a:prstDash val="solid"/>
                    </a:ln>
                    <a:effectLst/>
                  </c:spPr>
                  <c:trendlineType val="exp"/>
                  <c:dispRSqr val="1"/>
                  <c:dispEq val="1"/>
                  <c:trendlineLbl>
                    <c:layout>
                      <c:manualLayout>
                        <c:x val="-0.12027971534385638"/>
                        <c:y val="2.2922155472615984E-2"/>
                      </c:manualLayout>
                    </c:layout>
                    <c:tx>
                      <c:rich>
                        <a:bodyPr rot="0" spcFirstLastPara="1" vertOverflow="ellipsis" vert="horz" wrap="square" anchor="ctr" anchorCtr="1"/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100" baseline="0"/>
                            <a:t>y = 36.215e</a:t>
                          </a:r>
                          <a:r>
                            <a:rPr lang="en-US" sz="1100" baseline="30000"/>
                            <a:t>-0.004x</a:t>
                          </a:r>
                          <a:br>
                            <a:rPr lang="en-US" sz="1100" baseline="0"/>
                          </a:br>
                          <a:r>
                            <a:rPr lang="en-US" sz="1100" baseline="0"/>
                            <a:t>R² = 0.5271</a:t>
                          </a:r>
                          <a:endParaRPr lang="en-US" sz="1100"/>
                        </a:p>
                      </c:rich>
                    </c:tx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'Figure 4a'!$AN$18:$AN$84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2">
                        <c:v>150</c:v>
                      </c:pt>
                      <c:pt idx="3">
                        <c:v>174</c:v>
                      </c:pt>
                      <c:pt idx="4">
                        <c:v>198</c:v>
                      </c:pt>
                      <c:pt idx="5">
                        <c:v>222</c:v>
                      </c:pt>
                      <c:pt idx="6">
                        <c:v>246</c:v>
                      </c:pt>
                      <c:pt idx="7">
                        <c:v>270</c:v>
                      </c:pt>
                      <c:pt idx="8">
                        <c:v>294</c:v>
                      </c:pt>
                      <c:pt idx="9">
                        <c:v>318</c:v>
                      </c:pt>
                      <c:pt idx="10">
                        <c:v>333</c:v>
                      </c:pt>
                      <c:pt idx="11">
                        <c:v>342</c:v>
                      </c:pt>
                      <c:pt idx="12">
                        <c:v>357</c:v>
                      </c:pt>
                      <c:pt idx="13">
                        <c:v>381</c:v>
                      </c:pt>
                      <c:pt idx="14">
                        <c:v>405</c:v>
                      </c:pt>
                      <c:pt idx="15">
                        <c:v>429</c:v>
                      </c:pt>
                      <c:pt idx="16">
                        <c:v>453</c:v>
                      </c:pt>
                      <c:pt idx="17">
                        <c:v>477</c:v>
                      </c:pt>
                      <c:pt idx="18">
                        <c:v>501</c:v>
                      </c:pt>
                      <c:pt idx="19">
                        <c:v>525</c:v>
                      </c:pt>
                      <c:pt idx="20">
                        <c:v>549</c:v>
                      </c:pt>
                      <c:pt idx="21">
                        <c:v>573</c:v>
                      </c:pt>
                      <c:pt idx="22">
                        <c:v>597</c:v>
                      </c:pt>
                      <c:pt idx="23">
                        <c:v>621</c:v>
                      </c:pt>
                      <c:pt idx="24">
                        <c:v>645</c:v>
                      </c:pt>
                      <c:pt idx="25">
                        <c:v>669</c:v>
                      </c:pt>
                      <c:pt idx="26">
                        <c:v>693</c:v>
                      </c:pt>
                      <c:pt idx="27">
                        <c:v>717</c:v>
                      </c:pt>
                      <c:pt idx="28">
                        <c:v>741</c:v>
                      </c:pt>
                      <c:pt idx="29">
                        <c:v>765</c:v>
                      </c:pt>
                      <c:pt idx="30">
                        <c:v>789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4a'!$AL$18:$AL$84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2">
                        <c:v>20.8</c:v>
                      </c:pt>
                      <c:pt idx="3">
                        <c:v>18.899999999999999</c:v>
                      </c:pt>
                      <c:pt idx="4">
                        <c:v>61.9</c:v>
                      </c:pt>
                      <c:pt idx="5">
                        <c:v>26</c:v>
                      </c:pt>
                      <c:pt idx="6">
                        <c:v>14.8</c:v>
                      </c:pt>
                      <c:pt idx="7">
                        <c:v>26.5</c:v>
                      </c:pt>
                      <c:pt idx="8">
                        <c:v>11.2</c:v>
                      </c:pt>
                      <c:pt idx="9" formatCode="0.00">
                        <c:v>11.1</c:v>
                      </c:pt>
                      <c:pt idx="10" formatCode="0.00">
                        <c:v>9</c:v>
                      </c:pt>
                      <c:pt idx="11" formatCode="0.00">
                        <c:v>8.2799999999999994</c:v>
                      </c:pt>
                      <c:pt idx="12" formatCode="0.00">
                        <c:v>6.21</c:v>
                      </c:pt>
                      <c:pt idx="13" formatCode="0.00">
                        <c:v>5.26</c:v>
                      </c:pt>
                      <c:pt idx="14" formatCode="0.00">
                        <c:v>6.11</c:v>
                      </c:pt>
                      <c:pt idx="15" formatCode="0.00">
                        <c:v>6.14</c:v>
                      </c:pt>
                      <c:pt idx="16" formatCode="0.00">
                        <c:v>5.01</c:v>
                      </c:pt>
                      <c:pt idx="17" formatCode="0.00">
                        <c:v>4.8899999999999997</c:v>
                      </c:pt>
                      <c:pt idx="18" formatCode="0.00">
                        <c:v>2.97</c:v>
                      </c:pt>
                      <c:pt idx="19" formatCode="0.00">
                        <c:v>7.17</c:v>
                      </c:pt>
                      <c:pt idx="20" formatCode="0.00">
                        <c:v>5.77</c:v>
                      </c:pt>
                      <c:pt idx="21" formatCode="0.00">
                        <c:v>4.4400000000000004</c:v>
                      </c:pt>
                      <c:pt idx="22" formatCode="0.00">
                        <c:v>3.6</c:v>
                      </c:pt>
                      <c:pt idx="23" formatCode="0.00">
                        <c:v>3.06</c:v>
                      </c:pt>
                      <c:pt idx="24">
                        <c:v>4.59</c:v>
                      </c:pt>
                      <c:pt idx="25">
                        <c:v>4.58</c:v>
                      </c:pt>
                      <c:pt idx="26">
                        <c:v>4.0999999999999996</c:v>
                      </c:pt>
                      <c:pt idx="27">
                        <c:v>2.93</c:v>
                      </c:pt>
                      <c:pt idx="28">
                        <c:v>3.35</c:v>
                      </c:pt>
                      <c:pt idx="29">
                        <c:v>2.7</c:v>
                      </c:pt>
                      <c:pt idx="30">
                        <c:v>3.15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C11-449A-9572-47300BFE78C5}"/>
                  </c:ext>
                </c:extLst>
              </c15:ser>
            </c15:filteredScatterSeries>
          </c:ext>
        </c:extLst>
      </c:scatterChart>
      <c:valAx>
        <c:axId val="1067240568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effectLst/>
                  </a:rPr>
                  <a:t>Days</a:t>
                </a:r>
                <a:r>
                  <a:rPr lang="en-US" sz="1400" baseline="0">
                    <a:solidFill>
                      <a:schemeClr val="tx1"/>
                    </a:solidFill>
                    <a:effectLst/>
                  </a:rPr>
                  <a:t> After Spill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248248"/>
        <c:crosses val="autoZero"/>
        <c:crossBetween val="midCat"/>
      </c:valAx>
      <c:valAx>
        <c:axId val="10672482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chemeClr val="tx1"/>
                    </a:solidFill>
                    <a:effectLst/>
                  </a:rPr>
                  <a:t>PFOS Effluent (ng/l)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24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'[1]biosolids Kd'!$R$327</c:f>
              <c:strCache>
                <c:ptCount val="1"/>
                <c:pt idx="0">
                  <c:v>PFCAs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'[1]biosolids Kd'!$D$328:$D$363</c:f>
              <c:numCache>
                <c:formatCode>General</c:formatCode>
                <c:ptCount val="36"/>
                <c:pt idx="2">
                  <c:v>24</c:v>
                </c:pt>
                <c:pt idx="3">
                  <c:v>168</c:v>
                </c:pt>
                <c:pt idx="4">
                  <c:v>192</c:v>
                </c:pt>
                <c:pt idx="5">
                  <c:v>216</c:v>
                </c:pt>
                <c:pt idx="6">
                  <c:v>240</c:v>
                </c:pt>
                <c:pt idx="7">
                  <c:v>264</c:v>
                </c:pt>
                <c:pt idx="8">
                  <c:v>288</c:v>
                </c:pt>
                <c:pt idx="9">
                  <c:v>312</c:v>
                </c:pt>
                <c:pt idx="10">
                  <c:v>336</c:v>
                </c:pt>
                <c:pt idx="11">
                  <c:v>360</c:v>
                </c:pt>
                <c:pt idx="12">
                  <c:v>408</c:v>
                </c:pt>
                <c:pt idx="13">
                  <c:v>432</c:v>
                </c:pt>
                <c:pt idx="14">
                  <c:v>456</c:v>
                </c:pt>
                <c:pt idx="15">
                  <c:v>480</c:v>
                </c:pt>
                <c:pt idx="16">
                  <c:v>504</c:v>
                </c:pt>
                <c:pt idx="17">
                  <c:v>528</c:v>
                </c:pt>
                <c:pt idx="18">
                  <c:v>552</c:v>
                </c:pt>
                <c:pt idx="19">
                  <c:v>576</c:v>
                </c:pt>
                <c:pt idx="20">
                  <c:v>600</c:v>
                </c:pt>
                <c:pt idx="21">
                  <c:v>624</c:v>
                </c:pt>
                <c:pt idx="22">
                  <c:v>648</c:v>
                </c:pt>
                <c:pt idx="23">
                  <c:v>672</c:v>
                </c:pt>
                <c:pt idx="24">
                  <c:v>696</c:v>
                </c:pt>
                <c:pt idx="25">
                  <c:v>720</c:v>
                </c:pt>
                <c:pt idx="26">
                  <c:v>744</c:v>
                </c:pt>
                <c:pt idx="27">
                  <c:v>768</c:v>
                </c:pt>
                <c:pt idx="28">
                  <c:v>792</c:v>
                </c:pt>
                <c:pt idx="29">
                  <c:v>816</c:v>
                </c:pt>
                <c:pt idx="30">
                  <c:v>840</c:v>
                </c:pt>
                <c:pt idx="31">
                  <c:v>864</c:v>
                </c:pt>
                <c:pt idx="32">
                  <c:v>888</c:v>
                </c:pt>
                <c:pt idx="33">
                  <c:v>912</c:v>
                </c:pt>
                <c:pt idx="34">
                  <c:v>936</c:v>
                </c:pt>
                <c:pt idx="35">
                  <c:v>960</c:v>
                </c:pt>
              </c:numCache>
            </c:numRef>
          </c:xVal>
          <c:yVal>
            <c:numRef>
              <c:f>'[1]biosolids Kd'!$R$328:$R$363</c:f>
              <c:numCache>
                <c:formatCode>General</c:formatCode>
                <c:ptCount val="36"/>
                <c:pt idx="2">
                  <c:v>2.9532437779860466E-2</c:v>
                </c:pt>
                <c:pt idx="3">
                  <c:v>0.30980600271242409</c:v>
                </c:pt>
                <c:pt idx="4">
                  <c:v>0.19683405466295129</c:v>
                </c:pt>
                <c:pt idx="5">
                  <c:v>0.12785437898523075</c:v>
                </c:pt>
                <c:pt idx="6">
                  <c:v>0.27417285052725548</c:v>
                </c:pt>
                <c:pt idx="7">
                  <c:v>5.3343900506005001E-2</c:v>
                </c:pt>
                <c:pt idx="8">
                  <c:v>7.4696610405914368E-2</c:v>
                </c:pt>
                <c:pt idx="9">
                  <c:v>8.9243811974869414E-2</c:v>
                </c:pt>
                <c:pt idx="10">
                  <c:v>0.11835856337192045</c:v>
                </c:pt>
                <c:pt idx="11">
                  <c:v>0.13680702324825234</c:v>
                </c:pt>
                <c:pt idx="12">
                  <c:v>0.17366516829295034</c:v>
                </c:pt>
                <c:pt idx="13">
                  <c:v>5.2483387768892893E-2</c:v>
                </c:pt>
                <c:pt idx="14">
                  <c:v>5.8304100641103196E-2</c:v>
                </c:pt>
                <c:pt idx="15">
                  <c:v>0.16217396730313244</c:v>
                </c:pt>
                <c:pt idx="16">
                  <c:v>0.46725190839694658</c:v>
                </c:pt>
                <c:pt idx="17">
                  <c:v>0.25911226308115987</c:v>
                </c:pt>
                <c:pt idx="18">
                  <c:v>9.8650051921079937E-2</c:v>
                </c:pt>
                <c:pt idx="19">
                  <c:v>0.10540983606557376</c:v>
                </c:pt>
                <c:pt idx="20">
                  <c:v>5.5799890049477739E-2</c:v>
                </c:pt>
                <c:pt idx="21">
                  <c:v>5.1942626375156668E-2</c:v>
                </c:pt>
                <c:pt idx="22">
                  <c:v>0.20563195808775375</c:v>
                </c:pt>
                <c:pt idx="23">
                  <c:v>0.23979440010821046</c:v>
                </c:pt>
                <c:pt idx="24">
                  <c:v>0.20651053174252468</c:v>
                </c:pt>
                <c:pt idx="25">
                  <c:v>7.4419232847109676E-2</c:v>
                </c:pt>
                <c:pt idx="26">
                  <c:v>8.4269662921348326E-2</c:v>
                </c:pt>
                <c:pt idx="27">
                  <c:v>2.8046421663442941E-2</c:v>
                </c:pt>
                <c:pt idx="28">
                  <c:v>3.9523965498416865E-2</c:v>
                </c:pt>
                <c:pt idx="29">
                  <c:v>4.4424978100362909E-2</c:v>
                </c:pt>
                <c:pt idx="30">
                  <c:v>9.6275157705016531E-2</c:v>
                </c:pt>
                <c:pt idx="31">
                  <c:v>0.12312074695363191</c:v>
                </c:pt>
                <c:pt idx="32">
                  <c:v>4.4395280235988197E-2</c:v>
                </c:pt>
                <c:pt idx="33">
                  <c:v>8.1544534912410552E-2</c:v>
                </c:pt>
                <c:pt idx="34">
                  <c:v>6.0280140070035015E-2</c:v>
                </c:pt>
                <c:pt idx="35">
                  <c:v>7.4549343110296387E-2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2-418F-B6B8-D420C8FF20DA}"/>
            </c:ext>
          </c:extLst>
        </c:ser>
        <c:ser>
          <c:idx val="1"/>
          <c:order val="1"/>
          <c:tx>
            <c:strRef>
              <c:f>'[1]biosolids Kd'!$AB$327</c:f>
              <c:strCache>
                <c:ptCount val="1"/>
                <c:pt idx="0">
                  <c:v>PFSAs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'[1]biosolids Kd'!$D$328:$D$363</c:f>
              <c:numCache>
                <c:formatCode>General</c:formatCode>
                <c:ptCount val="36"/>
                <c:pt idx="2">
                  <c:v>24</c:v>
                </c:pt>
                <c:pt idx="3">
                  <c:v>168</c:v>
                </c:pt>
                <c:pt idx="4">
                  <c:v>192</c:v>
                </c:pt>
                <c:pt idx="5">
                  <c:v>216</c:v>
                </c:pt>
                <c:pt idx="6">
                  <c:v>240</c:v>
                </c:pt>
                <c:pt idx="7">
                  <c:v>264</c:v>
                </c:pt>
                <c:pt idx="8">
                  <c:v>288</c:v>
                </c:pt>
                <c:pt idx="9">
                  <c:v>312</c:v>
                </c:pt>
                <c:pt idx="10">
                  <c:v>336</c:v>
                </c:pt>
                <c:pt idx="11">
                  <c:v>360</c:v>
                </c:pt>
                <c:pt idx="12">
                  <c:v>408</c:v>
                </c:pt>
                <c:pt idx="13">
                  <c:v>432</c:v>
                </c:pt>
                <c:pt idx="14">
                  <c:v>456</c:v>
                </c:pt>
                <c:pt idx="15">
                  <c:v>480</c:v>
                </c:pt>
                <c:pt idx="16">
                  <c:v>504</c:v>
                </c:pt>
                <c:pt idx="17">
                  <c:v>528</c:v>
                </c:pt>
                <c:pt idx="18">
                  <c:v>552</c:v>
                </c:pt>
                <c:pt idx="19">
                  <c:v>576</c:v>
                </c:pt>
                <c:pt idx="20">
                  <c:v>600</c:v>
                </c:pt>
                <c:pt idx="21">
                  <c:v>624</c:v>
                </c:pt>
                <c:pt idx="22">
                  <c:v>648</c:v>
                </c:pt>
                <c:pt idx="23">
                  <c:v>672</c:v>
                </c:pt>
                <c:pt idx="24">
                  <c:v>696</c:v>
                </c:pt>
                <c:pt idx="25">
                  <c:v>720</c:v>
                </c:pt>
                <c:pt idx="26">
                  <c:v>744</c:v>
                </c:pt>
                <c:pt idx="27">
                  <c:v>768</c:v>
                </c:pt>
                <c:pt idx="28">
                  <c:v>792</c:v>
                </c:pt>
                <c:pt idx="29">
                  <c:v>816</c:v>
                </c:pt>
                <c:pt idx="30">
                  <c:v>840</c:v>
                </c:pt>
                <c:pt idx="31">
                  <c:v>864</c:v>
                </c:pt>
                <c:pt idx="32">
                  <c:v>888</c:v>
                </c:pt>
                <c:pt idx="33">
                  <c:v>912</c:v>
                </c:pt>
                <c:pt idx="34">
                  <c:v>936</c:v>
                </c:pt>
                <c:pt idx="35">
                  <c:v>960</c:v>
                </c:pt>
              </c:numCache>
            </c:numRef>
          </c:xVal>
          <c:yVal>
            <c:numRef>
              <c:f>'[1]biosolids Kd'!$AB$328:$AB$363</c:f>
              <c:numCache>
                <c:formatCode>General</c:formatCode>
                <c:ptCount val="36"/>
                <c:pt idx="2">
                  <c:v>0.20024818457578819</c:v>
                </c:pt>
                <c:pt idx="3">
                  <c:v>4.2681851806189126</c:v>
                </c:pt>
                <c:pt idx="4">
                  <c:v>2.6057793295296485</c:v>
                </c:pt>
                <c:pt idx="5">
                  <c:v>1.5363075068083072</c:v>
                </c:pt>
                <c:pt idx="6">
                  <c:v>1.821408827722657</c:v>
                </c:pt>
                <c:pt idx="7">
                  <c:v>1.9341275402943237</c:v>
                </c:pt>
                <c:pt idx="8">
                  <c:v>1.5569637503406923</c:v>
                </c:pt>
                <c:pt idx="9">
                  <c:v>2.4950515678716534</c:v>
                </c:pt>
                <c:pt idx="10">
                  <c:v>2.903855539287457</c:v>
                </c:pt>
                <c:pt idx="11">
                  <c:v>2.5455209792339075</c:v>
                </c:pt>
                <c:pt idx="12">
                  <c:v>2.4066968957098012</c:v>
                </c:pt>
                <c:pt idx="13">
                  <c:v>2.2997700229977003</c:v>
                </c:pt>
                <c:pt idx="14">
                  <c:v>2.2945736434108528</c:v>
                </c:pt>
                <c:pt idx="15">
                  <c:v>2.8680479825517993</c:v>
                </c:pt>
                <c:pt idx="16">
                  <c:v>4.0108171076718255</c:v>
                </c:pt>
                <c:pt idx="17">
                  <c:v>3.9014373716632442</c:v>
                </c:pt>
                <c:pt idx="18">
                  <c:v>1.9173363949483353</c:v>
                </c:pt>
                <c:pt idx="19">
                  <c:v>1.350071056371388</c:v>
                </c:pt>
                <c:pt idx="20">
                  <c:v>1.6262833675564681</c:v>
                </c:pt>
                <c:pt idx="21">
                  <c:v>1.7463113851574543</c:v>
                </c:pt>
                <c:pt idx="22">
                  <c:v>3.7354602510460255</c:v>
                </c:pt>
                <c:pt idx="23">
                  <c:v>4.0764624596959926</c:v>
                </c:pt>
                <c:pt idx="24">
                  <c:v>2.9986613119143244</c:v>
                </c:pt>
                <c:pt idx="25">
                  <c:v>1.9438722966014417</c:v>
                </c:pt>
                <c:pt idx="26">
                  <c:v>2.4212271973466004</c:v>
                </c:pt>
                <c:pt idx="27">
                  <c:v>1.6042426251242956</c:v>
                </c:pt>
                <c:pt idx="28">
                  <c:v>2.1820809248554913</c:v>
                </c:pt>
                <c:pt idx="29">
                  <c:v>3.4847942754919496</c:v>
                </c:pt>
                <c:pt idx="30">
                  <c:v>2.1263218062303517</c:v>
                </c:pt>
                <c:pt idx="31">
                  <c:v>2.0361852192578964</c:v>
                </c:pt>
                <c:pt idx="32">
                  <c:v>1.7479191438763375</c:v>
                </c:pt>
                <c:pt idx="33">
                  <c:v>2.0683321087435709</c:v>
                </c:pt>
                <c:pt idx="34">
                  <c:v>2.1415129845690628</c:v>
                </c:pt>
                <c:pt idx="35">
                  <c:v>2.6991565135895033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2-418F-B6B8-D420C8FF20DA}"/>
            </c:ext>
          </c:extLst>
        </c:ser>
        <c:ser>
          <c:idx val="2"/>
          <c:order val="2"/>
          <c:tx>
            <c:strRef>
              <c:f>'[1]biosolids Kd'!$AH$327</c:f>
              <c:strCache>
                <c:ptCount val="1"/>
                <c:pt idx="0">
                  <c:v>FTSs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'[1]biosolids Kd'!$D$328:$D$363</c:f>
              <c:numCache>
                <c:formatCode>General</c:formatCode>
                <c:ptCount val="36"/>
                <c:pt idx="2">
                  <c:v>24</c:v>
                </c:pt>
                <c:pt idx="3">
                  <c:v>168</c:v>
                </c:pt>
                <c:pt idx="4">
                  <c:v>192</c:v>
                </c:pt>
                <c:pt idx="5">
                  <c:v>216</c:v>
                </c:pt>
                <c:pt idx="6">
                  <c:v>240</c:v>
                </c:pt>
                <c:pt idx="7">
                  <c:v>264</c:v>
                </c:pt>
                <c:pt idx="8">
                  <c:v>288</c:v>
                </c:pt>
                <c:pt idx="9">
                  <c:v>312</c:v>
                </c:pt>
                <c:pt idx="10">
                  <c:v>336</c:v>
                </c:pt>
                <c:pt idx="11">
                  <c:v>360</c:v>
                </c:pt>
                <c:pt idx="12">
                  <c:v>408</c:v>
                </c:pt>
                <c:pt idx="13">
                  <c:v>432</c:v>
                </c:pt>
                <c:pt idx="14">
                  <c:v>456</c:v>
                </c:pt>
                <c:pt idx="15">
                  <c:v>480</c:v>
                </c:pt>
                <c:pt idx="16">
                  <c:v>504</c:v>
                </c:pt>
                <c:pt idx="17">
                  <c:v>528</c:v>
                </c:pt>
                <c:pt idx="18">
                  <c:v>552</c:v>
                </c:pt>
                <c:pt idx="19">
                  <c:v>576</c:v>
                </c:pt>
                <c:pt idx="20">
                  <c:v>600</c:v>
                </c:pt>
                <c:pt idx="21">
                  <c:v>624</c:v>
                </c:pt>
                <c:pt idx="22">
                  <c:v>648</c:v>
                </c:pt>
                <c:pt idx="23">
                  <c:v>672</c:v>
                </c:pt>
                <c:pt idx="24">
                  <c:v>696</c:v>
                </c:pt>
                <c:pt idx="25">
                  <c:v>720</c:v>
                </c:pt>
                <c:pt idx="26">
                  <c:v>744</c:v>
                </c:pt>
                <c:pt idx="27">
                  <c:v>768</c:v>
                </c:pt>
                <c:pt idx="28">
                  <c:v>792</c:v>
                </c:pt>
                <c:pt idx="29">
                  <c:v>816</c:v>
                </c:pt>
                <c:pt idx="30">
                  <c:v>840</c:v>
                </c:pt>
                <c:pt idx="31">
                  <c:v>864</c:v>
                </c:pt>
                <c:pt idx="32">
                  <c:v>888</c:v>
                </c:pt>
                <c:pt idx="33">
                  <c:v>912</c:v>
                </c:pt>
                <c:pt idx="34">
                  <c:v>936</c:v>
                </c:pt>
                <c:pt idx="35">
                  <c:v>960</c:v>
                </c:pt>
              </c:numCache>
            </c:numRef>
          </c:xVal>
          <c:yVal>
            <c:numRef>
              <c:f>'[1]biosolids Kd'!$AH$328:$AH$363</c:f>
              <c:numCache>
                <c:formatCode>General</c:formatCode>
                <c:ptCount val="36"/>
                <c:pt idx="2">
                  <c:v>3.9302215935879299E-2</c:v>
                </c:pt>
                <c:pt idx="3">
                  <c:v>2.5087719298245617</c:v>
                </c:pt>
                <c:pt idx="4">
                  <c:v>1.5984896161107613</c:v>
                </c:pt>
                <c:pt idx="5">
                  <c:v>0.62320916905444113</c:v>
                </c:pt>
                <c:pt idx="6">
                  <c:v>0.55976806422836756</c:v>
                </c:pt>
                <c:pt idx="7">
                  <c:v>0.842608695652174</c:v>
                </c:pt>
                <c:pt idx="8">
                  <c:v>0.70601524992939857</c:v>
                </c:pt>
                <c:pt idx="9">
                  <c:v>1.0562189054726367</c:v>
                </c:pt>
                <c:pt idx="10">
                  <c:v>1.8897637795275593</c:v>
                </c:pt>
                <c:pt idx="11">
                  <c:v>1.7416366443643847</c:v>
                </c:pt>
                <c:pt idx="12">
                  <c:v>2.0239316239316238</c:v>
                </c:pt>
                <c:pt idx="13">
                  <c:v>1.5385964912280701</c:v>
                </c:pt>
                <c:pt idx="14">
                  <c:v>1.5806451612903223</c:v>
                </c:pt>
                <c:pt idx="15">
                  <c:v>4.3267045454545459</c:v>
                </c:pt>
                <c:pt idx="16">
                  <c:v>3.6538461538461537</c:v>
                </c:pt>
                <c:pt idx="17">
                  <c:v>2.0979262672811063</c:v>
                </c:pt>
                <c:pt idx="18">
                  <c:v>0.89075630252100835</c:v>
                </c:pt>
                <c:pt idx="19">
                  <c:v>0.9</c:v>
                </c:pt>
                <c:pt idx="20">
                  <c:v>0.48356807511737093</c:v>
                </c:pt>
                <c:pt idx="21">
                  <c:v>1.3564356435643565</c:v>
                </c:pt>
                <c:pt idx="22">
                  <c:v>3.0617021276595744</c:v>
                </c:pt>
                <c:pt idx="23">
                  <c:v>1.7867036011080331</c:v>
                </c:pt>
                <c:pt idx="24">
                  <c:v>2.0047393364928912</c:v>
                </c:pt>
                <c:pt idx="25">
                  <c:v>2.37280701754386</c:v>
                </c:pt>
                <c:pt idx="26">
                  <c:v>0.55105973025048172</c:v>
                </c:pt>
                <c:pt idx="27">
                  <c:v>0.5053763440860215</c:v>
                </c:pt>
                <c:pt idx="28">
                  <c:v>1.1428571428571428</c:v>
                </c:pt>
                <c:pt idx="29">
                  <c:v>2.3513513513513509</c:v>
                </c:pt>
                <c:pt idx="30">
                  <c:v>0.7015590200445434</c:v>
                </c:pt>
                <c:pt idx="31">
                  <c:v>0.36334405144694532</c:v>
                </c:pt>
                <c:pt idx="32">
                  <c:v>0.84374999999999989</c:v>
                </c:pt>
                <c:pt idx="33">
                  <c:v>0.6165803108808291</c:v>
                </c:pt>
                <c:pt idx="34">
                  <c:v>1.2471910112359552</c:v>
                </c:pt>
                <c:pt idx="35">
                  <c:v>1.0979674796747967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82-418F-B6B8-D420C8FF2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71128"/>
        <c:axId val="685271456"/>
      </c:scatterChart>
      <c:valAx>
        <c:axId val="68527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71456"/>
        <c:crosses val="autoZero"/>
        <c:crossBetween val="midCat"/>
      </c:valAx>
      <c:valAx>
        <c:axId val="6852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71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'[1]biosolids Kd'!$E$409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'[1]biosolids Kd'!$D$410:$D$445</c:f>
              <c:numCache>
                <c:formatCode>General</c:formatCode>
                <c:ptCount val="36"/>
                <c:pt idx="2">
                  <c:v>24</c:v>
                </c:pt>
                <c:pt idx="3">
                  <c:v>168</c:v>
                </c:pt>
                <c:pt idx="4">
                  <c:v>192</c:v>
                </c:pt>
                <c:pt idx="5">
                  <c:v>216</c:v>
                </c:pt>
                <c:pt idx="6">
                  <c:v>240</c:v>
                </c:pt>
                <c:pt idx="7">
                  <c:v>264</c:v>
                </c:pt>
                <c:pt idx="8">
                  <c:v>288</c:v>
                </c:pt>
                <c:pt idx="9">
                  <c:v>312</c:v>
                </c:pt>
                <c:pt idx="10">
                  <c:v>336</c:v>
                </c:pt>
                <c:pt idx="11">
                  <c:v>360</c:v>
                </c:pt>
                <c:pt idx="12">
                  <c:v>408</c:v>
                </c:pt>
                <c:pt idx="13">
                  <c:v>432</c:v>
                </c:pt>
                <c:pt idx="14">
                  <c:v>456</c:v>
                </c:pt>
                <c:pt idx="15">
                  <c:v>480</c:v>
                </c:pt>
                <c:pt idx="16">
                  <c:v>504</c:v>
                </c:pt>
                <c:pt idx="17">
                  <c:v>528</c:v>
                </c:pt>
                <c:pt idx="18">
                  <c:v>552</c:v>
                </c:pt>
                <c:pt idx="19">
                  <c:v>576</c:v>
                </c:pt>
                <c:pt idx="20">
                  <c:v>600</c:v>
                </c:pt>
                <c:pt idx="21">
                  <c:v>624</c:v>
                </c:pt>
                <c:pt idx="22">
                  <c:v>648</c:v>
                </c:pt>
                <c:pt idx="23">
                  <c:v>672</c:v>
                </c:pt>
                <c:pt idx="24">
                  <c:v>696</c:v>
                </c:pt>
                <c:pt idx="25">
                  <c:v>720</c:v>
                </c:pt>
                <c:pt idx="26">
                  <c:v>744</c:v>
                </c:pt>
                <c:pt idx="27">
                  <c:v>768</c:v>
                </c:pt>
                <c:pt idx="28">
                  <c:v>792</c:v>
                </c:pt>
                <c:pt idx="29">
                  <c:v>816</c:v>
                </c:pt>
                <c:pt idx="30">
                  <c:v>840</c:v>
                </c:pt>
                <c:pt idx="31">
                  <c:v>864</c:v>
                </c:pt>
                <c:pt idx="32">
                  <c:v>888</c:v>
                </c:pt>
                <c:pt idx="33">
                  <c:v>912</c:v>
                </c:pt>
                <c:pt idx="34">
                  <c:v>936</c:v>
                </c:pt>
                <c:pt idx="35">
                  <c:v>960</c:v>
                </c:pt>
              </c:numCache>
            </c:numRef>
          </c:xVal>
          <c:yVal>
            <c:numRef>
              <c:f>'[1]biosolids Kd'!$E$410:$E$445</c:f>
              <c:numCache>
                <c:formatCode>General</c:formatCode>
                <c:ptCount val="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8-420A-9BFC-390A9B37F99B}"/>
            </c:ext>
          </c:extLst>
        </c:ser>
        <c:ser>
          <c:idx val="1"/>
          <c:order val="1"/>
          <c:tx>
            <c:strRef>
              <c:f>'[1]biosolids Kd'!$F$409</c:f>
              <c:strCache>
                <c:ptCount val="1"/>
                <c:pt idx="0">
                  <c:v>PFBA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'[1]biosolids Kd'!$D$410:$D$445</c:f>
              <c:numCache>
                <c:formatCode>General</c:formatCode>
                <c:ptCount val="36"/>
                <c:pt idx="2">
                  <c:v>24</c:v>
                </c:pt>
                <c:pt idx="3">
                  <c:v>168</c:v>
                </c:pt>
                <c:pt idx="4">
                  <c:v>192</c:v>
                </c:pt>
                <c:pt idx="5">
                  <c:v>216</c:v>
                </c:pt>
                <c:pt idx="6">
                  <c:v>240</c:v>
                </c:pt>
                <c:pt idx="7">
                  <c:v>264</c:v>
                </c:pt>
                <c:pt idx="8">
                  <c:v>288</c:v>
                </c:pt>
                <c:pt idx="9">
                  <c:v>312</c:v>
                </c:pt>
                <c:pt idx="10">
                  <c:v>336</c:v>
                </c:pt>
                <c:pt idx="11">
                  <c:v>360</c:v>
                </c:pt>
                <c:pt idx="12">
                  <c:v>408</c:v>
                </c:pt>
                <c:pt idx="13">
                  <c:v>432</c:v>
                </c:pt>
                <c:pt idx="14">
                  <c:v>456</c:v>
                </c:pt>
                <c:pt idx="15">
                  <c:v>480</c:v>
                </c:pt>
                <c:pt idx="16">
                  <c:v>504</c:v>
                </c:pt>
                <c:pt idx="17">
                  <c:v>528</c:v>
                </c:pt>
                <c:pt idx="18">
                  <c:v>552</c:v>
                </c:pt>
                <c:pt idx="19">
                  <c:v>576</c:v>
                </c:pt>
                <c:pt idx="20">
                  <c:v>600</c:v>
                </c:pt>
                <c:pt idx="21">
                  <c:v>624</c:v>
                </c:pt>
                <c:pt idx="22">
                  <c:v>648</c:v>
                </c:pt>
                <c:pt idx="23">
                  <c:v>672</c:v>
                </c:pt>
                <c:pt idx="24">
                  <c:v>696</c:v>
                </c:pt>
                <c:pt idx="25">
                  <c:v>720</c:v>
                </c:pt>
                <c:pt idx="26">
                  <c:v>744</c:v>
                </c:pt>
                <c:pt idx="27">
                  <c:v>768</c:v>
                </c:pt>
                <c:pt idx="28">
                  <c:v>792</c:v>
                </c:pt>
                <c:pt idx="29">
                  <c:v>816</c:v>
                </c:pt>
                <c:pt idx="30">
                  <c:v>840</c:v>
                </c:pt>
                <c:pt idx="31">
                  <c:v>864</c:v>
                </c:pt>
                <c:pt idx="32">
                  <c:v>888</c:v>
                </c:pt>
                <c:pt idx="33">
                  <c:v>912</c:v>
                </c:pt>
                <c:pt idx="34">
                  <c:v>936</c:v>
                </c:pt>
                <c:pt idx="35">
                  <c:v>960</c:v>
                </c:pt>
              </c:numCache>
            </c:numRef>
          </c:xVal>
          <c:yVal>
            <c:numRef>
              <c:f>'[1]biosolids Kd'!$F$410:$F$445</c:f>
              <c:numCache>
                <c:formatCode>General</c:formatCode>
                <c:ptCount val="36"/>
                <c:pt idx="2">
                  <c:v>58.5</c:v>
                </c:pt>
                <c:pt idx="3">
                  <c:v>7.73</c:v>
                </c:pt>
                <c:pt idx="4">
                  <c:v>10.5</c:v>
                </c:pt>
                <c:pt idx="5">
                  <c:v>11.2</c:v>
                </c:pt>
                <c:pt idx="6">
                  <c:v>9.2200000000000006</c:v>
                </c:pt>
                <c:pt idx="7">
                  <c:v>9.2799999999999994</c:v>
                </c:pt>
                <c:pt idx="8">
                  <c:v>9.25</c:v>
                </c:pt>
                <c:pt idx="9">
                  <c:v>7.42</c:v>
                </c:pt>
                <c:pt idx="10">
                  <c:v>8.8000000000000007</c:v>
                </c:pt>
                <c:pt idx="11">
                  <c:v>8.9699999999999989</c:v>
                </c:pt>
                <c:pt idx="12">
                  <c:v>8.4700000000000006</c:v>
                </c:pt>
                <c:pt idx="13">
                  <c:v>8.3699999999999992</c:v>
                </c:pt>
                <c:pt idx="14">
                  <c:v>8.67</c:v>
                </c:pt>
                <c:pt idx="15">
                  <c:v>8.9700000000000006</c:v>
                </c:pt>
                <c:pt idx="16">
                  <c:v>7.05</c:v>
                </c:pt>
                <c:pt idx="17">
                  <c:v>6.71</c:v>
                </c:pt>
                <c:pt idx="18">
                  <c:v>7.68</c:v>
                </c:pt>
                <c:pt idx="19">
                  <c:v>7.81</c:v>
                </c:pt>
                <c:pt idx="20">
                  <c:v>9.09</c:v>
                </c:pt>
                <c:pt idx="21">
                  <c:v>7.27</c:v>
                </c:pt>
                <c:pt idx="22">
                  <c:v>5.54</c:v>
                </c:pt>
                <c:pt idx="23">
                  <c:v>9.4499999999999993</c:v>
                </c:pt>
                <c:pt idx="24">
                  <c:v>7.32</c:v>
                </c:pt>
                <c:pt idx="25">
                  <c:v>8.17</c:v>
                </c:pt>
                <c:pt idx="26">
                  <c:v>7.69</c:v>
                </c:pt>
                <c:pt idx="27">
                  <c:v>9.74</c:v>
                </c:pt>
                <c:pt idx="28">
                  <c:v>8.9499999999999993</c:v>
                </c:pt>
                <c:pt idx="29">
                  <c:v>7.91</c:v>
                </c:pt>
                <c:pt idx="30">
                  <c:v>6.91</c:v>
                </c:pt>
                <c:pt idx="31">
                  <c:v>8.77</c:v>
                </c:pt>
                <c:pt idx="32">
                  <c:v>11.8</c:v>
                </c:pt>
                <c:pt idx="33">
                  <c:v>13.6</c:v>
                </c:pt>
                <c:pt idx="34">
                  <c:v>20.7</c:v>
                </c:pt>
                <c:pt idx="35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88-420A-9BFC-390A9B37F99B}"/>
            </c:ext>
          </c:extLst>
        </c:ser>
        <c:ser>
          <c:idx val="2"/>
          <c:order val="2"/>
          <c:tx>
            <c:strRef>
              <c:f>'[1]biosolids Kd'!$G$409</c:f>
              <c:strCache>
                <c:ptCount val="1"/>
                <c:pt idx="0">
                  <c:v>PFPeA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'[1]biosolids Kd'!$D$410:$D$445</c:f>
              <c:numCache>
                <c:formatCode>General</c:formatCode>
                <c:ptCount val="36"/>
                <c:pt idx="2">
                  <c:v>24</c:v>
                </c:pt>
                <c:pt idx="3">
                  <c:v>168</c:v>
                </c:pt>
                <c:pt idx="4">
                  <c:v>192</c:v>
                </c:pt>
                <c:pt idx="5">
                  <c:v>216</c:v>
                </c:pt>
                <c:pt idx="6">
                  <c:v>240</c:v>
                </c:pt>
                <c:pt idx="7">
                  <c:v>264</c:v>
                </c:pt>
                <c:pt idx="8">
                  <c:v>288</c:v>
                </c:pt>
                <c:pt idx="9">
                  <c:v>312</c:v>
                </c:pt>
                <c:pt idx="10">
                  <c:v>336</c:v>
                </c:pt>
                <c:pt idx="11">
                  <c:v>360</c:v>
                </c:pt>
                <c:pt idx="12">
                  <c:v>408</c:v>
                </c:pt>
                <c:pt idx="13">
                  <c:v>432</c:v>
                </c:pt>
                <c:pt idx="14">
                  <c:v>456</c:v>
                </c:pt>
                <c:pt idx="15">
                  <c:v>480</c:v>
                </c:pt>
                <c:pt idx="16">
                  <c:v>504</c:v>
                </c:pt>
                <c:pt idx="17">
                  <c:v>528</c:v>
                </c:pt>
                <c:pt idx="18">
                  <c:v>552</c:v>
                </c:pt>
                <c:pt idx="19">
                  <c:v>576</c:v>
                </c:pt>
                <c:pt idx="20">
                  <c:v>600</c:v>
                </c:pt>
                <c:pt idx="21">
                  <c:v>624</c:v>
                </c:pt>
                <c:pt idx="22">
                  <c:v>648</c:v>
                </c:pt>
                <c:pt idx="23">
                  <c:v>672</c:v>
                </c:pt>
                <c:pt idx="24">
                  <c:v>696</c:v>
                </c:pt>
                <c:pt idx="25">
                  <c:v>720</c:v>
                </c:pt>
                <c:pt idx="26">
                  <c:v>744</c:v>
                </c:pt>
                <c:pt idx="27">
                  <c:v>768</c:v>
                </c:pt>
                <c:pt idx="28">
                  <c:v>792</c:v>
                </c:pt>
                <c:pt idx="29">
                  <c:v>816</c:v>
                </c:pt>
                <c:pt idx="30">
                  <c:v>840</c:v>
                </c:pt>
                <c:pt idx="31">
                  <c:v>864</c:v>
                </c:pt>
                <c:pt idx="32">
                  <c:v>888</c:v>
                </c:pt>
                <c:pt idx="33">
                  <c:v>912</c:v>
                </c:pt>
                <c:pt idx="34">
                  <c:v>936</c:v>
                </c:pt>
                <c:pt idx="35">
                  <c:v>960</c:v>
                </c:pt>
              </c:numCache>
            </c:numRef>
          </c:xVal>
          <c:yVal>
            <c:numRef>
              <c:f>'[1]biosolids Kd'!$G$410:$G$445</c:f>
              <c:numCache>
                <c:formatCode>General</c:formatCode>
                <c:ptCount val="36"/>
                <c:pt idx="2">
                  <c:v>392</c:v>
                </c:pt>
                <c:pt idx="3">
                  <c:v>62.699999999999996</c:v>
                </c:pt>
                <c:pt idx="4">
                  <c:v>75.100000000000009</c:v>
                </c:pt>
                <c:pt idx="5">
                  <c:v>88.8</c:v>
                </c:pt>
                <c:pt idx="6">
                  <c:v>78.900000000000006</c:v>
                </c:pt>
                <c:pt idx="7">
                  <c:v>95.55</c:v>
                </c:pt>
                <c:pt idx="8">
                  <c:v>76.72</c:v>
                </c:pt>
                <c:pt idx="9">
                  <c:v>76.069999999999993</c:v>
                </c:pt>
                <c:pt idx="10">
                  <c:v>71.240000000000009</c:v>
                </c:pt>
                <c:pt idx="11">
                  <c:v>61.45</c:v>
                </c:pt>
                <c:pt idx="12">
                  <c:v>39.42</c:v>
                </c:pt>
                <c:pt idx="13">
                  <c:v>43.6</c:v>
                </c:pt>
                <c:pt idx="14">
                  <c:v>39.799999999999997</c:v>
                </c:pt>
                <c:pt idx="15">
                  <c:v>34.475000000000001</c:v>
                </c:pt>
                <c:pt idx="16">
                  <c:v>14.319999999999997</c:v>
                </c:pt>
                <c:pt idx="17">
                  <c:v>24.754999999999999</c:v>
                </c:pt>
                <c:pt idx="18">
                  <c:v>31.340000000000003</c:v>
                </c:pt>
                <c:pt idx="19">
                  <c:v>27.2</c:v>
                </c:pt>
                <c:pt idx="20">
                  <c:v>35.700000000000003</c:v>
                </c:pt>
                <c:pt idx="21">
                  <c:v>34</c:v>
                </c:pt>
                <c:pt idx="22">
                  <c:v>34.825000000000003</c:v>
                </c:pt>
                <c:pt idx="23">
                  <c:v>29.26</c:v>
                </c:pt>
                <c:pt idx="24">
                  <c:v>29.93</c:v>
                </c:pt>
                <c:pt idx="25">
                  <c:v>38.799999999999997</c:v>
                </c:pt>
                <c:pt idx="26">
                  <c:v>39.75</c:v>
                </c:pt>
                <c:pt idx="27">
                  <c:v>50.9</c:v>
                </c:pt>
                <c:pt idx="28">
                  <c:v>49.8</c:v>
                </c:pt>
                <c:pt idx="29">
                  <c:v>43.3</c:v>
                </c:pt>
                <c:pt idx="30">
                  <c:v>29.19</c:v>
                </c:pt>
                <c:pt idx="31">
                  <c:v>25.43</c:v>
                </c:pt>
                <c:pt idx="32">
                  <c:v>31.3</c:v>
                </c:pt>
                <c:pt idx="33">
                  <c:v>37.85</c:v>
                </c:pt>
                <c:pt idx="34">
                  <c:v>28</c:v>
                </c:pt>
                <c:pt idx="35">
                  <c:v>24.7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88-420A-9BFC-390A9B37F99B}"/>
            </c:ext>
          </c:extLst>
        </c:ser>
        <c:ser>
          <c:idx val="3"/>
          <c:order val="3"/>
          <c:tx>
            <c:strRef>
              <c:f>'[1]biosolids Kd'!$H$409</c:f>
              <c:strCache>
                <c:ptCount val="1"/>
                <c:pt idx="0">
                  <c:v>PFHxA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'[1]biosolids Kd'!$D$410:$D$445</c:f>
              <c:numCache>
                <c:formatCode>General</c:formatCode>
                <c:ptCount val="36"/>
                <c:pt idx="2">
                  <c:v>24</c:v>
                </c:pt>
                <c:pt idx="3">
                  <c:v>168</c:v>
                </c:pt>
                <c:pt idx="4">
                  <c:v>192</c:v>
                </c:pt>
                <c:pt idx="5">
                  <c:v>216</c:v>
                </c:pt>
                <c:pt idx="6">
                  <c:v>240</c:v>
                </c:pt>
                <c:pt idx="7">
                  <c:v>264</c:v>
                </c:pt>
                <c:pt idx="8">
                  <c:v>288</c:v>
                </c:pt>
                <c:pt idx="9">
                  <c:v>312</c:v>
                </c:pt>
                <c:pt idx="10">
                  <c:v>336</c:v>
                </c:pt>
                <c:pt idx="11">
                  <c:v>360</c:v>
                </c:pt>
                <c:pt idx="12">
                  <c:v>408</c:v>
                </c:pt>
                <c:pt idx="13">
                  <c:v>432</c:v>
                </c:pt>
                <c:pt idx="14">
                  <c:v>456</c:v>
                </c:pt>
                <c:pt idx="15">
                  <c:v>480</c:v>
                </c:pt>
                <c:pt idx="16">
                  <c:v>504</c:v>
                </c:pt>
                <c:pt idx="17">
                  <c:v>528</c:v>
                </c:pt>
                <c:pt idx="18">
                  <c:v>552</c:v>
                </c:pt>
                <c:pt idx="19">
                  <c:v>576</c:v>
                </c:pt>
                <c:pt idx="20">
                  <c:v>600</c:v>
                </c:pt>
                <c:pt idx="21">
                  <c:v>624</c:v>
                </c:pt>
                <c:pt idx="22">
                  <c:v>648</c:v>
                </c:pt>
                <c:pt idx="23">
                  <c:v>672</c:v>
                </c:pt>
                <c:pt idx="24">
                  <c:v>696</c:v>
                </c:pt>
                <c:pt idx="25">
                  <c:v>720</c:v>
                </c:pt>
                <c:pt idx="26">
                  <c:v>744</c:v>
                </c:pt>
                <c:pt idx="27">
                  <c:v>768</c:v>
                </c:pt>
                <c:pt idx="28">
                  <c:v>792</c:v>
                </c:pt>
                <c:pt idx="29">
                  <c:v>816</c:v>
                </c:pt>
                <c:pt idx="30">
                  <c:v>840</c:v>
                </c:pt>
                <c:pt idx="31">
                  <c:v>864</c:v>
                </c:pt>
                <c:pt idx="32">
                  <c:v>888</c:v>
                </c:pt>
                <c:pt idx="33">
                  <c:v>912</c:v>
                </c:pt>
                <c:pt idx="34">
                  <c:v>936</c:v>
                </c:pt>
                <c:pt idx="35">
                  <c:v>960</c:v>
                </c:pt>
              </c:numCache>
            </c:numRef>
          </c:xVal>
          <c:yVal>
            <c:numRef>
              <c:f>'[1]biosolids Kd'!$H$410:$H$445</c:f>
              <c:numCache>
                <c:formatCode>General</c:formatCode>
                <c:ptCount val="36"/>
                <c:pt idx="2">
                  <c:v>257.08999999999997</c:v>
                </c:pt>
                <c:pt idx="3">
                  <c:v>31</c:v>
                </c:pt>
                <c:pt idx="4">
                  <c:v>29.45</c:v>
                </c:pt>
                <c:pt idx="5">
                  <c:v>35.940000000000005</c:v>
                </c:pt>
                <c:pt idx="6">
                  <c:v>29.529999999999998</c:v>
                </c:pt>
                <c:pt idx="7">
                  <c:v>31.95</c:v>
                </c:pt>
                <c:pt idx="8">
                  <c:v>28.54</c:v>
                </c:pt>
                <c:pt idx="9">
                  <c:v>24.81</c:v>
                </c:pt>
                <c:pt idx="10">
                  <c:v>28.86</c:v>
                </c:pt>
                <c:pt idx="11">
                  <c:v>24.549999999999997</c:v>
                </c:pt>
                <c:pt idx="12">
                  <c:v>17.829999999999998</c:v>
                </c:pt>
                <c:pt idx="13">
                  <c:v>18.170000000000002</c:v>
                </c:pt>
                <c:pt idx="14">
                  <c:v>17.11</c:v>
                </c:pt>
                <c:pt idx="15">
                  <c:v>12.545000000000002</c:v>
                </c:pt>
                <c:pt idx="16">
                  <c:v>8.990000000000002</c:v>
                </c:pt>
                <c:pt idx="17">
                  <c:v>9.0350000000000001</c:v>
                </c:pt>
                <c:pt idx="18">
                  <c:v>12.73</c:v>
                </c:pt>
                <c:pt idx="19">
                  <c:v>12.26</c:v>
                </c:pt>
                <c:pt idx="20">
                  <c:v>15.170000000000002</c:v>
                </c:pt>
                <c:pt idx="21">
                  <c:v>15.66</c:v>
                </c:pt>
                <c:pt idx="22">
                  <c:v>11.685</c:v>
                </c:pt>
                <c:pt idx="23">
                  <c:v>9.59</c:v>
                </c:pt>
                <c:pt idx="24">
                  <c:v>11.55</c:v>
                </c:pt>
                <c:pt idx="25">
                  <c:v>13.57</c:v>
                </c:pt>
                <c:pt idx="26">
                  <c:v>12.34</c:v>
                </c:pt>
                <c:pt idx="27">
                  <c:v>19.95</c:v>
                </c:pt>
                <c:pt idx="28">
                  <c:v>18.96</c:v>
                </c:pt>
                <c:pt idx="29">
                  <c:v>16.399999999999999</c:v>
                </c:pt>
                <c:pt idx="30">
                  <c:v>14.6</c:v>
                </c:pt>
                <c:pt idx="31">
                  <c:v>14.06</c:v>
                </c:pt>
                <c:pt idx="32">
                  <c:v>13.81</c:v>
                </c:pt>
                <c:pt idx="33">
                  <c:v>15.879999999999999</c:v>
                </c:pt>
                <c:pt idx="34">
                  <c:v>17.47</c:v>
                </c:pt>
                <c:pt idx="35">
                  <c:v>16.459999999999997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88-420A-9BFC-390A9B37F99B}"/>
            </c:ext>
          </c:extLst>
        </c:ser>
        <c:ser>
          <c:idx val="4"/>
          <c:order val="4"/>
          <c:tx>
            <c:strRef>
              <c:f>'[1]biosolids Kd'!$I$409</c:f>
              <c:strCache>
                <c:ptCount val="1"/>
                <c:pt idx="0">
                  <c:v>PFHpA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'[1]biosolids Kd'!$D$410:$D$445</c:f>
              <c:numCache>
                <c:formatCode>General</c:formatCode>
                <c:ptCount val="36"/>
                <c:pt idx="2">
                  <c:v>24</c:v>
                </c:pt>
                <c:pt idx="3">
                  <c:v>168</c:v>
                </c:pt>
                <c:pt idx="4">
                  <c:v>192</c:v>
                </c:pt>
                <c:pt idx="5">
                  <c:v>216</c:v>
                </c:pt>
                <c:pt idx="6">
                  <c:v>240</c:v>
                </c:pt>
                <c:pt idx="7">
                  <c:v>264</c:v>
                </c:pt>
                <c:pt idx="8">
                  <c:v>288</c:v>
                </c:pt>
                <c:pt idx="9">
                  <c:v>312</c:v>
                </c:pt>
                <c:pt idx="10">
                  <c:v>336</c:v>
                </c:pt>
                <c:pt idx="11">
                  <c:v>360</c:v>
                </c:pt>
                <c:pt idx="12">
                  <c:v>408</c:v>
                </c:pt>
                <c:pt idx="13">
                  <c:v>432</c:v>
                </c:pt>
                <c:pt idx="14">
                  <c:v>456</c:v>
                </c:pt>
                <c:pt idx="15">
                  <c:v>480</c:v>
                </c:pt>
                <c:pt idx="16">
                  <c:v>504</c:v>
                </c:pt>
                <c:pt idx="17">
                  <c:v>528</c:v>
                </c:pt>
                <c:pt idx="18">
                  <c:v>552</c:v>
                </c:pt>
                <c:pt idx="19">
                  <c:v>576</c:v>
                </c:pt>
                <c:pt idx="20">
                  <c:v>600</c:v>
                </c:pt>
                <c:pt idx="21">
                  <c:v>624</c:v>
                </c:pt>
                <c:pt idx="22">
                  <c:v>648</c:v>
                </c:pt>
                <c:pt idx="23">
                  <c:v>672</c:v>
                </c:pt>
                <c:pt idx="24">
                  <c:v>696</c:v>
                </c:pt>
                <c:pt idx="25">
                  <c:v>720</c:v>
                </c:pt>
                <c:pt idx="26">
                  <c:v>744</c:v>
                </c:pt>
                <c:pt idx="27">
                  <c:v>768</c:v>
                </c:pt>
                <c:pt idx="28">
                  <c:v>792</c:v>
                </c:pt>
                <c:pt idx="29">
                  <c:v>816</c:v>
                </c:pt>
                <c:pt idx="30">
                  <c:v>840</c:v>
                </c:pt>
                <c:pt idx="31">
                  <c:v>864</c:v>
                </c:pt>
                <c:pt idx="32">
                  <c:v>888</c:v>
                </c:pt>
                <c:pt idx="33">
                  <c:v>912</c:v>
                </c:pt>
                <c:pt idx="34">
                  <c:v>936</c:v>
                </c:pt>
                <c:pt idx="35">
                  <c:v>960</c:v>
                </c:pt>
              </c:numCache>
            </c:numRef>
          </c:xVal>
          <c:yVal>
            <c:numRef>
              <c:f>'[1]biosolids Kd'!$I$410:$I$445</c:f>
              <c:numCache>
                <c:formatCode>General</c:formatCode>
                <c:ptCount val="36"/>
                <c:pt idx="2">
                  <c:v>81.8</c:v>
                </c:pt>
                <c:pt idx="3">
                  <c:v>6.09</c:v>
                </c:pt>
                <c:pt idx="4">
                  <c:v>7.9</c:v>
                </c:pt>
                <c:pt idx="5">
                  <c:v>7.75</c:v>
                </c:pt>
                <c:pt idx="6">
                  <c:v>3.2299999999999995</c:v>
                </c:pt>
                <c:pt idx="7">
                  <c:v>5.73</c:v>
                </c:pt>
                <c:pt idx="8">
                  <c:v>6.61</c:v>
                </c:pt>
                <c:pt idx="9">
                  <c:v>4.58</c:v>
                </c:pt>
                <c:pt idx="10">
                  <c:v>2.0400000000000005</c:v>
                </c:pt>
                <c:pt idx="11">
                  <c:v>4.4000000000000004</c:v>
                </c:pt>
                <c:pt idx="12">
                  <c:v>2.74</c:v>
                </c:pt>
                <c:pt idx="13">
                  <c:v>3.33</c:v>
                </c:pt>
                <c:pt idx="14">
                  <c:v>3.6</c:v>
                </c:pt>
                <c:pt idx="15">
                  <c:v>3.52</c:v>
                </c:pt>
                <c:pt idx="16">
                  <c:v>3.12</c:v>
                </c:pt>
                <c:pt idx="17">
                  <c:v>3.04</c:v>
                </c:pt>
                <c:pt idx="18">
                  <c:v>3.52</c:v>
                </c:pt>
                <c:pt idx="19">
                  <c:v>2.41</c:v>
                </c:pt>
                <c:pt idx="20">
                  <c:v>2.35</c:v>
                </c:pt>
                <c:pt idx="21">
                  <c:v>2.5299999999999998</c:v>
                </c:pt>
                <c:pt idx="22">
                  <c:v>2.62</c:v>
                </c:pt>
                <c:pt idx="23">
                  <c:v>3.36</c:v>
                </c:pt>
                <c:pt idx="24">
                  <c:v>0.98</c:v>
                </c:pt>
                <c:pt idx="25">
                  <c:v>2.58</c:v>
                </c:pt>
                <c:pt idx="26">
                  <c:v>1.87</c:v>
                </c:pt>
                <c:pt idx="27">
                  <c:v>3.01</c:v>
                </c:pt>
                <c:pt idx="28">
                  <c:v>3.27</c:v>
                </c:pt>
                <c:pt idx="29">
                  <c:v>1.98</c:v>
                </c:pt>
                <c:pt idx="30">
                  <c:v>3.3</c:v>
                </c:pt>
                <c:pt idx="31">
                  <c:v>2.6</c:v>
                </c:pt>
                <c:pt idx="32">
                  <c:v>2.16</c:v>
                </c:pt>
                <c:pt idx="33">
                  <c:v>2.67</c:v>
                </c:pt>
                <c:pt idx="34">
                  <c:v>2.9</c:v>
                </c:pt>
                <c:pt idx="35">
                  <c:v>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88-420A-9BFC-390A9B37F99B}"/>
            </c:ext>
          </c:extLst>
        </c:ser>
        <c:ser>
          <c:idx val="5"/>
          <c:order val="5"/>
          <c:tx>
            <c:strRef>
              <c:f>'[1]biosolids Kd'!$J$409</c:f>
              <c:strCache>
                <c:ptCount val="1"/>
                <c:pt idx="0">
                  <c:v>PFOA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'[1]biosolids Kd'!$D$410:$D$445</c:f>
              <c:numCache>
                <c:formatCode>General</c:formatCode>
                <c:ptCount val="36"/>
                <c:pt idx="2">
                  <c:v>24</c:v>
                </c:pt>
                <c:pt idx="3">
                  <c:v>168</c:v>
                </c:pt>
                <c:pt idx="4">
                  <c:v>192</c:v>
                </c:pt>
                <c:pt idx="5">
                  <c:v>216</c:v>
                </c:pt>
                <c:pt idx="6">
                  <c:v>240</c:v>
                </c:pt>
                <c:pt idx="7">
                  <c:v>264</c:v>
                </c:pt>
                <c:pt idx="8">
                  <c:v>288</c:v>
                </c:pt>
                <c:pt idx="9">
                  <c:v>312</c:v>
                </c:pt>
                <c:pt idx="10">
                  <c:v>336</c:v>
                </c:pt>
                <c:pt idx="11">
                  <c:v>360</c:v>
                </c:pt>
                <c:pt idx="12">
                  <c:v>408</c:v>
                </c:pt>
                <c:pt idx="13">
                  <c:v>432</c:v>
                </c:pt>
                <c:pt idx="14">
                  <c:v>456</c:v>
                </c:pt>
                <c:pt idx="15">
                  <c:v>480</c:v>
                </c:pt>
                <c:pt idx="16">
                  <c:v>504</c:v>
                </c:pt>
                <c:pt idx="17">
                  <c:v>528</c:v>
                </c:pt>
                <c:pt idx="18">
                  <c:v>552</c:v>
                </c:pt>
                <c:pt idx="19">
                  <c:v>576</c:v>
                </c:pt>
                <c:pt idx="20">
                  <c:v>600</c:v>
                </c:pt>
                <c:pt idx="21">
                  <c:v>624</c:v>
                </c:pt>
                <c:pt idx="22">
                  <c:v>648</c:v>
                </c:pt>
                <c:pt idx="23">
                  <c:v>672</c:v>
                </c:pt>
                <c:pt idx="24">
                  <c:v>696</c:v>
                </c:pt>
                <c:pt idx="25">
                  <c:v>720</c:v>
                </c:pt>
                <c:pt idx="26">
                  <c:v>744</c:v>
                </c:pt>
                <c:pt idx="27">
                  <c:v>768</c:v>
                </c:pt>
                <c:pt idx="28">
                  <c:v>792</c:v>
                </c:pt>
                <c:pt idx="29">
                  <c:v>816</c:v>
                </c:pt>
                <c:pt idx="30">
                  <c:v>840</c:v>
                </c:pt>
                <c:pt idx="31">
                  <c:v>864</c:v>
                </c:pt>
                <c:pt idx="32">
                  <c:v>888</c:v>
                </c:pt>
                <c:pt idx="33">
                  <c:v>912</c:v>
                </c:pt>
                <c:pt idx="34">
                  <c:v>936</c:v>
                </c:pt>
                <c:pt idx="35">
                  <c:v>960</c:v>
                </c:pt>
              </c:numCache>
            </c:numRef>
          </c:xVal>
          <c:yVal>
            <c:numRef>
              <c:f>'[1]biosolids Kd'!$J$410:$J$445</c:f>
              <c:numCache>
                <c:formatCode>General</c:formatCode>
                <c:ptCount val="36"/>
                <c:pt idx="2">
                  <c:v>143.91999999999999</c:v>
                </c:pt>
                <c:pt idx="3">
                  <c:v>8.1700000000000017</c:v>
                </c:pt>
                <c:pt idx="4">
                  <c:v>11.629999999999999</c:v>
                </c:pt>
                <c:pt idx="5">
                  <c:v>16.75</c:v>
                </c:pt>
                <c:pt idx="6">
                  <c:v>9.75</c:v>
                </c:pt>
                <c:pt idx="7">
                  <c:v>10.45</c:v>
                </c:pt>
                <c:pt idx="8">
                  <c:v>9.8299999999999983</c:v>
                </c:pt>
                <c:pt idx="9">
                  <c:v>6.8000000000000007</c:v>
                </c:pt>
                <c:pt idx="10">
                  <c:v>7.6400000000000006</c:v>
                </c:pt>
                <c:pt idx="11">
                  <c:v>7.6150000000000002</c:v>
                </c:pt>
                <c:pt idx="12">
                  <c:v>8.25</c:v>
                </c:pt>
                <c:pt idx="13">
                  <c:v>8.8699999999999992</c:v>
                </c:pt>
                <c:pt idx="14">
                  <c:v>7.0400000000000009</c:v>
                </c:pt>
                <c:pt idx="15">
                  <c:v>7.59</c:v>
                </c:pt>
                <c:pt idx="16">
                  <c:v>3.8450000000000002</c:v>
                </c:pt>
                <c:pt idx="17">
                  <c:v>3.7</c:v>
                </c:pt>
                <c:pt idx="18">
                  <c:v>5.49</c:v>
                </c:pt>
                <c:pt idx="19">
                  <c:v>4.8900000000000006</c:v>
                </c:pt>
                <c:pt idx="20">
                  <c:v>6.39</c:v>
                </c:pt>
                <c:pt idx="21">
                  <c:v>7.5</c:v>
                </c:pt>
                <c:pt idx="22">
                  <c:v>5.82</c:v>
                </c:pt>
                <c:pt idx="23">
                  <c:v>5.3500000000000005</c:v>
                </c:pt>
                <c:pt idx="24">
                  <c:v>4.3000000000000007</c:v>
                </c:pt>
                <c:pt idx="25">
                  <c:v>5.85</c:v>
                </c:pt>
                <c:pt idx="26">
                  <c:v>5.0200000000000005</c:v>
                </c:pt>
                <c:pt idx="27">
                  <c:v>6.85</c:v>
                </c:pt>
                <c:pt idx="28">
                  <c:v>8.09</c:v>
                </c:pt>
                <c:pt idx="29">
                  <c:v>6.7700000000000005</c:v>
                </c:pt>
                <c:pt idx="30">
                  <c:v>6.17</c:v>
                </c:pt>
                <c:pt idx="31">
                  <c:v>5.58</c:v>
                </c:pt>
                <c:pt idx="32">
                  <c:v>5.72</c:v>
                </c:pt>
                <c:pt idx="33">
                  <c:v>5.59</c:v>
                </c:pt>
                <c:pt idx="34">
                  <c:v>7.2400000000000011</c:v>
                </c:pt>
                <c:pt idx="35">
                  <c:v>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88-420A-9BFC-390A9B37F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45544"/>
        <c:axId val="685252432"/>
      </c:scatterChart>
      <c:valAx>
        <c:axId val="68524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52432"/>
        <c:crosses val="autoZero"/>
        <c:crossBetween val="midCat"/>
      </c:valAx>
      <c:valAx>
        <c:axId val="68525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4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21291275606115"/>
          <c:y val="9.647532231739267E-2"/>
          <c:w val="0.64411210055830581"/>
          <c:h val="0.76700427091123746"/>
        </c:manualLayout>
      </c:layout>
      <c:scatterChart>
        <c:scatterStyle val="lineMarker"/>
        <c:varyColors val="0"/>
        <c:ser>
          <c:idx val="0"/>
          <c:order val="0"/>
          <c:tx>
            <c:v>PFBA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'[1]biosolids Kd'!$F$252:$F$284</c:f>
              <c:numCache>
                <c:formatCode>General</c:formatCode>
                <c:ptCount val="3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1.28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'[1]biosolids Kd'!$F$291:$F$323</c:f>
              <c:numCache>
                <c:formatCode>General</c:formatCode>
                <c:ptCount val="33"/>
                <c:pt idx="0">
                  <c:v>8.73</c:v>
                </c:pt>
                <c:pt idx="1">
                  <c:v>10.5</c:v>
                </c:pt>
                <c:pt idx="2">
                  <c:v>11.2</c:v>
                </c:pt>
                <c:pt idx="3">
                  <c:v>10.5</c:v>
                </c:pt>
                <c:pt idx="4">
                  <c:v>9.2799999999999994</c:v>
                </c:pt>
                <c:pt idx="5">
                  <c:v>9.25</c:v>
                </c:pt>
                <c:pt idx="6">
                  <c:v>7.42</c:v>
                </c:pt>
                <c:pt idx="7">
                  <c:v>8.8000000000000007</c:v>
                </c:pt>
                <c:pt idx="8">
                  <c:v>8.9699999999999989</c:v>
                </c:pt>
                <c:pt idx="9">
                  <c:v>8.4700000000000006</c:v>
                </c:pt>
                <c:pt idx="10">
                  <c:v>8.3699999999999992</c:v>
                </c:pt>
                <c:pt idx="11">
                  <c:v>8.67</c:v>
                </c:pt>
                <c:pt idx="12">
                  <c:v>8.9700000000000006</c:v>
                </c:pt>
                <c:pt idx="13">
                  <c:v>7.05</c:v>
                </c:pt>
                <c:pt idx="14">
                  <c:v>6.71</c:v>
                </c:pt>
                <c:pt idx="15">
                  <c:v>7.68</c:v>
                </c:pt>
                <c:pt idx="16">
                  <c:v>7.81</c:v>
                </c:pt>
                <c:pt idx="17">
                  <c:v>9.09</c:v>
                </c:pt>
                <c:pt idx="18">
                  <c:v>7.27</c:v>
                </c:pt>
                <c:pt idx="19">
                  <c:v>6.14</c:v>
                </c:pt>
                <c:pt idx="20">
                  <c:v>9.4499999999999993</c:v>
                </c:pt>
                <c:pt idx="21">
                  <c:v>7.32</c:v>
                </c:pt>
                <c:pt idx="22">
                  <c:v>8.17</c:v>
                </c:pt>
                <c:pt idx="23">
                  <c:v>7.69</c:v>
                </c:pt>
                <c:pt idx="24">
                  <c:v>9.74</c:v>
                </c:pt>
                <c:pt idx="25">
                  <c:v>8.9499999999999993</c:v>
                </c:pt>
                <c:pt idx="26">
                  <c:v>7.91</c:v>
                </c:pt>
                <c:pt idx="27">
                  <c:v>6.91</c:v>
                </c:pt>
                <c:pt idx="28">
                  <c:v>8.77</c:v>
                </c:pt>
                <c:pt idx="29">
                  <c:v>11.8</c:v>
                </c:pt>
                <c:pt idx="30">
                  <c:v>13.6</c:v>
                </c:pt>
                <c:pt idx="31">
                  <c:v>20.7</c:v>
                </c:pt>
                <c:pt idx="32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2-4BA0-8B8F-5377F5885C4C}"/>
            </c:ext>
          </c:extLst>
        </c:ser>
        <c:ser>
          <c:idx val="1"/>
          <c:order val="1"/>
          <c:tx>
            <c:v>PFPeA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1463306630512E-2"/>
                  <c:y val="0.1440003809953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'[1]biosolids Kd'!$G$252:$G$284</c:f>
              <c:numCache>
                <c:formatCode>General</c:formatCode>
                <c:ptCount val="33"/>
                <c:pt idx="0">
                  <c:v>33.1</c:v>
                </c:pt>
                <c:pt idx="1">
                  <c:v>18.3</c:v>
                </c:pt>
                <c:pt idx="2">
                  <c:v>10.9</c:v>
                </c:pt>
                <c:pt idx="3">
                  <c:v>29.1</c:v>
                </c:pt>
                <c:pt idx="4">
                  <c:v>2.65</c:v>
                </c:pt>
                <c:pt idx="5">
                  <c:v>4.38</c:v>
                </c:pt>
                <c:pt idx="6">
                  <c:v>3.43</c:v>
                </c:pt>
                <c:pt idx="7">
                  <c:v>4.96</c:v>
                </c:pt>
                <c:pt idx="8">
                  <c:v>5.95</c:v>
                </c:pt>
                <c:pt idx="9">
                  <c:v>8.08</c:v>
                </c:pt>
                <c:pt idx="10">
                  <c:v>0</c:v>
                </c:pt>
                <c:pt idx="11">
                  <c:v>0</c:v>
                </c:pt>
                <c:pt idx="12">
                  <c:v>3.4249999999999998</c:v>
                </c:pt>
                <c:pt idx="13">
                  <c:v>16.880000000000003</c:v>
                </c:pt>
                <c:pt idx="14">
                  <c:v>6.7450000000000001</c:v>
                </c:pt>
                <c:pt idx="15">
                  <c:v>1.36</c:v>
                </c:pt>
                <c:pt idx="16">
                  <c:v>1.6</c:v>
                </c:pt>
                <c:pt idx="17">
                  <c:v>0</c:v>
                </c:pt>
                <c:pt idx="18">
                  <c:v>0</c:v>
                </c:pt>
                <c:pt idx="19">
                  <c:v>5.2750000000000004</c:v>
                </c:pt>
                <c:pt idx="20">
                  <c:v>5.44</c:v>
                </c:pt>
                <c:pt idx="21">
                  <c:v>5.57</c:v>
                </c:pt>
                <c:pt idx="22">
                  <c:v>0</c:v>
                </c:pt>
                <c:pt idx="23">
                  <c:v>1.25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2.81</c:v>
                </c:pt>
                <c:pt idx="28">
                  <c:v>3.27</c:v>
                </c:pt>
                <c:pt idx="29">
                  <c:v>0</c:v>
                </c:pt>
                <c:pt idx="30">
                  <c:v>1.55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'[1]biosolids Kd'!$G$291:$G$323</c:f>
              <c:numCache>
                <c:formatCode>General</c:formatCode>
                <c:ptCount val="33"/>
                <c:pt idx="0">
                  <c:v>95.8</c:v>
                </c:pt>
                <c:pt idx="1">
                  <c:v>93.4</c:v>
                </c:pt>
                <c:pt idx="2">
                  <c:v>99.7</c:v>
                </c:pt>
                <c:pt idx="3">
                  <c:v>108</c:v>
                </c:pt>
                <c:pt idx="4">
                  <c:v>98.2</c:v>
                </c:pt>
                <c:pt idx="5">
                  <c:v>81.099999999999994</c:v>
                </c:pt>
                <c:pt idx="6">
                  <c:v>79.5</c:v>
                </c:pt>
                <c:pt idx="7">
                  <c:v>76.2</c:v>
                </c:pt>
                <c:pt idx="8">
                  <c:v>67.400000000000006</c:v>
                </c:pt>
                <c:pt idx="9">
                  <c:v>47.5</c:v>
                </c:pt>
                <c:pt idx="10">
                  <c:v>43.6</c:v>
                </c:pt>
                <c:pt idx="11">
                  <c:v>39.799999999999997</c:v>
                </c:pt>
                <c:pt idx="12">
                  <c:v>37.9</c:v>
                </c:pt>
                <c:pt idx="13">
                  <c:v>31.2</c:v>
                </c:pt>
                <c:pt idx="14">
                  <c:v>31.5</c:v>
                </c:pt>
                <c:pt idx="15">
                  <c:v>32.700000000000003</c:v>
                </c:pt>
                <c:pt idx="16">
                  <c:v>28.8</c:v>
                </c:pt>
                <c:pt idx="17">
                  <c:v>35.700000000000003</c:v>
                </c:pt>
                <c:pt idx="18">
                  <c:v>34</c:v>
                </c:pt>
                <c:pt idx="19">
                  <c:v>40.1</c:v>
                </c:pt>
                <c:pt idx="20">
                  <c:v>34.700000000000003</c:v>
                </c:pt>
                <c:pt idx="21">
                  <c:v>35.5</c:v>
                </c:pt>
                <c:pt idx="22">
                  <c:v>38.799999999999997</c:v>
                </c:pt>
                <c:pt idx="23">
                  <c:v>41</c:v>
                </c:pt>
                <c:pt idx="24">
                  <c:v>50.9</c:v>
                </c:pt>
                <c:pt idx="25">
                  <c:v>49.8</c:v>
                </c:pt>
                <c:pt idx="26">
                  <c:v>43.3</c:v>
                </c:pt>
                <c:pt idx="27">
                  <c:v>32</c:v>
                </c:pt>
                <c:pt idx="28">
                  <c:v>28.7</c:v>
                </c:pt>
                <c:pt idx="29">
                  <c:v>31.3</c:v>
                </c:pt>
                <c:pt idx="30">
                  <c:v>39.4</c:v>
                </c:pt>
                <c:pt idx="31">
                  <c:v>28</c:v>
                </c:pt>
                <c:pt idx="32">
                  <c:v>24.7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E2-4BA0-8B8F-5377F5885C4C}"/>
            </c:ext>
          </c:extLst>
        </c:ser>
        <c:ser>
          <c:idx val="2"/>
          <c:order val="2"/>
          <c:tx>
            <c:v>PFHxA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616329098666513"/>
                  <c:y val="-3.81947874186857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'[1]biosolids Kd'!$H$252:$H$284</c:f>
              <c:numCache>
                <c:formatCode>General</c:formatCode>
                <c:ptCount val="33"/>
                <c:pt idx="0">
                  <c:v>12.6</c:v>
                </c:pt>
                <c:pt idx="1">
                  <c:v>9.9499999999999993</c:v>
                </c:pt>
                <c:pt idx="2">
                  <c:v>7.26</c:v>
                </c:pt>
                <c:pt idx="3">
                  <c:v>9.27</c:v>
                </c:pt>
                <c:pt idx="4">
                  <c:v>4.55</c:v>
                </c:pt>
                <c:pt idx="5">
                  <c:v>4.46</c:v>
                </c:pt>
                <c:pt idx="6">
                  <c:v>5.09</c:v>
                </c:pt>
                <c:pt idx="7">
                  <c:v>4.6399999999999997</c:v>
                </c:pt>
                <c:pt idx="8">
                  <c:v>5.5</c:v>
                </c:pt>
                <c:pt idx="9">
                  <c:v>4.57</c:v>
                </c:pt>
                <c:pt idx="10">
                  <c:v>3.33</c:v>
                </c:pt>
                <c:pt idx="11">
                  <c:v>3.39</c:v>
                </c:pt>
                <c:pt idx="12">
                  <c:v>5.2549999999999999</c:v>
                </c:pt>
                <c:pt idx="13">
                  <c:v>7.6099999999999994</c:v>
                </c:pt>
                <c:pt idx="14">
                  <c:v>5.3650000000000002</c:v>
                </c:pt>
                <c:pt idx="15">
                  <c:v>3.57</c:v>
                </c:pt>
                <c:pt idx="16">
                  <c:v>3.24</c:v>
                </c:pt>
                <c:pt idx="17">
                  <c:v>2.93</c:v>
                </c:pt>
                <c:pt idx="18">
                  <c:v>2.64</c:v>
                </c:pt>
                <c:pt idx="19">
                  <c:v>5.1150000000000002</c:v>
                </c:pt>
                <c:pt idx="20">
                  <c:v>6.11</c:v>
                </c:pt>
                <c:pt idx="21">
                  <c:v>3.35</c:v>
                </c:pt>
                <c:pt idx="22">
                  <c:v>2.23</c:v>
                </c:pt>
                <c:pt idx="23">
                  <c:v>2.06</c:v>
                </c:pt>
                <c:pt idx="24">
                  <c:v>1.55</c:v>
                </c:pt>
                <c:pt idx="25">
                  <c:v>1.34</c:v>
                </c:pt>
                <c:pt idx="26">
                  <c:v>2.1</c:v>
                </c:pt>
                <c:pt idx="27">
                  <c:v>2.1</c:v>
                </c:pt>
                <c:pt idx="28">
                  <c:v>1.94</c:v>
                </c:pt>
                <c:pt idx="29">
                  <c:v>1.59</c:v>
                </c:pt>
                <c:pt idx="30">
                  <c:v>2.62</c:v>
                </c:pt>
                <c:pt idx="31">
                  <c:v>2.4300000000000002</c:v>
                </c:pt>
                <c:pt idx="32">
                  <c:v>1.94</c:v>
                </c:pt>
              </c:numCache>
            </c:numRef>
          </c:xVal>
          <c:yVal>
            <c:numRef>
              <c:f>'[1]biosolids Kd'!$H$291:$H$323</c:f>
              <c:numCache>
                <c:formatCode>General</c:formatCode>
                <c:ptCount val="33"/>
                <c:pt idx="0">
                  <c:v>43.6</c:v>
                </c:pt>
                <c:pt idx="1">
                  <c:v>39.4</c:v>
                </c:pt>
                <c:pt idx="2">
                  <c:v>43.2</c:v>
                </c:pt>
                <c:pt idx="3">
                  <c:v>38.799999999999997</c:v>
                </c:pt>
                <c:pt idx="4">
                  <c:v>36.5</c:v>
                </c:pt>
                <c:pt idx="5">
                  <c:v>33</c:v>
                </c:pt>
                <c:pt idx="6">
                  <c:v>29.9</c:v>
                </c:pt>
                <c:pt idx="7">
                  <c:v>33.5</c:v>
                </c:pt>
                <c:pt idx="8">
                  <c:v>30.049999999999997</c:v>
                </c:pt>
                <c:pt idx="9">
                  <c:v>22.4</c:v>
                </c:pt>
                <c:pt idx="10">
                  <c:v>21.5</c:v>
                </c:pt>
                <c:pt idx="11">
                  <c:v>20.5</c:v>
                </c:pt>
                <c:pt idx="12">
                  <c:v>17.8</c:v>
                </c:pt>
                <c:pt idx="13">
                  <c:v>16.600000000000001</c:v>
                </c:pt>
                <c:pt idx="14">
                  <c:v>14.4</c:v>
                </c:pt>
                <c:pt idx="15">
                  <c:v>16.3</c:v>
                </c:pt>
                <c:pt idx="16">
                  <c:v>15.5</c:v>
                </c:pt>
                <c:pt idx="17">
                  <c:v>18.100000000000001</c:v>
                </c:pt>
                <c:pt idx="18">
                  <c:v>18.3</c:v>
                </c:pt>
                <c:pt idx="19">
                  <c:v>16.8</c:v>
                </c:pt>
                <c:pt idx="20">
                  <c:v>15.7</c:v>
                </c:pt>
                <c:pt idx="21">
                  <c:v>14.9</c:v>
                </c:pt>
                <c:pt idx="22">
                  <c:v>15.8</c:v>
                </c:pt>
                <c:pt idx="23">
                  <c:v>14.4</c:v>
                </c:pt>
                <c:pt idx="24">
                  <c:v>21.5</c:v>
                </c:pt>
                <c:pt idx="25">
                  <c:v>20.3</c:v>
                </c:pt>
                <c:pt idx="26">
                  <c:v>18.5</c:v>
                </c:pt>
                <c:pt idx="27">
                  <c:v>16.7</c:v>
                </c:pt>
                <c:pt idx="28">
                  <c:v>16</c:v>
                </c:pt>
                <c:pt idx="29">
                  <c:v>15.4</c:v>
                </c:pt>
                <c:pt idx="30">
                  <c:v>18.5</c:v>
                </c:pt>
                <c:pt idx="31">
                  <c:v>19.899999999999999</c:v>
                </c:pt>
                <c:pt idx="32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E2-4BA0-8B8F-5377F5885C4C}"/>
            </c:ext>
          </c:extLst>
        </c:ser>
        <c:ser>
          <c:idx val="3"/>
          <c:order val="3"/>
          <c:tx>
            <c:v>PFHpA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'[1]biosolids Kd'!$I$252:$I$284</c:f>
              <c:numCache>
                <c:formatCode>General</c:formatCode>
                <c:ptCount val="33"/>
                <c:pt idx="0">
                  <c:v>1.19</c:v>
                </c:pt>
                <c:pt idx="1">
                  <c:v>0</c:v>
                </c:pt>
                <c:pt idx="2">
                  <c:v>0</c:v>
                </c:pt>
                <c:pt idx="3">
                  <c:v>3.45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'[1]biosolids Kd'!$I$291:$I$323</c:f>
              <c:numCache>
                <c:formatCode>General</c:formatCode>
                <c:ptCount val="33"/>
                <c:pt idx="0">
                  <c:v>7.28</c:v>
                </c:pt>
                <c:pt idx="1">
                  <c:v>7.9</c:v>
                </c:pt>
                <c:pt idx="2">
                  <c:v>7.75</c:v>
                </c:pt>
                <c:pt idx="3">
                  <c:v>6.68</c:v>
                </c:pt>
                <c:pt idx="4">
                  <c:v>5.73</c:v>
                </c:pt>
                <c:pt idx="5">
                  <c:v>6.61</c:v>
                </c:pt>
                <c:pt idx="6">
                  <c:v>4.58</c:v>
                </c:pt>
                <c:pt idx="7">
                  <c:v>4.82</c:v>
                </c:pt>
                <c:pt idx="8">
                  <c:v>4.4000000000000004</c:v>
                </c:pt>
                <c:pt idx="9">
                  <c:v>2.74</c:v>
                </c:pt>
                <c:pt idx="10">
                  <c:v>3.33</c:v>
                </c:pt>
                <c:pt idx="11">
                  <c:v>3.6</c:v>
                </c:pt>
                <c:pt idx="12">
                  <c:v>3.52</c:v>
                </c:pt>
                <c:pt idx="13">
                  <c:v>3.12</c:v>
                </c:pt>
                <c:pt idx="14">
                  <c:v>3.04</c:v>
                </c:pt>
                <c:pt idx="15">
                  <c:v>3.52</c:v>
                </c:pt>
                <c:pt idx="16">
                  <c:v>2.41</c:v>
                </c:pt>
                <c:pt idx="17">
                  <c:v>2.35</c:v>
                </c:pt>
                <c:pt idx="18">
                  <c:v>2.5299999999999998</c:v>
                </c:pt>
                <c:pt idx="19">
                  <c:v>2.62</c:v>
                </c:pt>
                <c:pt idx="20">
                  <c:v>3.36</c:v>
                </c:pt>
                <c:pt idx="21">
                  <c:v>2.23</c:v>
                </c:pt>
                <c:pt idx="22">
                  <c:v>2.58</c:v>
                </c:pt>
                <c:pt idx="23">
                  <c:v>1.87</c:v>
                </c:pt>
                <c:pt idx="24">
                  <c:v>3.01</c:v>
                </c:pt>
                <c:pt idx="25">
                  <c:v>3.27</c:v>
                </c:pt>
                <c:pt idx="26">
                  <c:v>1.98</c:v>
                </c:pt>
                <c:pt idx="27">
                  <c:v>3.3</c:v>
                </c:pt>
                <c:pt idx="28">
                  <c:v>2.6</c:v>
                </c:pt>
                <c:pt idx="29">
                  <c:v>2.16</c:v>
                </c:pt>
                <c:pt idx="30">
                  <c:v>2.67</c:v>
                </c:pt>
                <c:pt idx="31">
                  <c:v>2.9</c:v>
                </c:pt>
                <c:pt idx="32">
                  <c:v>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E2-4BA0-8B8F-5377F5885C4C}"/>
            </c:ext>
          </c:extLst>
        </c:ser>
        <c:ser>
          <c:idx val="4"/>
          <c:order val="4"/>
          <c:tx>
            <c:v>PFOA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141646912391892"/>
                  <c:y val="1.98993654780551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'[1]biosolids Kd'!$J$252:$J$284</c:f>
              <c:numCache>
                <c:formatCode>General</c:formatCode>
                <c:ptCount val="33"/>
                <c:pt idx="0">
                  <c:v>3.63</c:v>
                </c:pt>
                <c:pt idx="1">
                  <c:v>3.47</c:v>
                </c:pt>
                <c:pt idx="2">
                  <c:v>2.65</c:v>
                </c:pt>
                <c:pt idx="3">
                  <c:v>3.55</c:v>
                </c:pt>
                <c:pt idx="4">
                  <c:v>1.55</c:v>
                </c:pt>
                <c:pt idx="5">
                  <c:v>1.87</c:v>
                </c:pt>
                <c:pt idx="6">
                  <c:v>2.11</c:v>
                </c:pt>
                <c:pt idx="7">
                  <c:v>2.09</c:v>
                </c:pt>
                <c:pt idx="8">
                  <c:v>2.56</c:v>
                </c:pt>
                <c:pt idx="9">
                  <c:v>1.85</c:v>
                </c:pt>
                <c:pt idx="10">
                  <c:v>1.33</c:v>
                </c:pt>
                <c:pt idx="11">
                  <c:v>1.43</c:v>
                </c:pt>
                <c:pt idx="12">
                  <c:v>2.25</c:v>
                </c:pt>
                <c:pt idx="13">
                  <c:v>3.6850000000000001</c:v>
                </c:pt>
                <c:pt idx="14">
                  <c:v>2.38</c:v>
                </c:pt>
                <c:pt idx="15">
                  <c:v>1.72</c:v>
                </c:pt>
                <c:pt idx="16">
                  <c:v>1.59</c:v>
                </c:pt>
                <c:pt idx="17">
                  <c:v>1.1299999999999999</c:v>
                </c:pt>
                <c:pt idx="18">
                  <c:v>1.0900000000000001</c:v>
                </c:pt>
                <c:pt idx="19">
                  <c:v>2.91</c:v>
                </c:pt>
                <c:pt idx="20">
                  <c:v>3.63</c:v>
                </c:pt>
                <c:pt idx="21">
                  <c:v>2.11</c:v>
                </c:pt>
                <c:pt idx="22">
                  <c:v>1.53</c:v>
                </c:pt>
                <c:pt idx="23">
                  <c:v>1.22</c:v>
                </c:pt>
                <c:pt idx="24">
                  <c:v>1.06</c:v>
                </c:pt>
                <c:pt idx="25">
                  <c:v>1.18</c:v>
                </c:pt>
                <c:pt idx="26">
                  <c:v>1.45</c:v>
                </c:pt>
                <c:pt idx="27">
                  <c:v>1.5</c:v>
                </c:pt>
                <c:pt idx="28">
                  <c:v>1.54</c:v>
                </c:pt>
                <c:pt idx="29">
                  <c:v>1.42</c:v>
                </c:pt>
                <c:pt idx="30">
                  <c:v>1.3</c:v>
                </c:pt>
                <c:pt idx="31">
                  <c:v>1.22</c:v>
                </c:pt>
                <c:pt idx="32">
                  <c:v>1.59</c:v>
                </c:pt>
              </c:numCache>
            </c:numRef>
          </c:xVal>
          <c:yVal>
            <c:numRef>
              <c:f>'[1]biosolids Kd'!$J$291:$J$323</c:f>
              <c:numCache>
                <c:formatCode>General</c:formatCode>
                <c:ptCount val="33"/>
                <c:pt idx="0">
                  <c:v>11.8</c:v>
                </c:pt>
                <c:pt idx="1">
                  <c:v>15.1</c:v>
                </c:pt>
                <c:pt idx="2">
                  <c:v>19.399999999999999</c:v>
                </c:pt>
                <c:pt idx="3">
                  <c:v>13.3</c:v>
                </c:pt>
                <c:pt idx="4">
                  <c:v>12</c:v>
                </c:pt>
                <c:pt idx="5">
                  <c:v>11.7</c:v>
                </c:pt>
                <c:pt idx="6">
                  <c:v>8.91</c:v>
                </c:pt>
                <c:pt idx="7">
                  <c:v>9.73</c:v>
                </c:pt>
                <c:pt idx="8">
                  <c:v>10.175000000000001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8.4700000000000006</c:v>
                </c:pt>
                <c:pt idx="12">
                  <c:v>9.84</c:v>
                </c:pt>
                <c:pt idx="13">
                  <c:v>7.53</c:v>
                </c:pt>
                <c:pt idx="14">
                  <c:v>6.08</c:v>
                </c:pt>
                <c:pt idx="15">
                  <c:v>7.21</c:v>
                </c:pt>
                <c:pt idx="16">
                  <c:v>6.48</c:v>
                </c:pt>
                <c:pt idx="17">
                  <c:v>7.52</c:v>
                </c:pt>
                <c:pt idx="18">
                  <c:v>8.59</c:v>
                </c:pt>
                <c:pt idx="19">
                  <c:v>8.73</c:v>
                </c:pt>
                <c:pt idx="20">
                  <c:v>8.98</c:v>
                </c:pt>
                <c:pt idx="21">
                  <c:v>6.41</c:v>
                </c:pt>
                <c:pt idx="22">
                  <c:v>7.38</c:v>
                </c:pt>
                <c:pt idx="23">
                  <c:v>6.24</c:v>
                </c:pt>
                <c:pt idx="24">
                  <c:v>7.91</c:v>
                </c:pt>
                <c:pt idx="25">
                  <c:v>9.27</c:v>
                </c:pt>
                <c:pt idx="26">
                  <c:v>8.2200000000000006</c:v>
                </c:pt>
                <c:pt idx="27">
                  <c:v>7.67</c:v>
                </c:pt>
                <c:pt idx="28">
                  <c:v>7.12</c:v>
                </c:pt>
                <c:pt idx="29">
                  <c:v>7.14</c:v>
                </c:pt>
                <c:pt idx="30">
                  <c:v>6.89</c:v>
                </c:pt>
                <c:pt idx="31">
                  <c:v>8.4600000000000009</c:v>
                </c:pt>
                <c:pt idx="32">
                  <c:v>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3E2-4BA0-8B8F-5377F5885C4C}"/>
            </c:ext>
          </c:extLst>
        </c:ser>
        <c:ser>
          <c:idx val="5"/>
          <c:order val="5"/>
          <c:tx>
            <c:v>PFNA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'[1]biosolids Kd'!$K$252:$K$284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1.47</c:v>
                </c:pt>
                <c:pt idx="3">
                  <c:v>1.42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1.47</c:v>
                </c:pt>
                <c:pt idx="13">
                  <c:v>1.175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0.53500000000000003</c:v>
                </c:pt>
                <c:pt idx="20">
                  <c:v>0.998</c:v>
                </c:pt>
                <c:pt idx="21">
                  <c:v>1.74</c:v>
                </c:pt>
                <c:pt idx="22">
                  <c:v>1.75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'[1]biosolids Kd'!$K$291:$K$323</c:f>
              <c:numCache>
                <c:formatCode>General</c:formatCode>
                <c:ptCount val="33"/>
                <c:pt idx="0">
                  <c:v>2.38</c:v>
                </c:pt>
                <c:pt idx="1">
                  <c:v>2.37</c:v>
                </c:pt>
                <c:pt idx="2">
                  <c:v>2.2400000000000002</c:v>
                </c:pt>
                <c:pt idx="3">
                  <c:v>1.95</c:v>
                </c:pt>
                <c:pt idx="4">
                  <c:v>2.3199999999999998</c:v>
                </c:pt>
                <c:pt idx="5">
                  <c:v>1.72</c:v>
                </c:pt>
                <c:pt idx="6">
                  <c:v>1.8</c:v>
                </c:pt>
                <c:pt idx="7">
                  <c:v>1.71</c:v>
                </c:pt>
                <c:pt idx="8">
                  <c:v>2.0249999999999999</c:v>
                </c:pt>
                <c:pt idx="9">
                  <c:v>0</c:v>
                </c:pt>
                <c:pt idx="10">
                  <c:v>1.79</c:v>
                </c:pt>
                <c:pt idx="11">
                  <c:v>1.63</c:v>
                </c:pt>
                <c:pt idx="12">
                  <c:v>2.1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1.1200000000000001</c:v>
                </c:pt>
                <c:pt idx="19">
                  <c:v>1.96</c:v>
                </c:pt>
                <c:pt idx="20">
                  <c:v>1.74</c:v>
                </c:pt>
                <c:pt idx="21">
                  <c:v>1.53</c:v>
                </c:pt>
                <c:pt idx="22">
                  <c:v>1.31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3E2-4BA0-8B8F-5377F5885C4C}"/>
            </c:ext>
          </c:extLst>
        </c:ser>
        <c:ser>
          <c:idx val="6"/>
          <c:order val="6"/>
          <c:tx>
            <c:v>PFDA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'[1]biosolids Kd'!$L$251:$L$284</c:f>
              <c:numCache>
                <c:formatCode>General</c:formatCode>
                <c:ptCount val="34"/>
                <c:pt idx="0">
                  <c:v>1.37</c:v>
                </c:pt>
                <c:pt idx="1">
                  <c:v>1.02</c:v>
                </c:pt>
                <c:pt idx="2">
                  <c:v>1.48</c:v>
                </c:pt>
                <c:pt idx="3">
                  <c:v>1.18</c:v>
                </c:pt>
                <c:pt idx="4">
                  <c:v>1.07</c:v>
                </c:pt>
                <c:pt idx="5">
                  <c:v>0</c:v>
                </c:pt>
                <c:pt idx="6">
                  <c:v>0</c:v>
                </c:pt>
                <c:pt idx="7">
                  <c:v>1.1599999999999999</c:v>
                </c:pt>
                <c:pt idx="8">
                  <c:v>1.48</c:v>
                </c:pt>
                <c:pt idx="9">
                  <c:v>1.81</c:v>
                </c:pt>
                <c:pt idx="10">
                  <c:v>1.34</c:v>
                </c:pt>
                <c:pt idx="11">
                  <c:v>0</c:v>
                </c:pt>
                <c:pt idx="12">
                  <c:v>0</c:v>
                </c:pt>
                <c:pt idx="13">
                  <c:v>0.59499999999999997</c:v>
                </c:pt>
                <c:pt idx="14">
                  <c:v>1.2549999999999999</c:v>
                </c:pt>
                <c:pt idx="15">
                  <c:v>1.5049999999999999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1.2650000000000001</c:v>
                </c:pt>
                <c:pt idx="21">
                  <c:v>1.55</c:v>
                </c:pt>
                <c:pt idx="22">
                  <c:v>0</c:v>
                </c:pt>
                <c:pt idx="23">
                  <c:v>0</c:v>
                </c:pt>
                <c:pt idx="24">
                  <c:v>1.47</c:v>
                </c:pt>
                <c:pt idx="25">
                  <c:v>0</c:v>
                </c:pt>
                <c:pt idx="26">
                  <c:v>1.1000000000000001</c:v>
                </c:pt>
                <c:pt idx="27">
                  <c:v>0</c:v>
                </c:pt>
                <c:pt idx="28">
                  <c:v>0</c:v>
                </c:pt>
                <c:pt idx="29">
                  <c:v>1.03</c:v>
                </c:pt>
                <c:pt idx="30">
                  <c:v>0</c:v>
                </c:pt>
                <c:pt idx="31">
                  <c:v>1.1399999999999999</c:v>
                </c:pt>
                <c:pt idx="32">
                  <c:v>1.17</c:v>
                </c:pt>
                <c:pt idx="33">
                  <c:v>1.35</c:v>
                </c:pt>
              </c:numCache>
            </c:numRef>
          </c:xVal>
          <c:yVal>
            <c:numRef>
              <c:f>'[1]biosolids Kd'!$L$290:$L$323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3E2-4BA0-8B8F-5377F5885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019416"/>
        <c:axId val="702014168"/>
      </c:scatterChart>
      <c:valAx>
        <c:axId val="70201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biosolids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14168"/>
        <c:crosses val="autoZero"/>
        <c:crossBetween val="midCat"/>
      </c:valAx>
      <c:valAx>
        <c:axId val="70201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19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28274329815037"/>
          <c:y val="0.3776593242741097"/>
          <c:w val="0.24700309201061046"/>
          <c:h val="0.2524841134331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PFPeA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'[1]biosolids Kd'!$G$251:$G$284</c:f>
              <c:numCache>
                <c:formatCode>General</c:formatCode>
                <c:ptCount val="34"/>
                <c:pt idx="0">
                  <c:v>17</c:v>
                </c:pt>
                <c:pt idx="1">
                  <c:v>33.1</c:v>
                </c:pt>
                <c:pt idx="2">
                  <c:v>18.3</c:v>
                </c:pt>
                <c:pt idx="3">
                  <c:v>10.9</c:v>
                </c:pt>
                <c:pt idx="4">
                  <c:v>29.1</c:v>
                </c:pt>
                <c:pt idx="5">
                  <c:v>2.65</c:v>
                </c:pt>
                <c:pt idx="6">
                  <c:v>4.38</c:v>
                </c:pt>
                <c:pt idx="7">
                  <c:v>3.43</c:v>
                </c:pt>
                <c:pt idx="8">
                  <c:v>4.96</c:v>
                </c:pt>
                <c:pt idx="9">
                  <c:v>5.95</c:v>
                </c:pt>
                <c:pt idx="10">
                  <c:v>8.08</c:v>
                </c:pt>
                <c:pt idx="11">
                  <c:v>0</c:v>
                </c:pt>
                <c:pt idx="12">
                  <c:v>0</c:v>
                </c:pt>
                <c:pt idx="13">
                  <c:v>3.4249999999999998</c:v>
                </c:pt>
                <c:pt idx="14">
                  <c:v>16.880000000000003</c:v>
                </c:pt>
                <c:pt idx="15">
                  <c:v>6.7450000000000001</c:v>
                </c:pt>
                <c:pt idx="16">
                  <c:v>1.36</c:v>
                </c:pt>
                <c:pt idx="17">
                  <c:v>1.6</c:v>
                </c:pt>
                <c:pt idx="18">
                  <c:v>0</c:v>
                </c:pt>
                <c:pt idx="19">
                  <c:v>0</c:v>
                </c:pt>
                <c:pt idx="20">
                  <c:v>5.2750000000000004</c:v>
                </c:pt>
                <c:pt idx="21">
                  <c:v>5.44</c:v>
                </c:pt>
                <c:pt idx="22">
                  <c:v>5.57</c:v>
                </c:pt>
                <c:pt idx="23">
                  <c:v>0</c:v>
                </c:pt>
                <c:pt idx="24">
                  <c:v>1.25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2.81</c:v>
                </c:pt>
                <c:pt idx="29">
                  <c:v>3.27</c:v>
                </c:pt>
                <c:pt idx="30">
                  <c:v>0</c:v>
                </c:pt>
                <c:pt idx="31">
                  <c:v>1.55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'[1]biosolids Kd'!$G$290:$G$323</c:f>
              <c:numCache>
                <c:formatCode>General</c:formatCode>
                <c:ptCount val="34"/>
                <c:pt idx="0">
                  <c:v>409</c:v>
                </c:pt>
                <c:pt idx="1">
                  <c:v>95.8</c:v>
                </c:pt>
                <c:pt idx="2">
                  <c:v>93.4</c:v>
                </c:pt>
                <c:pt idx="3">
                  <c:v>99.7</c:v>
                </c:pt>
                <c:pt idx="4">
                  <c:v>108</c:v>
                </c:pt>
                <c:pt idx="5">
                  <c:v>98.2</c:v>
                </c:pt>
                <c:pt idx="6">
                  <c:v>81.099999999999994</c:v>
                </c:pt>
                <c:pt idx="7">
                  <c:v>79.5</c:v>
                </c:pt>
                <c:pt idx="8">
                  <c:v>76.2</c:v>
                </c:pt>
                <c:pt idx="9">
                  <c:v>67.400000000000006</c:v>
                </c:pt>
                <c:pt idx="10">
                  <c:v>47.5</c:v>
                </c:pt>
                <c:pt idx="11">
                  <c:v>43.6</c:v>
                </c:pt>
                <c:pt idx="12">
                  <c:v>39.799999999999997</c:v>
                </c:pt>
                <c:pt idx="13">
                  <c:v>37.9</c:v>
                </c:pt>
                <c:pt idx="14">
                  <c:v>31.2</c:v>
                </c:pt>
                <c:pt idx="15">
                  <c:v>31.5</c:v>
                </c:pt>
                <c:pt idx="16">
                  <c:v>32.700000000000003</c:v>
                </c:pt>
                <c:pt idx="17">
                  <c:v>28.8</c:v>
                </c:pt>
                <c:pt idx="18">
                  <c:v>35.700000000000003</c:v>
                </c:pt>
                <c:pt idx="19">
                  <c:v>34</c:v>
                </c:pt>
                <c:pt idx="20">
                  <c:v>40.1</c:v>
                </c:pt>
                <c:pt idx="21">
                  <c:v>34.700000000000003</c:v>
                </c:pt>
                <c:pt idx="22">
                  <c:v>35.5</c:v>
                </c:pt>
                <c:pt idx="23">
                  <c:v>38.799999999999997</c:v>
                </c:pt>
                <c:pt idx="24">
                  <c:v>41</c:v>
                </c:pt>
                <c:pt idx="25">
                  <c:v>50.9</c:v>
                </c:pt>
                <c:pt idx="26">
                  <c:v>49.8</c:v>
                </c:pt>
                <c:pt idx="27">
                  <c:v>43.3</c:v>
                </c:pt>
                <c:pt idx="28">
                  <c:v>32</c:v>
                </c:pt>
                <c:pt idx="29">
                  <c:v>28.7</c:v>
                </c:pt>
                <c:pt idx="30">
                  <c:v>31.3</c:v>
                </c:pt>
                <c:pt idx="31">
                  <c:v>39.4</c:v>
                </c:pt>
                <c:pt idx="32">
                  <c:v>28</c:v>
                </c:pt>
                <c:pt idx="33">
                  <c:v>24.7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5-4D87-A340-46CB9C7CF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019416"/>
        <c:axId val="702014168"/>
      </c:scatterChart>
      <c:valAx>
        <c:axId val="70201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14168"/>
        <c:crosses val="autoZero"/>
        <c:crossBetween val="midCat"/>
      </c:valAx>
      <c:valAx>
        <c:axId val="70201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1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3782443861184"/>
          <c:y val="5.700613143004387E-2"/>
          <c:w val="0.62663474198705427"/>
          <c:h val="0.81121795858149892"/>
        </c:manualLayout>
      </c:layout>
      <c:scatterChart>
        <c:scatterStyle val="lineMarker"/>
        <c:varyColors val="0"/>
        <c:ser>
          <c:idx val="0"/>
          <c:order val="0"/>
          <c:tx>
            <c:v>Influent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'Figure 2a'!$C$3:$BH$3</c:f>
              <c:numCache>
                <c:formatCode>General</c:formatCode>
                <c:ptCount val="58"/>
                <c:pt idx="13">
                  <c:v>6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</c:numCache>
            </c:numRef>
          </c:xVal>
          <c:yVal>
            <c:numRef>
              <c:f>'Figure 2a'!$C$5:$BH$5</c:f>
              <c:numCache>
                <c:formatCode>General</c:formatCode>
                <c:ptCount val="58"/>
                <c:pt idx="13">
                  <c:v>1142.127</c:v>
                </c:pt>
                <c:pt idx="15">
                  <c:v>1157.7332863995084</c:v>
                </c:pt>
                <c:pt idx="16">
                  <c:v>1187.0604523939157</c:v>
                </c:pt>
                <c:pt idx="17">
                  <c:v>1215.6266838389149</c:v>
                </c:pt>
                <c:pt idx="18">
                  <c:v>1223.7139882420556</c:v>
                </c:pt>
                <c:pt idx="19">
                  <c:v>1226.2540266049793</c:v>
                </c:pt>
                <c:pt idx="20">
                  <c:v>1228.1932076702462</c:v>
                </c:pt>
                <c:pt idx="21">
                  <c:v>1230.3506317969106</c:v>
                </c:pt>
                <c:pt idx="22">
                  <c:v>1231.5377873727073</c:v>
                </c:pt>
                <c:pt idx="23">
                  <c:v>1237.272850700178</c:v>
                </c:pt>
                <c:pt idx="24">
                  <c:v>1238.6652597405534</c:v>
                </c:pt>
                <c:pt idx="25">
                  <c:v>1240.0780698007572</c:v>
                </c:pt>
                <c:pt idx="26">
                  <c:v>1241.1209340817327</c:v>
                </c:pt>
                <c:pt idx="27">
                  <c:v>1241.2220256926159</c:v>
                </c:pt>
                <c:pt idx="28">
                  <c:v>1242.6058396154583</c:v>
                </c:pt>
                <c:pt idx="29">
                  <c:v>1243.1977700961631</c:v>
                </c:pt>
                <c:pt idx="30">
                  <c:v>1243.9449153605003</c:v>
                </c:pt>
                <c:pt idx="31">
                  <c:v>1244.7533492690013</c:v>
                </c:pt>
                <c:pt idx="32">
                  <c:v>1244.999569404159</c:v>
                </c:pt>
                <c:pt idx="33">
                  <c:v>1245.2996873769328</c:v>
                </c:pt>
                <c:pt idx="34">
                  <c:v>1245.91943332562</c:v>
                </c:pt>
                <c:pt idx="35">
                  <c:v>1247.3826452252406</c:v>
                </c:pt>
                <c:pt idx="36">
                  <c:v>1247.842590434906</c:v>
                </c:pt>
                <c:pt idx="37">
                  <c:v>1248.3648478980122</c:v>
                </c:pt>
                <c:pt idx="38">
                  <c:v>1249.5958586531074</c:v>
                </c:pt>
                <c:pt idx="39">
                  <c:v>1249.9909987103701</c:v>
                </c:pt>
                <c:pt idx="40">
                  <c:v>1250.3812630219018</c:v>
                </c:pt>
                <c:pt idx="41">
                  <c:v>1261.1642805333265</c:v>
                </c:pt>
                <c:pt idx="42">
                  <c:v>1264.5298512608317</c:v>
                </c:pt>
                <c:pt idx="43">
                  <c:v>1269.1864092612514</c:v>
                </c:pt>
                <c:pt idx="44">
                  <c:v>1269.8092282057767</c:v>
                </c:pt>
                <c:pt idx="45">
                  <c:v>1269.9303035122421</c:v>
                </c:pt>
                <c:pt idx="46">
                  <c:v>1270.3742638646236</c:v>
                </c:pt>
                <c:pt idx="47">
                  <c:v>1270.581456147379</c:v>
                </c:pt>
                <c:pt idx="48">
                  <c:v>1273.9593944287849</c:v>
                </c:pt>
                <c:pt idx="49">
                  <c:v>1274.677189344623</c:v>
                </c:pt>
                <c:pt idx="50">
                  <c:v>1274.677189344623</c:v>
                </c:pt>
                <c:pt idx="51">
                  <c:v>1274.677189344623</c:v>
                </c:pt>
                <c:pt idx="52">
                  <c:v>1274.9158374897449</c:v>
                </c:pt>
                <c:pt idx="53">
                  <c:v>1274.9158374897449</c:v>
                </c:pt>
                <c:pt idx="54">
                  <c:v>1274.9158374897449</c:v>
                </c:pt>
                <c:pt idx="55">
                  <c:v>1274.9158374897449</c:v>
                </c:pt>
                <c:pt idx="56">
                  <c:v>1274.9158374897449</c:v>
                </c:pt>
                <c:pt idx="57">
                  <c:v>1274.9158374897449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6-4881-9F31-150855F1C4A1}"/>
            </c:ext>
          </c:extLst>
        </c:ser>
        <c:ser>
          <c:idx val="3"/>
          <c:order val="1"/>
          <c:tx>
            <c:v>Influent Interpolated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rgbClr val="0070C0"/>
                </a:solidFill>
              </a:ln>
              <a:effectLst/>
            </c:spPr>
          </c:marker>
          <c:xVal>
            <c:numRef>
              <c:f>'Figure 2a'!$C$8:$Q$8</c:f>
              <c:numCache>
                <c:formatCode>General</c:formatCode>
                <c:ptCount val="15"/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4">
                  <c:v>7</c:v>
                </c:pt>
              </c:numCache>
            </c:numRef>
          </c:xVal>
          <c:yVal>
            <c:numRef>
              <c:f>'Figure 2a'!$C$10:$Q$10</c:f>
              <c:numCache>
                <c:formatCode>General</c:formatCode>
                <c:ptCount val="15"/>
                <c:pt idx="7">
                  <c:v>693.17</c:v>
                </c:pt>
                <c:pt idx="8">
                  <c:v>958.43999999999994</c:v>
                </c:pt>
                <c:pt idx="9">
                  <c:v>1041.95</c:v>
                </c:pt>
                <c:pt idx="10">
                  <c:v>1083.57</c:v>
                </c:pt>
                <c:pt idx="11">
                  <c:v>1110.9099999999999</c:v>
                </c:pt>
                <c:pt idx="12">
                  <c:v>1127.3599999999999</c:v>
                </c:pt>
                <c:pt idx="14">
                  <c:v>1152.4069999999999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6-4881-9F31-150855F1C4A1}"/>
            </c:ext>
          </c:extLst>
        </c:ser>
        <c:ser>
          <c:idx val="1"/>
          <c:order val="2"/>
          <c:tx>
            <c:v>Effluent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'Figure 2a'!$C$14:$BU$14</c:f>
              <c:numCache>
                <c:formatCode>General</c:formatCode>
                <c:ptCount val="71"/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</c:numCache>
            </c:numRef>
          </c:xVal>
          <c:yVal>
            <c:numRef>
              <c:f>'Figure 2a'!$C$16:$BU$16</c:f>
              <c:numCache>
                <c:formatCode>General</c:formatCode>
                <c:ptCount val="71"/>
                <c:pt idx="13">
                  <c:v>508.0067759836067</c:v>
                </c:pt>
                <c:pt idx="14">
                  <c:v>537.69017657206223</c:v>
                </c:pt>
                <c:pt idx="15">
                  <c:v>573.91487352470267</c:v>
                </c:pt>
                <c:pt idx="16">
                  <c:v>600.4315979894659</c:v>
                </c:pt>
                <c:pt idx="17">
                  <c:v>616.3781174151834</c:v>
                </c:pt>
                <c:pt idx="18">
                  <c:v>639.82846426352012</c:v>
                </c:pt>
                <c:pt idx="19">
                  <c:v>655.94882703468841</c:v>
                </c:pt>
                <c:pt idx="20">
                  <c:v>669.41811898405513</c:v>
                </c:pt>
                <c:pt idx="21">
                  <c:v>683.21717692557183</c:v>
                </c:pt>
                <c:pt idx="22">
                  <c:v>693.98863215164454</c:v>
                </c:pt>
                <c:pt idx="23">
                  <c:v>703.79950504835108</c:v>
                </c:pt>
                <c:pt idx="24">
                  <c:v>711.73232134613454</c:v>
                </c:pt>
                <c:pt idx="25">
                  <c:v>719.25282283735703</c:v>
                </c:pt>
                <c:pt idx="26">
                  <c:v>726.57723214121847</c:v>
                </c:pt>
                <c:pt idx="27">
                  <c:v>730.95183079784101</c:v>
                </c:pt>
                <c:pt idx="28">
                  <c:v>735.0392802705403</c:v>
                </c:pt>
                <c:pt idx="29">
                  <c:v>741.49862298140158</c:v>
                </c:pt>
                <c:pt idx="30">
                  <c:v>747.90550284335563</c:v>
                </c:pt>
                <c:pt idx="31">
                  <c:v>750.93755918829993</c:v>
                </c:pt>
                <c:pt idx="32">
                  <c:v>753.90947473723395</c:v>
                </c:pt>
                <c:pt idx="33">
                  <c:v>757.07200413354167</c:v>
                </c:pt>
                <c:pt idx="34">
                  <c:v>759.89086363213414</c:v>
                </c:pt>
                <c:pt idx="35">
                  <c:v>762.20086087430411</c:v>
                </c:pt>
                <c:pt idx="36">
                  <c:v>764.59733751135866</c:v>
                </c:pt>
                <c:pt idx="37">
                  <c:v>765.71960083181193</c:v>
                </c:pt>
                <c:pt idx="38">
                  <c:v>767.25622215517797</c:v>
                </c:pt>
                <c:pt idx="39">
                  <c:v>768.64136906713577</c:v>
                </c:pt>
                <c:pt idx="40">
                  <c:v>769.34053713319327</c:v>
                </c:pt>
                <c:pt idx="41">
                  <c:v>770.19440553706102</c:v>
                </c:pt>
                <c:pt idx="42">
                  <c:v>771.45874373865581</c:v>
                </c:pt>
                <c:pt idx="43">
                  <c:v>772.48788996909377</c:v>
                </c:pt>
                <c:pt idx="44">
                  <c:v>773.61446460893558</c:v>
                </c:pt>
                <c:pt idx="45">
                  <c:v>774.72359125309958</c:v>
                </c:pt>
                <c:pt idx="46">
                  <c:v>775.74151648730981</c:v>
                </c:pt>
                <c:pt idx="47">
                  <c:v>776.62952692349631</c:v>
                </c:pt>
                <c:pt idx="48">
                  <c:v>777.1671169403146</c:v>
                </c:pt>
                <c:pt idx="49">
                  <c:v>777.62736440636536</c:v>
                </c:pt>
                <c:pt idx="50">
                  <c:v>778.27897683976914</c:v>
                </c:pt>
                <c:pt idx="51">
                  <c:v>778.90553383365341</c:v>
                </c:pt>
                <c:pt idx="52">
                  <c:v>779.55199839336296</c:v>
                </c:pt>
                <c:pt idx="53">
                  <c:v>779.9663840084645</c:v>
                </c:pt>
                <c:pt idx="54">
                  <c:v>780.25297238389624</c:v>
                </c:pt>
                <c:pt idx="55">
                  <c:v>780.51818464369319</c:v>
                </c:pt>
                <c:pt idx="56">
                  <c:v>780.91703190782664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06-4881-9F31-150855F1C4A1}"/>
            </c:ext>
          </c:extLst>
        </c:ser>
        <c:ser>
          <c:idx val="4"/>
          <c:order val="3"/>
          <c:tx>
            <c:v>Effluent Interpolated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'Figure 2a'!$C$19:$O$19</c:f>
              <c:numCache>
                <c:formatCode>General</c:formatCode>
                <c:ptCount val="13"/>
                <c:pt idx="0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'Figure 2a'!$C$21:$O$21</c:f>
              <c:numCache>
                <c:formatCode>General</c:formatCode>
                <c:ptCount val="13"/>
                <c:pt idx="0">
                  <c:v>0</c:v>
                </c:pt>
                <c:pt idx="7">
                  <c:v>97.69026851335434</c:v>
                </c:pt>
                <c:pt idx="8">
                  <c:v>245.11864158629479</c:v>
                </c:pt>
                <c:pt idx="9">
                  <c:v>334.7762595330496</c:v>
                </c:pt>
                <c:pt idx="10">
                  <c:v>397.78666508736086</c:v>
                </c:pt>
                <c:pt idx="11">
                  <c:v>444.72037862653769</c:v>
                </c:pt>
                <c:pt idx="12">
                  <c:v>481.22037862653769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06-4881-9F31-150855F1C4A1}"/>
            </c:ext>
          </c:extLst>
        </c:ser>
        <c:ser>
          <c:idx val="6"/>
          <c:order val="4"/>
          <c:tx>
            <c:v>Biosolids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15875">
                <a:solidFill>
                  <a:srgbClr val="92D050"/>
                </a:solidFill>
              </a:ln>
              <a:effectLst/>
            </c:spPr>
          </c:marker>
          <c:xVal>
            <c:numRef>
              <c:f>'Figure 2a'!$C$23:$AQ$23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'Figure 2a'!$C$25:$AQ$25</c:f>
              <c:numCache>
                <c:formatCode>General</c:formatCode>
                <c:ptCount val="41"/>
                <c:pt idx="0">
                  <c:v>9.2565831841227002</c:v>
                </c:pt>
                <c:pt idx="1">
                  <c:v>51.626191336272896</c:v>
                </c:pt>
                <c:pt idx="2">
                  <c:v>97.66941266870009</c:v>
                </c:pt>
                <c:pt idx="3">
                  <c:v>211.39777859131709</c:v>
                </c:pt>
                <c:pt idx="4">
                  <c:v>211.39777859131709</c:v>
                </c:pt>
                <c:pt idx="5">
                  <c:v>211.39777859131709</c:v>
                </c:pt>
                <c:pt idx="7" formatCode="0.00">
                  <c:v>336.56479451124119</c:v>
                </c:pt>
                <c:pt idx="8" formatCode="0.00">
                  <c:v>377.90169326907119</c:v>
                </c:pt>
                <c:pt idx="9" formatCode="0.00">
                  <c:v>413.95363147908898</c:v>
                </c:pt>
                <c:pt idx="10" formatCode="0.00">
                  <c:v>446.67526270981676</c:v>
                </c:pt>
                <c:pt idx="11" formatCode="0.00">
                  <c:v>446.67526270981676</c:v>
                </c:pt>
                <c:pt idx="12" formatCode="0.00">
                  <c:v>446.67526270981676</c:v>
                </c:pt>
                <c:pt idx="14" formatCode="0.00">
                  <c:v>483.9755106284498</c:v>
                </c:pt>
                <c:pt idx="15" formatCode="0.00">
                  <c:v>503.54881226278582</c:v>
                </c:pt>
                <c:pt idx="16" formatCode="0.00">
                  <c:v>517.22835586561996</c:v>
                </c:pt>
                <c:pt idx="17" formatCode="0.00">
                  <c:v>530.79795427100112</c:v>
                </c:pt>
                <c:pt idx="18" formatCode="0.00">
                  <c:v>530.79795427100112</c:v>
                </c:pt>
                <c:pt idx="19" formatCode="0.00">
                  <c:v>530.79795427100112</c:v>
                </c:pt>
                <c:pt idx="21" formatCode="0.00">
                  <c:v>550.10693933400603</c:v>
                </c:pt>
                <c:pt idx="22" formatCode="0.00">
                  <c:v>559.43627557998127</c:v>
                </c:pt>
                <c:pt idx="23" formatCode="0.00">
                  <c:v>566.59238427868172</c:v>
                </c:pt>
                <c:pt idx="24" formatCode="0.00">
                  <c:v>571.4684933117727</c:v>
                </c:pt>
                <c:pt idx="25" formatCode="0.00">
                  <c:v>571.4684933117727</c:v>
                </c:pt>
                <c:pt idx="26" formatCode="0.00">
                  <c:v>571.4684933117727</c:v>
                </c:pt>
                <c:pt idx="28" formatCode="0.00">
                  <c:v>581.40568150823469</c:v>
                </c:pt>
                <c:pt idx="29" formatCode="0.00">
                  <c:v>583.75831650122734</c:v>
                </c:pt>
                <c:pt idx="30" formatCode="0.00">
                  <c:v>586.67156252214454</c:v>
                </c:pt>
                <c:pt idx="31" formatCode="0.00">
                  <c:v>588.87246543520837</c:v>
                </c:pt>
                <c:pt idx="32" formatCode="0.00">
                  <c:v>588.87246543520837</c:v>
                </c:pt>
                <c:pt idx="33" formatCode="0.00">
                  <c:v>588.87246543520837</c:v>
                </c:pt>
                <c:pt idx="35" formatCode="0.00">
                  <c:v>593.65934291708925</c:v>
                </c:pt>
                <c:pt idx="36" formatCode="0.00">
                  <c:v>596.50419176121886</c:v>
                </c:pt>
                <c:pt idx="37" formatCode="0.00">
                  <c:v>599.09349032845068</c:v>
                </c:pt>
                <c:pt idx="38" formatCode="0.00">
                  <c:v>601.32685496979468</c:v>
                </c:pt>
                <c:pt idx="39" formatCode="0.00">
                  <c:v>601.66513228145266</c:v>
                </c:pt>
                <c:pt idx="40" formatCode="0.00">
                  <c:v>601.66513228145266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06-4881-9F31-150855F1C4A1}"/>
            </c:ext>
          </c:extLst>
        </c:ser>
        <c:ser>
          <c:idx val="5"/>
          <c:order val="5"/>
          <c:tx>
            <c:v>Biosolids Interpolated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92D050"/>
                </a:solidFill>
              </a:ln>
              <a:effectLst/>
            </c:spPr>
          </c:marker>
          <c:dPt>
            <c:idx val="27"/>
            <c:marker>
              <c:symbol val="circle"/>
              <c:size val="5"/>
              <c:spPr>
                <a:noFill/>
                <a:ln w="15875">
                  <a:solidFill>
                    <a:srgbClr val="92D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E06-4881-9F31-150855F1C4A1}"/>
              </c:ext>
            </c:extLst>
          </c:dPt>
          <c:xVal>
            <c:numRef>
              <c:f>'Figure 2a'!$C$27:$BA$27</c:f>
              <c:numCache>
                <c:formatCode>General</c:formatCode>
                <c:ptCount val="51"/>
                <c:pt idx="6">
                  <c:v>6</c:v>
                </c:pt>
                <c:pt idx="13">
                  <c:v>13</c:v>
                </c:pt>
                <c:pt idx="20">
                  <c:v>20</c:v>
                </c:pt>
                <c:pt idx="27">
                  <c:v>27</c:v>
                </c:pt>
                <c:pt idx="34">
                  <c:v>34</c:v>
                </c:pt>
              </c:numCache>
            </c:numRef>
          </c:xVal>
          <c:yVal>
            <c:numRef>
              <c:f>'Figure 2a'!$C$29:$BA$29</c:f>
              <c:numCache>
                <c:formatCode>General</c:formatCode>
                <c:ptCount val="51"/>
                <c:pt idx="6" formatCode="0.00">
                  <c:v>271.73770456650749</c:v>
                </c:pt>
                <c:pt idx="13" formatCode="0.00">
                  <c:v>469.28526270981678</c:v>
                </c:pt>
                <c:pt idx="20" formatCode="0.00">
                  <c:v>541.34795427100107</c:v>
                </c:pt>
                <c:pt idx="27" formatCode="0.00">
                  <c:v>575.79849331177275</c:v>
                </c:pt>
                <c:pt idx="34" formatCode="0.00">
                  <c:v>591.5854801956184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06-4881-9F31-150855F1C4A1}"/>
            </c:ext>
          </c:extLst>
        </c:ser>
        <c:ser>
          <c:idx val="7"/>
          <c:order val="6"/>
          <c:tx>
            <c:v>Biosolids Extrapolated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rgbClr val="92D050"/>
                </a:solidFill>
              </a:ln>
              <a:effectLst/>
            </c:spPr>
          </c:marker>
          <c:xVal>
            <c:numRef>
              <c:f>'Figure 2a'!$AR$31:$BA$31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</c:numCache>
            </c:numRef>
          </c:xVal>
          <c:yVal>
            <c:numRef>
              <c:f>'Figure 2a'!$AR$33:$BA$33</c:f>
              <c:numCache>
                <c:formatCode>General</c:formatCode>
                <c:ptCount val="10"/>
                <c:pt idx="0">
                  <c:v>601.66513228145266</c:v>
                </c:pt>
                <c:pt idx="1">
                  <c:v>603.73354371880578</c:v>
                </c:pt>
                <c:pt idx="2">
                  <c:v>606.43374652899922</c:v>
                </c:pt>
                <c:pt idx="3">
                  <c:v>608.25254356654534</c:v>
                </c:pt>
                <c:pt idx="4">
                  <c:v>609.97265214854372</c:v>
                </c:pt>
                <c:pt idx="5">
                  <c:v>611.59862382599249</c:v>
                </c:pt>
                <c:pt idx="6">
                  <c:v>611.59862382599249</c:v>
                </c:pt>
                <c:pt idx="7">
                  <c:v>611.59862382599249</c:v>
                </c:pt>
                <c:pt idx="8">
                  <c:v>613.10740800814972</c:v>
                </c:pt>
                <c:pt idx="9">
                  <c:v>614.33709290105844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06-4881-9F31-150855F1C4A1}"/>
            </c:ext>
          </c:extLst>
        </c:ser>
        <c:ser>
          <c:idx val="8"/>
          <c:order val="7"/>
          <c:tx>
            <c:v>Effluent + Biosolids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2a'!$C$35:$BA$35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'Figure 2a'!$C$36:$BA$36</c:f>
              <c:numCache>
                <c:formatCode>General</c:formatCode>
                <c:ptCount val="51"/>
                <c:pt idx="0">
                  <c:v>9.2565831841227002</c:v>
                </c:pt>
                <c:pt idx="1">
                  <c:v>51.626191336272896</c:v>
                </c:pt>
                <c:pt idx="2">
                  <c:v>288.10218777617058</c:v>
                </c:pt>
                <c:pt idx="3">
                  <c:v>480.13186890491585</c:v>
                </c:pt>
                <c:pt idx="4">
                  <c:v>536.78676474961912</c:v>
                </c:pt>
                <c:pt idx="5">
                  <c:v>580.66680169767164</c:v>
                </c:pt>
                <c:pt idx="6" formatCode="0.00">
                  <c:v>676.52928777185252</c:v>
                </c:pt>
                <c:pt idx="7">
                  <c:v>768.14277507365523</c:v>
                </c:pt>
                <c:pt idx="8">
                  <c:v>839.16307441994081</c:v>
                </c:pt>
                <c:pt idx="9">
                  <c:v>911.43970958259911</c:v>
                </c:pt>
                <c:pt idx="10">
                  <c:v>970.67806527809012</c:v>
                </c:pt>
                <c:pt idx="11">
                  <c:v>986.62458470380761</c:v>
                </c:pt>
                <c:pt idx="12">
                  <c:v>1010.0749315521443</c:v>
                </c:pt>
                <c:pt idx="13" formatCode="0.00">
                  <c:v>1048.8052943233126</c:v>
                </c:pt>
                <c:pt idx="14">
                  <c:v>1076.9648341913123</c:v>
                </c:pt>
                <c:pt idx="15">
                  <c:v>1110.337193767165</c:v>
                </c:pt>
                <c:pt idx="16">
                  <c:v>1134.7881925960719</c:v>
                </c:pt>
                <c:pt idx="17">
                  <c:v>1158.1686638981596</c:v>
                </c:pt>
                <c:pt idx="18">
                  <c:v>1166.1014801959432</c:v>
                </c:pt>
                <c:pt idx="19">
                  <c:v>1173.6219816871655</c:v>
                </c:pt>
                <c:pt idx="20" formatCode="0.00">
                  <c:v>1191.4963909910271</c:v>
                </c:pt>
                <c:pt idx="21">
                  <c:v>1204.6299747106546</c:v>
                </c:pt>
                <c:pt idx="22">
                  <c:v>1218.046760429329</c:v>
                </c:pt>
                <c:pt idx="23">
                  <c:v>1231.6622118388907</c:v>
                </c:pt>
                <c:pt idx="24">
                  <c:v>1242.9452007339357</c:v>
                </c:pt>
                <c:pt idx="25">
                  <c:v>1245.97725707888</c:v>
                </c:pt>
                <c:pt idx="26">
                  <c:v>1248.9491726278141</c:v>
                </c:pt>
                <c:pt idx="27" formatCode="0.00">
                  <c:v>1256.4417020241217</c:v>
                </c:pt>
                <c:pt idx="28">
                  <c:v>1264.8677497191761</c:v>
                </c:pt>
                <c:pt idx="29">
                  <c:v>1269.5303819543387</c:v>
                </c:pt>
                <c:pt idx="30">
                  <c:v>1274.8401046123106</c:v>
                </c:pt>
                <c:pt idx="31">
                  <c:v>1278.1632708458278</c:v>
                </c:pt>
                <c:pt idx="32">
                  <c:v>1279.6998921691938</c:v>
                </c:pt>
                <c:pt idx="33">
                  <c:v>1281.0850390811515</c:v>
                </c:pt>
                <c:pt idx="34" formatCode="0.00">
                  <c:v>1284.497221907619</c:v>
                </c:pt>
                <c:pt idx="35">
                  <c:v>1287.4249530329575</c:v>
                </c:pt>
                <c:pt idx="36">
                  <c:v>1291.534140078682</c:v>
                </c:pt>
                <c:pt idx="37">
                  <c:v>1295.1525848763517</c:v>
                </c:pt>
                <c:pt idx="38">
                  <c:v>1298.5125241575377</c:v>
                </c:pt>
                <c:pt idx="39">
                  <c:v>1299.9599281133596</c:v>
                </c:pt>
                <c:pt idx="40">
                  <c:v>1300.9778533475699</c:v>
                </c:pt>
                <c:pt idx="41">
                  <c:v>1301.8658637837564</c:v>
                </c:pt>
                <c:pt idx="42">
                  <c:v>1304.4718652379279</c:v>
                </c:pt>
                <c:pt idx="43">
                  <c:v>1307.632315514172</c:v>
                </c:pt>
                <c:pt idx="44">
                  <c:v>1310.1027249851218</c:v>
                </c:pt>
                <c:pt idx="45">
                  <c:v>1312.4493905610045</c:v>
                </c:pt>
                <c:pt idx="46">
                  <c:v>1314.7218267981627</c:v>
                </c:pt>
                <c:pt idx="47">
                  <c:v>1315.1362124132643</c:v>
                </c:pt>
                <c:pt idx="48">
                  <c:v>1315.4228007886959</c:v>
                </c:pt>
                <c:pt idx="49">
                  <c:v>1317.1967972306502</c:v>
                </c:pt>
                <c:pt idx="50">
                  <c:v>1318.8253293876924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D-4E06-9E34-B84F251D5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90968"/>
        <c:axId val="1067191288"/>
        <c:extLst/>
      </c:scatterChart>
      <c:valAx>
        <c:axId val="10671909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Days After Spill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91288"/>
        <c:crosses val="autoZero"/>
        <c:crossBetween val="midCat"/>
      </c:valAx>
      <c:valAx>
        <c:axId val="106719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PFOS 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90968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6390638670166233"/>
          <c:y val="0.12899313458050299"/>
          <c:w val="0.23609364011264217"/>
          <c:h val="0.74091596188215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PFPeA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'[1]biosolids Kd'!$G$251:$G$284</c:f>
              <c:numCache>
                <c:formatCode>General</c:formatCode>
                <c:ptCount val="34"/>
                <c:pt idx="0">
                  <c:v>17</c:v>
                </c:pt>
                <c:pt idx="1">
                  <c:v>33.1</c:v>
                </c:pt>
                <c:pt idx="2">
                  <c:v>18.3</c:v>
                </c:pt>
                <c:pt idx="3">
                  <c:v>10.9</c:v>
                </c:pt>
                <c:pt idx="4">
                  <c:v>29.1</c:v>
                </c:pt>
                <c:pt idx="5">
                  <c:v>2.65</c:v>
                </c:pt>
                <c:pt idx="6">
                  <c:v>4.38</c:v>
                </c:pt>
                <c:pt idx="7">
                  <c:v>3.43</c:v>
                </c:pt>
                <c:pt idx="8">
                  <c:v>4.96</c:v>
                </c:pt>
                <c:pt idx="9">
                  <c:v>5.95</c:v>
                </c:pt>
                <c:pt idx="10">
                  <c:v>8.08</c:v>
                </c:pt>
                <c:pt idx="11">
                  <c:v>0</c:v>
                </c:pt>
                <c:pt idx="12">
                  <c:v>0</c:v>
                </c:pt>
                <c:pt idx="13">
                  <c:v>3.4249999999999998</c:v>
                </c:pt>
                <c:pt idx="14">
                  <c:v>16.880000000000003</c:v>
                </c:pt>
                <c:pt idx="15">
                  <c:v>6.7450000000000001</c:v>
                </c:pt>
                <c:pt idx="16">
                  <c:v>1.36</c:v>
                </c:pt>
                <c:pt idx="17">
                  <c:v>1.6</c:v>
                </c:pt>
                <c:pt idx="18">
                  <c:v>0</c:v>
                </c:pt>
                <c:pt idx="19">
                  <c:v>0</c:v>
                </c:pt>
                <c:pt idx="20">
                  <c:v>5.2750000000000004</c:v>
                </c:pt>
                <c:pt idx="21">
                  <c:v>5.44</c:v>
                </c:pt>
                <c:pt idx="22">
                  <c:v>5.57</c:v>
                </c:pt>
                <c:pt idx="23">
                  <c:v>0</c:v>
                </c:pt>
                <c:pt idx="24">
                  <c:v>1.25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2.81</c:v>
                </c:pt>
                <c:pt idx="29">
                  <c:v>3.27</c:v>
                </c:pt>
                <c:pt idx="30">
                  <c:v>0</c:v>
                </c:pt>
                <c:pt idx="31">
                  <c:v>1.55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'[1]biosolids Kd'!$G$290:$G$323</c:f>
              <c:numCache>
                <c:formatCode>General</c:formatCode>
                <c:ptCount val="34"/>
                <c:pt idx="0">
                  <c:v>409</c:v>
                </c:pt>
                <c:pt idx="1">
                  <c:v>95.8</c:v>
                </c:pt>
                <c:pt idx="2">
                  <c:v>93.4</c:v>
                </c:pt>
                <c:pt idx="3">
                  <c:v>99.7</c:v>
                </c:pt>
                <c:pt idx="4">
                  <c:v>108</c:v>
                </c:pt>
                <c:pt idx="5">
                  <c:v>98.2</c:v>
                </c:pt>
                <c:pt idx="6">
                  <c:v>81.099999999999994</c:v>
                </c:pt>
                <c:pt idx="7">
                  <c:v>79.5</c:v>
                </c:pt>
                <c:pt idx="8">
                  <c:v>76.2</c:v>
                </c:pt>
                <c:pt idx="9">
                  <c:v>67.400000000000006</c:v>
                </c:pt>
                <c:pt idx="10">
                  <c:v>47.5</c:v>
                </c:pt>
                <c:pt idx="11">
                  <c:v>43.6</c:v>
                </c:pt>
                <c:pt idx="12">
                  <c:v>39.799999999999997</c:v>
                </c:pt>
                <c:pt idx="13">
                  <c:v>37.9</c:v>
                </c:pt>
                <c:pt idx="14">
                  <c:v>31.2</c:v>
                </c:pt>
                <c:pt idx="15">
                  <c:v>31.5</c:v>
                </c:pt>
                <c:pt idx="16">
                  <c:v>32.700000000000003</c:v>
                </c:pt>
                <c:pt idx="17">
                  <c:v>28.8</c:v>
                </c:pt>
                <c:pt idx="18">
                  <c:v>35.700000000000003</c:v>
                </c:pt>
                <c:pt idx="19">
                  <c:v>34</c:v>
                </c:pt>
                <c:pt idx="20">
                  <c:v>40.1</c:v>
                </c:pt>
                <c:pt idx="21">
                  <c:v>34.700000000000003</c:v>
                </c:pt>
                <c:pt idx="22">
                  <c:v>35.5</c:v>
                </c:pt>
                <c:pt idx="23">
                  <c:v>38.799999999999997</c:v>
                </c:pt>
                <c:pt idx="24">
                  <c:v>41</c:v>
                </c:pt>
                <c:pt idx="25">
                  <c:v>50.9</c:v>
                </c:pt>
                <c:pt idx="26">
                  <c:v>49.8</c:v>
                </c:pt>
                <c:pt idx="27">
                  <c:v>43.3</c:v>
                </c:pt>
                <c:pt idx="28">
                  <c:v>32</c:v>
                </c:pt>
                <c:pt idx="29">
                  <c:v>28.7</c:v>
                </c:pt>
                <c:pt idx="30">
                  <c:v>31.3</c:v>
                </c:pt>
                <c:pt idx="31">
                  <c:v>39.4</c:v>
                </c:pt>
                <c:pt idx="32">
                  <c:v>28</c:v>
                </c:pt>
                <c:pt idx="33">
                  <c:v>24.7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8-43C2-9B86-7ED8D48F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019416"/>
        <c:axId val="702014168"/>
      </c:scatterChart>
      <c:valAx>
        <c:axId val="70201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14168"/>
        <c:crosses val="autoZero"/>
        <c:crossBetween val="midCat"/>
      </c:valAx>
      <c:valAx>
        <c:axId val="70201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1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6:2 FTS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142300962379703"/>
                  <c:y val="3.619860017497812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'[1]biosolids Kd'!$AE$253:$AE$284</c:f>
              <c:numCache>
                <c:formatCode>General</c:formatCode>
                <c:ptCount val="32"/>
                <c:pt idx="0">
                  <c:v>25.9</c:v>
                </c:pt>
                <c:pt idx="1">
                  <c:v>20.7</c:v>
                </c:pt>
                <c:pt idx="2">
                  <c:v>10.3</c:v>
                </c:pt>
                <c:pt idx="3">
                  <c:v>8.48</c:v>
                </c:pt>
                <c:pt idx="4">
                  <c:v>11.6</c:v>
                </c:pt>
                <c:pt idx="5">
                  <c:v>9.43</c:v>
                </c:pt>
                <c:pt idx="6">
                  <c:v>10.199999999999999</c:v>
                </c:pt>
                <c:pt idx="7">
                  <c:v>6.22</c:v>
                </c:pt>
                <c:pt idx="8">
                  <c:v>4.7300000000000004</c:v>
                </c:pt>
                <c:pt idx="9">
                  <c:v>2.95</c:v>
                </c:pt>
                <c:pt idx="10">
                  <c:v>3.23</c:v>
                </c:pt>
                <c:pt idx="11">
                  <c:v>5.2949999999999999</c:v>
                </c:pt>
                <c:pt idx="12">
                  <c:v>3.7649999999999997</c:v>
                </c:pt>
                <c:pt idx="13">
                  <c:v>3.0999999999999996</c:v>
                </c:pt>
                <c:pt idx="14">
                  <c:v>3.03</c:v>
                </c:pt>
                <c:pt idx="15">
                  <c:v>2.2400000000000002</c:v>
                </c:pt>
                <c:pt idx="16">
                  <c:v>1.05</c:v>
                </c:pt>
                <c:pt idx="17">
                  <c:v>0.99</c:v>
                </c:pt>
                <c:pt idx="18">
                  <c:v>2.8650000000000002</c:v>
                </c:pt>
                <c:pt idx="19">
                  <c:v>1.98</c:v>
                </c:pt>
                <c:pt idx="20">
                  <c:v>1.61</c:v>
                </c:pt>
                <c:pt idx="21">
                  <c:v>1.69</c:v>
                </c:pt>
                <c:pt idx="22">
                  <c:v>1.6</c:v>
                </c:pt>
                <c:pt idx="23">
                  <c:v>1.62</c:v>
                </c:pt>
                <c:pt idx="24">
                  <c:v>1.44</c:v>
                </c:pt>
                <c:pt idx="25">
                  <c:v>1.6</c:v>
                </c:pt>
                <c:pt idx="26">
                  <c:v>1.39</c:v>
                </c:pt>
                <c:pt idx="27">
                  <c:v>1.1299999999999999</c:v>
                </c:pt>
                <c:pt idx="28">
                  <c:v>1.66</c:v>
                </c:pt>
                <c:pt idx="29">
                  <c:v>2.48</c:v>
                </c:pt>
                <c:pt idx="30">
                  <c:v>2.2200000000000002</c:v>
                </c:pt>
                <c:pt idx="31">
                  <c:v>1.71</c:v>
                </c:pt>
              </c:numCache>
            </c:numRef>
          </c:xVal>
          <c:yVal>
            <c:numRef>
              <c:f>'[1]biosolids Kd'!$AE$292:$AE$323</c:f>
              <c:numCache>
                <c:formatCode>General</c:formatCode>
                <c:ptCount val="32"/>
                <c:pt idx="0">
                  <c:v>29.8</c:v>
                </c:pt>
                <c:pt idx="1">
                  <c:v>68.400000000000006</c:v>
                </c:pt>
                <c:pt idx="2">
                  <c:v>43.6</c:v>
                </c:pt>
                <c:pt idx="3">
                  <c:v>23</c:v>
                </c:pt>
                <c:pt idx="4">
                  <c:v>33.4</c:v>
                </c:pt>
                <c:pt idx="5">
                  <c:v>20.100000000000001</c:v>
                </c:pt>
                <c:pt idx="6">
                  <c:v>12.7</c:v>
                </c:pt>
                <c:pt idx="7">
                  <c:v>9.7149999999999999</c:v>
                </c:pt>
                <c:pt idx="8">
                  <c:v>5.85</c:v>
                </c:pt>
                <c:pt idx="9">
                  <c:v>5.7</c:v>
                </c:pt>
                <c:pt idx="10">
                  <c:v>4.6500000000000004</c:v>
                </c:pt>
                <c:pt idx="11">
                  <c:v>3.52</c:v>
                </c:pt>
                <c:pt idx="12">
                  <c:v>3.25</c:v>
                </c:pt>
                <c:pt idx="13">
                  <c:v>4.34</c:v>
                </c:pt>
                <c:pt idx="14">
                  <c:v>8.33</c:v>
                </c:pt>
                <c:pt idx="15">
                  <c:v>5</c:v>
                </c:pt>
                <c:pt idx="16">
                  <c:v>4.26</c:v>
                </c:pt>
                <c:pt idx="17">
                  <c:v>3.03</c:v>
                </c:pt>
                <c:pt idx="18">
                  <c:v>2.35</c:v>
                </c:pt>
                <c:pt idx="19">
                  <c:v>3.61</c:v>
                </c:pt>
                <c:pt idx="20">
                  <c:v>2.11</c:v>
                </c:pt>
                <c:pt idx="21">
                  <c:v>2.2799999999999998</c:v>
                </c:pt>
                <c:pt idx="22">
                  <c:v>5.19</c:v>
                </c:pt>
                <c:pt idx="23">
                  <c:v>5.58</c:v>
                </c:pt>
                <c:pt idx="24">
                  <c:v>2.52</c:v>
                </c:pt>
                <c:pt idx="25">
                  <c:v>1.85</c:v>
                </c:pt>
                <c:pt idx="26">
                  <c:v>4.49</c:v>
                </c:pt>
                <c:pt idx="27">
                  <c:v>3.11</c:v>
                </c:pt>
                <c:pt idx="28">
                  <c:v>3.52</c:v>
                </c:pt>
                <c:pt idx="29">
                  <c:v>5.79</c:v>
                </c:pt>
                <c:pt idx="30">
                  <c:v>1.78</c:v>
                </c:pt>
                <c:pt idx="31">
                  <c:v>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0-418B-81B8-42FFDC88B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159960"/>
        <c:axId val="705157992"/>
      </c:scatterChart>
      <c:valAx>
        <c:axId val="70515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57992"/>
        <c:crosses val="autoZero"/>
        <c:crossBetween val="midCat"/>
      </c:valAx>
      <c:valAx>
        <c:axId val="7051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5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225910817366404E-2"/>
          <c:y val="1.8133469585141143E-2"/>
          <c:w val="0.92604051108493579"/>
          <c:h val="0.91619525320463224"/>
        </c:manualLayout>
      </c:layout>
      <c:scatterChart>
        <c:scatterStyle val="smoothMarker"/>
        <c:varyColors val="0"/>
        <c:ser>
          <c:idx val="0"/>
          <c:order val="0"/>
          <c:tx>
            <c:v>PFOS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'[1]biosolids Kd'!$D$330:$D$363</c:f>
              <c:numCache>
                <c:formatCode>General</c:formatCode>
                <c:ptCount val="34"/>
                <c:pt idx="0">
                  <c:v>24</c:v>
                </c:pt>
                <c:pt idx="1">
                  <c:v>168</c:v>
                </c:pt>
                <c:pt idx="2">
                  <c:v>192</c:v>
                </c:pt>
                <c:pt idx="3">
                  <c:v>216</c:v>
                </c:pt>
                <c:pt idx="4">
                  <c:v>240</c:v>
                </c:pt>
                <c:pt idx="5">
                  <c:v>264</c:v>
                </c:pt>
                <c:pt idx="6">
                  <c:v>288</c:v>
                </c:pt>
                <c:pt idx="7">
                  <c:v>312</c:v>
                </c:pt>
                <c:pt idx="8">
                  <c:v>336</c:v>
                </c:pt>
                <c:pt idx="9">
                  <c:v>360</c:v>
                </c:pt>
                <c:pt idx="10">
                  <c:v>408</c:v>
                </c:pt>
                <c:pt idx="11">
                  <c:v>432</c:v>
                </c:pt>
                <c:pt idx="12">
                  <c:v>456</c:v>
                </c:pt>
                <c:pt idx="13">
                  <c:v>480</c:v>
                </c:pt>
                <c:pt idx="14">
                  <c:v>504</c:v>
                </c:pt>
                <c:pt idx="15">
                  <c:v>528</c:v>
                </c:pt>
                <c:pt idx="16">
                  <c:v>552</c:v>
                </c:pt>
                <c:pt idx="17">
                  <c:v>576</c:v>
                </c:pt>
                <c:pt idx="18">
                  <c:v>600</c:v>
                </c:pt>
                <c:pt idx="19">
                  <c:v>624</c:v>
                </c:pt>
                <c:pt idx="20">
                  <c:v>648</c:v>
                </c:pt>
                <c:pt idx="21">
                  <c:v>672</c:v>
                </c:pt>
                <c:pt idx="22">
                  <c:v>696</c:v>
                </c:pt>
                <c:pt idx="23">
                  <c:v>720</c:v>
                </c:pt>
                <c:pt idx="24">
                  <c:v>744</c:v>
                </c:pt>
                <c:pt idx="25">
                  <c:v>768</c:v>
                </c:pt>
                <c:pt idx="26">
                  <c:v>792</c:v>
                </c:pt>
                <c:pt idx="27">
                  <c:v>816</c:v>
                </c:pt>
                <c:pt idx="28">
                  <c:v>840</c:v>
                </c:pt>
                <c:pt idx="29">
                  <c:v>864</c:v>
                </c:pt>
                <c:pt idx="30">
                  <c:v>888</c:v>
                </c:pt>
                <c:pt idx="31">
                  <c:v>912</c:v>
                </c:pt>
                <c:pt idx="32">
                  <c:v>936</c:v>
                </c:pt>
                <c:pt idx="33">
                  <c:v>960</c:v>
                </c:pt>
              </c:numCache>
            </c:numRef>
          </c:xVal>
          <c:yVal>
            <c:numRef>
              <c:f>'[1]biosolids Kd'!$X$330:$X$363</c:f>
              <c:numCache>
                <c:formatCode>General</c:formatCode>
                <c:ptCount val="34"/>
                <c:pt idx="0">
                  <c:v>0.30210526315789471</c:v>
                </c:pt>
                <c:pt idx="1">
                  <c:v>4.8083623693379787</c:v>
                </c:pt>
                <c:pt idx="2">
                  <c:v>2.8531249999999999</c:v>
                </c:pt>
                <c:pt idx="3">
                  <c:v>1.8727735368956744</c:v>
                </c:pt>
                <c:pt idx="4">
                  <c:v>2.0797342192691031</c:v>
                </c:pt>
                <c:pt idx="5">
                  <c:v>2.213903743315508</c:v>
                </c:pt>
                <c:pt idx="6">
                  <c:v>1.78515625</c:v>
                </c:pt>
                <c:pt idx="7">
                  <c:v>2.7528735632183907</c:v>
                </c:pt>
                <c:pt idx="8">
                  <c:v>3.2602739726027399</c:v>
                </c:pt>
                <c:pt idx="9">
                  <c:v>2.7959866220735785</c:v>
                </c:pt>
                <c:pt idx="10">
                  <c:v>2.6285714285714286</c:v>
                </c:pt>
                <c:pt idx="11">
                  <c:v>2.6047565118912797</c:v>
                </c:pt>
                <c:pt idx="12">
                  <c:v>2.617924528301887</c:v>
                </c:pt>
                <c:pt idx="13">
                  <c:v>3.2469135802469138</c:v>
                </c:pt>
                <c:pt idx="14">
                  <c:v>4.7430830039525693</c:v>
                </c:pt>
                <c:pt idx="15">
                  <c:v>4.4849785407725324</c:v>
                </c:pt>
                <c:pt idx="16">
                  <c:v>2.265943012211669</c:v>
                </c:pt>
                <c:pt idx="17">
                  <c:v>1.5447154471544715</c:v>
                </c:pt>
                <c:pt idx="18">
                  <c:v>2.0571428571428574</c:v>
                </c:pt>
                <c:pt idx="19">
                  <c:v>2.1432432432432433</c:v>
                </c:pt>
                <c:pt idx="20">
                  <c:v>4.5524296675191813</c:v>
                </c:pt>
                <c:pt idx="21">
                  <c:v>5.1754385964912277</c:v>
                </c:pt>
                <c:pt idx="22">
                  <c:v>3.8754325259515574</c:v>
                </c:pt>
                <c:pt idx="23">
                  <c:v>2.5335570469798658</c:v>
                </c:pt>
                <c:pt idx="24">
                  <c:v>3.2735426008968607</c:v>
                </c:pt>
                <c:pt idx="25">
                  <c:v>2.2938388625592414</c:v>
                </c:pt>
                <c:pt idx="26">
                  <c:v>3.1134020618556701</c:v>
                </c:pt>
                <c:pt idx="27">
                  <c:v>5.4719101123595504</c:v>
                </c:pt>
                <c:pt idx="28">
                  <c:v>2.828897338403042</c:v>
                </c:pt>
                <c:pt idx="29">
                  <c:v>3.004524886877828</c:v>
                </c:pt>
                <c:pt idx="30">
                  <c:v>2.4297520661157024</c:v>
                </c:pt>
                <c:pt idx="31">
                  <c:v>3.0268817204301071</c:v>
                </c:pt>
                <c:pt idx="32">
                  <c:v>2.9947368421052629</c:v>
                </c:pt>
                <c:pt idx="33">
                  <c:v>5.0526315789473681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CE-4CA5-8D1A-A8DCFC0F0327}"/>
            </c:ext>
          </c:extLst>
        </c:ser>
        <c:ser>
          <c:idx val="1"/>
          <c:order val="1"/>
          <c:tx>
            <c:strRef>
              <c:f>'[1]biosolids Kd'!$F$327</c:f>
              <c:strCache>
                <c:ptCount val="1"/>
                <c:pt idx="0">
                  <c:v>PFBA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'[1]biosolids Kd'!$D$328:$D$363</c:f>
              <c:numCache>
                <c:formatCode>General</c:formatCode>
                <c:ptCount val="36"/>
                <c:pt idx="2">
                  <c:v>24</c:v>
                </c:pt>
                <c:pt idx="3">
                  <c:v>168</c:v>
                </c:pt>
                <c:pt idx="4">
                  <c:v>192</c:v>
                </c:pt>
                <c:pt idx="5">
                  <c:v>216</c:v>
                </c:pt>
                <c:pt idx="6">
                  <c:v>240</c:v>
                </c:pt>
                <c:pt idx="7">
                  <c:v>264</c:v>
                </c:pt>
                <c:pt idx="8">
                  <c:v>288</c:v>
                </c:pt>
                <c:pt idx="9">
                  <c:v>312</c:v>
                </c:pt>
                <c:pt idx="10">
                  <c:v>336</c:v>
                </c:pt>
                <c:pt idx="11">
                  <c:v>360</c:v>
                </c:pt>
                <c:pt idx="12">
                  <c:v>408</c:v>
                </c:pt>
                <c:pt idx="13">
                  <c:v>432</c:v>
                </c:pt>
                <c:pt idx="14">
                  <c:v>456</c:v>
                </c:pt>
                <c:pt idx="15">
                  <c:v>480</c:v>
                </c:pt>
                <c:pt idx="16">
                  <c:v>504</c:v>
                </c:pt>
                <c:pt idx="17">
                  <c:v>528</c:v>
                </c:pt>
                <c:pt idx="18">
                  <c:v>552</c:v>
                </c:pt>
                <c:pt idx="19">
                  <c:v>576</c:v>
                </c:pt>
                <c:pt idx="20">
                  <c:v>600</c:v>
                </c:pt>
                <c:pt idx="21">
                  <c:v>624</c:v>
                </c:pt>
                <c:pt idx="22">
                  <c:v>648</c:v>
                </c:pt>
                <c:pt idx="23">
                  <c:v>672</c:v>
                </c:pt>
                <c:pt idx="24">
                  <c:v>696</c:v>
                </c:pt>
                <c:pt idx="25">
                  <c:v>720</c:v>
                </c:pt>
                <c:pt idx="26">
                  <c:v>744</c:v>
                </c:pt>
                <c:pt idx="27">
                  <c:v>768</c:v>
                </c:pt>
                <c:pt idx="28">
                  <c:v>792</c:v>
                </c:pt>
                <c:pt idx="29">
                  <c:v>816</c:v>
                </c:pt>
                <c:pt idx="30">
                  <c:v>840</c:v>
                </c:pt>
                <c:pt idx="31">
                  <c:v>864</c:v>
                </c:pt>
                <c:pt idx="32">
                  <c:v>888</c:v>
                </c:pt>
                <c:pt idx="33">
                  <c:v>912</c:v>
                </c:pt>
                <c:pt idx="34">
                  <c:v>936</c:v>
                </c:pt>
                <c:pt idx="35">
                  <c:v>960</c:v>
                </c:pt>
              </c:numCache>
            </c:numRef>
          </c:xVal>
          <c:yVal>
            <c:numRef>
              <c:f>'[1]biosolids Kd'!$F$328:$F$363</c:f>
              <c:numCache>
                <c:formatCode>General</c:formatCode>
                <c:ptCount val="36"/>
                <c:pt idx="2">
                  <c:v>0</c:v>
                </c:pt>
                <c:pt idx="3">
                  <c:v>0.11454753722794959</c:v>
                </c:pt>
                <c:pt idx="4">
                  <c:v>0</c:v>
                </c:pt>
                <c:pt idx="5">
                  <c:v>0</c:v>
                </c:pt>
                <c:pt idx="6">
                  <c:v>0.1219047619047619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9.7719869706840393E-2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CE-4CA5-8D1A-A8DCFC0F0327}"/>
            </c:ext>
          </c:extLst>
        </c:ser>
        <c:ser>
          <c:idx val="2"/>
          <c:order val="2"/>
          <c:tx>
            <c:strRef>
              <c:f>'[1]biosolids Kd'!$G$327</c:f>
              <c:strCache>
                <c:ptCount val="1"/>
                <c:pt idx="0">
                  <c:v>PFPeA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'[1]biosolids Kd'!$D$328:$D$363</c:f>
              <c:numCache>
                <c:formatCode>General</c:formatCode>
                <c:ptCount val="36"/>
                <c:pt idx="2">
                  <c:v>24</c:v>
                </c:pt>
                <c:pt idx="3">
                  <c:v>168</c:v>
                </c:pt>
                <c:pt idx="4">
                  <c:v>192</c:v>
                </c:pt>
                <c:pt idx="5">
                  <c:v>216</c:v>
                </c:pt>
                <c:pt idx="6">
                  <c:v>240</c:v>
                </c:pt>
                <c:pt idx="7">
                  <c:v>264</c:v>
                </c:pt>
                <c:pt idx="8">
                  <c:v>288</c:v>
                </c:pt>
                <c:pt idx="9">
                  <c:v>312</c:v>
                </c:pt>
                <c:pt idx="10">
                  <c:v>336</c:v>
                </c:pt>
                <c:pt idx="11">
                  <c:v>360</c:v>
                </c:pt>
                <c:pt idx="12">
                  <c:v>408</c:v>
                </c:pt>
                <c:pt idx="13">
                  <c:v>432</c:v>
                </c:pt>
                <c:pt idx="14">
                  <c:v>456</c:v>
                </c:pt>
                <c:pt idx="15">
                  <c:v>480</c:v>
                </c:pt>
                <c:pt idx="16">
                  <c:v>504</c:v>
                </c:pt>
                <c:pt idx="17">
                  <c:v>528</c:v>
                </c:pt>
                <c:pt idx="18">
                  <c:v>552</c:v>
                </c:pt>
                <c:pt idx="19">
                  <c:v>576</c:v>
                </c:pt>
                <c:pt idx="20">
                  <c:v>600</c:v>
                </c:pt>
                <c:pt idx="21">
                  <c:v>624</c:v>
                </c:pt>
                <c:pt idx="22">
                  <c:v>648</c:v>
                </c:pt>
                <c:pt idx="23">
                  <c:v>672</c:v>
                </c:pt>
                <c:pt idx="24">
                  <c:v>696</c:v>
                </c:pt>
                <c:pt idx="25">
                  <c:v>720</c:v>
                </c:pt>
                <c:pt idx="26">
                  <c:v>744</c:v>
                </c:pt>
                <c:pt idx="27">
                  <c:v>768</c:v>
                </c:pt>
                <c:pt idx="28">
                  <c:v>792</c:v>
                </c:pt>
                <c:pt idx="29">
                  <c:v>816</c:v>
                </c:pt>
                <c:pt idx="30">
                  <c:v>840</c:v>
                </c:pt>
                <c:pt idx="31">
                  <c:v>864</c:v>
                </c:pt>
                <c:pt idx="32">
                  <c:v>888</c:v>
                </c:pt>
                <c:pt idx="33">
                  <c:v>912</c:v>
                </c:pt>
                <c:pt idx="34">
                  <c:v>936</c:v>
                </c:pt>
                <c:pt idx="35">
                  <c:v>960</c:v>
                </c:pt>
              </c:numCache>
            </c:numRef>
          </c:xVal>
          <c:yVal>
            <c:numRef>
              <c:f>'[1]biosolids Kd'!$G$328:$G$363</c:f>
              <c:numCache>
                <c:formatCode>General</c:formatCode>
                <c:ptCount val="36"/>
                <c:pt idx="2">
                  <c:v>4.1564792176039117E-2</c:v>
                </c:pt>
                <c:pt idx="3">
                  <c:v>0.3455114822546973</c:v>
                </c:pt>
                <c:pt idx="4">
                  <c:v>0.19593147751605997</c:v>
                </c:pt>
                <c:pt idx="5">
                  <c:v>0.10932798395185557</c:v>
                </c:pt>
                <c:pt idx="6">
                  <c:v>0.26944444444444443</c:v>
                </c:pt>
                <c:pt idx="7">
                  <c:v>2.6985743380855395E-2</c:v>
                </c:pt>
                <c:pt idx="8">
                  <c:v>5.4007398273736129E-2</c:v>
                </c:pt>
                <c:pt idx="9">
                  <c:v>4.3144654088050315E-2</c:v>
                </c:pt>
                <c:pt idx="10">
                  <c:v>6.5091863517060367E-2</c:v>
                </c:pt>
                <c:pt idx="11">
                  <c:v>8.8278931750741835E-2</c:v>
                </c:pt>
                <c:pt idx="12">
                  <c:v>0.17010526315789473</c:v>
                </c:pt>
                <c:pt idx="13">
                  <c:v>0</c:v>
                </c:pt>
                <c:pt idx="14">
                  <c:v>0</c:v>
                </c:pt>
                <c:pt idx="15">
                  <c:v>9.0369393139841686E-2</c:v>
                </c:pt>
                <c:pt idx="16">
                  <c:v>0.5410256410256411</c:v>
                </c:pt>
                <c:pt idx="17">
                  <c:v>0.21412698412698414</c:v>
                </c:pt>
                <c:pt idx="18">
                  <c:v>4.1590214067278287E-2</c:v>
                </c:pt>
                <c:pt idx="19">
                  <c:v>5.5555555555555559E-2</c:v>
                </c:pt>
                <c:pt idx="20">
                  <c:v>0</c:v>
                </c:pt>
                <c:pt idx="21">
                  <c:v>0</c:v>
                </c:pt>
                <c:pt idx="22">
                  <c:v>0.13154613466334164</c:v>
                </c:pt>
                <c:pt idx="23">
                  <c:v>0.15677233429394813</c:v>
                </c:pt>
                <c:pt idx="24">
                  <c:v>0.15690140845070424</c:v>
                </c:pt>
                <c:pt idx="25">
                  <c:v>0</c:v>
                </c:pt>
                <c:pt idx="26">
                  <c:v>3.048780487804878E-2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8.7812500000000002E-2</c:v>
                </c:pt>
                <c:pt idx="31">
                  <c:v>0.11393728222996516</c:v>
                </c:pt>
                <c:pt idx="32">
                  <c:v>0</c:v>
                </c:pt>
                <c:pt idx="33">
                  <c:v>3.934010152284264E-2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CE-4CA5-8D1A-A8DCFC0F0327}"/>
            </c:ext>
          </c:extLst>
        </c:ser>
        <c:ser>
          <c:idx val="3"/>
          <c:order val="3"/>
          <c:tx>
            <c:strRef>
              <c:f>'[1]biosolids Kd'!$H$327</c:f>
              <c:strCache>
                <c:ptCount val="1"/>
                <c:pt idx="0">
                  <c:v>PFHxA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'[1]biosolids Kd'!$D$328:$D$363</c:f>
              <c:numCache>
                <c:formatCode>General</c:formatCode>
                <c:ptCount val="36"/>
                <c:pt idx="2">
                  <c:v>24</c:v>
                </c:pt>
                <c:pt idx="3">
                  <c:v>168</c:v>
                </c:pt>
                <c:pt idx="4">
                  <c:v>192</c:v>
                </c:pt>
                <c:pt idx="5">
                  <c:v>216</c:v>
                </c:pt>
                <c:pt idx="6">
                  <c:v>240</c:v>
                </c:pt>
                <c:pt idx="7">
                  <c:v>264</c:v>
                </c:pt>
                <c:pt idx="8">
                  <c:v>288</c:v>
                </c:pt>
                <c:pt idx="9">
                  <c:v>312</c:v>
                </c:pt>
                <c:pt idx="10">
                  <c:v>336</c:v>
                </c:pt>
                <c:pt idx="11">
                  <c:v>360</c:v>
                </c:pt>
                <c:pt idx="12">
                  <c:v>408</c:v>
                </c:pt>
                <c:pt idx="13">
                  <c:v>432</c:v>
                </c:pt>
                <c:pt idx="14">
                  <c:v>456</c:v>
                </c:pt>
                <c:pt idx="15">
                  <c:v>480</c:v>
                </c:pt>
                <c:pt idx="16">
                  <c:v>504</c:v>
                </c:pt>
                <c:pt idx="17">
                  <c:v>528</c:v>
                </c:pt>
                <c:pt idx="18">
                  <c:v>552</c:v>
                </c:pt>
                <c:pt idx="19">
                  <c:v>576</c:v>
                </c:pt>
                <c:pt idx="20">
                  <c:v>600</c:v>
                </c:pt>
                <c:pt idx="21">
                  <c:v>624</c:v>
                </c:pt>
                <c:pt idx="22">
                  <c:v>648</c:v>
                </c:pt>
                <c:pt idx="23">
                  <c:v>672</c:v>
                </c:pt>
                <c:pt idx="24">
                  <c:v>696</c:v>
                </c:pt>
                <c:pt idx="25">
                  <c:v>720</c:v>
                </c:pt>
                <c:pt idx="26">
                  <c:v>744</c:v>
                </c:pt>
                <c:pt idx="27">
                  <c:v>768</c:v>
                </c:pt>
                <c:pt idx="28">
                  <c:v>792</c:v>
                </c:pt>
                <c:pt idx="29">
                  <c:v>816</c:v>
                </c:pt>
                <c:pt idx="30">
                  <c:v>840</c:v>
                </c:pt>
                <c:pt idx="31">
                  <c:v>864</c:v>
                </c:pt>
                <c:pt idx="32">
                  <c:v>888</c:v>
                </c:pt>
                <c:pt idx="33">
                  <c:v>912</c:v>
                </c:pt>
                <c:pt idx="34">
                  <c:v>936</c:v>
                </c:pt>
                <c:pt idx="35">
                  <c:v>960</c:v>
                </c:pt>
              </c:numCache>
            </c:numRef>
          </c:xVal>
          <c:yVal>
            <c:numRef>
              <c:f>'[1]biosolids Kd'!$H$328:$H$363</c:f>
              <c:numCache>
                <c:formatCode>General</c:formatCode>
                <c:ptCount val="36"/>
                <c:pt idx="2">
                  <c:v>2.247148288973384E-2</c:v>
                </c:pt>
                <c:pt idx="3">
                  <c:v>0.28899082568807338</c:v>
                </c:pt>
                <c:pt idx="4">
                  <c:v>0.25253807106598986</c:v>
                </c:pt>
                <c:pt idx="5">
                  <c:v>0.16805555555555554</c:v>
                </c:pt>
                <c:pt idx="6">
                  <c:v>0.23891752577319589</c:v>
                </c:pt>
                <c:pt idx="7">
                  <c:v>0.12465753424657534</c:v>
                </c:pt>
                <c:pt idx="8">
                  <c:v>0.13515151515151516</c:v>
                </c:pt>
                <c:pt idx="9">
                  <c:v>0.1702341137123746</c:v>
                </c:pt>
                <c:pt idx="10">
                  <c:v>0.13850746268656716</c:v>
                </c:pt>
                <c:pt idx="11">
                  <c:v>0.18302828618968386</c:v>
                </c:pt>
                <c:pt idx="12">
                  <c:v>0.20401785714285717</c:v>
                </c:pt>
                <c:pt idx="13">
                  <c:v>0.15488372093023256</c:v>
                </c:pt>
                <c:pt idx="14">
                  <c:v>0.16536585365853659</c:v>
                </c:pt>
                <c:pt idx="15">
                  <c:v>0.29522471910112358</c:v>
                </c:pt>
                <c:pt idx="16">
                  <c:v>0.45843373493975897</c:v>
                </c:pt>
                <c:pt idx="17">
                  <c:v>0.37256944444444445</c:v>
                </c:pt>
                <c:pt idx="18">
                  <c:v>0.21901840490797544</c:v>
                </c:pt>
                <c:pt idx="19">
                  <c:v>0.20903225806451614</c:v>
                </c:pt>
                <c:pt idx="20">
                  <c:v>0.16187845303867404</c:v>
                </c:pt>
                <c:pt idx="21">
                  <c:v>0.14426229508196722</c:v>
                </c:pt>
                <c:pt idx="22">
                  <c:v>0.30446428571428569</c:v>
                </c:pt>
                <c:pt idx="23">
                  <c:v>0.38917197452229302</c:v>
                </c:pt>
                <c:pt idx="24">
                  <c:v>0.22483221476510068</c:v>
                </c:pt>
                <c:pt idx="25">
                  <c:v>0.14113924050632912</c:v>
                </c:pt>
                <c:pt idx="26">
                  <c:v>0.14305555555555555</c:v>
                </c:pt>
                <c:pt idx="27">
                  <c:v>7.2093023255813959E-2</c:v>
                </c:pt>
                <c:pt idx="28">
                  <c:v>6.6009852216748766E-2</c:v>
                </c:pt>
                <c:pt idx="29">
                  <c:v>0.11351351351351352</c:v>
                </c:pt>
                <c:pt idx="30">
                  <c:v>0.125748502994012</c:v>
                </c:pt>
                <c:pt idx="31">
                  <c:v>0.12125</c:v>
                </c:pt>
                <c:pt idx="32">
                  <c:v>0.10324675324675325</c:v>
                </c:pt>
                <c:pt idx="33">
                  <c:v>0.14162162162162162</c:v>
                </c:pt>
                <c:pt idx="34">
                  <c:v>0.12211055276381912</c:v>
                </c:pt>
                <c:pt idx="35">
                  <c:v>0.10543478260869565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CE-4CA5-8D1A-A8DCFC0F0327}"/>
            </c:ext>
          </c:extLst>
        </c:ser>
        <c:ser>
          <c:idx val="4"/>
          <c:order val="4"/>
          <c:tx>
            <c:strRef>
              <c:f>'[1]biosolids Kd'!$I$327</c:f>
              <c:strCache>
                <c:ptCount val="1"/>
                <c:pt idx="0">
                  <c:v>PFHpA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'[1]biosolids Kd'!$D$328:$D$363</c:f>
              <c:numCache>
                <c:formatCode>General</c:formatCode>
                <c:ptCount val="36"/>
                <c:pt idx="2">
                  <c:v>24</c:v>
                </c:pt>
                <c:pt idx="3">
                  <c:v>168</c:v>
                </c:pt>
                <c:pt idx="4">
                  <c:v>192</c:v>
                </c:pt>
                <c:pt idx="5">
                  <c:v>216</c:v>
                </c:pt>
                <c:pt idx="6">
                  <c:v>240</c:v>
                </c:pt>
                <c:pt idx="7">
                  <c:v>264</c:v>
                </c:pt>
                <c:pt idx="8">
                  <c:v>288</c:v>
                </c:pt>
                <c:pt idx="9">
                  <c:v>312</c:v>
                </c:pt>
                <c:pt idx="10">
                  <c:v>336</c:v>
                </c:pt>
                <c:pt idx="11">
                  <c:v>360</c:v>
                </c:pt>
                <c:pt idx="12">
                  <c:v>408</c:v>
                </c:pt>
                <c:pt idx="13">
                  <c:v>432</c:v>
                </c:pt>
                <c:pt idx="14">
                  <c:v>456</c:v>
                </c:pt>
                <c:pt idx="15">
                  <c:v>480</c:v>
                </c:pt>
                <c:pt idx="16">
                  <c:v>504</c:v>
                </c:pt>
                <c:pt idx="17">
                  <c:v>528</c:v>
                </c:pt>
                <c:pt idx="18">
                  <c:v>552</c:v>
                </c:pt>
                <c:pt idx="19">
                  <c:v>576</c:v>
                </c:pt>
                <c:pt idx="20">
                  <c:v>600</c:v>
                </c:pt>
                <c:pt idx="21">
                  <c:v>624</c:v>
                </c:pt>
                <c:pt idx="22">
                  <c:v>648</c:v>
                </c:pt>
                <c:pt idx="23">
                  <c:v>672</c:v>
                </c:pt>
                <c:pt idx="24">
                  <c:v>696</c:v>
                </c:pt>
                <c:pt idx="25">
                  <c:v>720</c:v>
                </c:pt>
                <c:pt idx="26">
                  <c:v>744</c:v>
                </c:pt>
                <c:pt idx="27">
                  <c:v>768</c:v>
                </c:pt>
                <c:pt idx="28">
                  <c:v>792</c:v>
                </c:pt>
                <c:pt idx="29">
                  <c:v>816</c:v>
                </c:pt>
                <c:pt idx="30">
                  <c:v>840</c:v>
                </c:pt>
                <c:pt idx="31">
                  <c:v>864</c:v>
                </c:pt>
                <c:pt idx="32">
                  <c:v>888</c:v>
                </c:pt>
                <c:pt idx="33">
                  <c:v>912</c:v>
                </c:pt>
                <c:pt idx="34">
                  <c:v>936</c:v>
                </c:pt>
                <c:pt idx="35">
                  <c:v>960</c:v>
                </c:pt>
              </c:numCache>
            </c:numRef>
          </c:xVal>
          <c:yVal>
            <c:numRef>
              <c:f>'[1]biosolids Kd'!$I$328:$I$363</c:f>
              <c:numCache>
                <c:formatCode>General</c:formatCode>
                <c:ptCount val="36"/>
                <c:pt idx="2">
                  <c:v>0</c:v>
                </c:pt>
                <c:pt idx="3">
                  <c:v>0.16346153846153844</c:v>
                </c:pt>
                <c:pt idx="4">
                  <c:v>0</c:v>
                </c:pt>
                <c:pt idx="5">
                  <c:v>0</c:v>
                </c:pt>
                <c:pt idx="6">
                  <c:v>0.51646706586826352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0.57676348547717837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0.5605381165919282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CE-4CA5-8D1A-A8DCFC0F0327}"/>
            </c:ext>
          </c:extLst>
        </c:ser>
        <c:ser>
          <c:idx val="5"/>
          <c:order val="5"/>
          <c:tx>
            <c:strRef>
              <c:f>'[1]biosolids Kd'!$J$327</c:f>
              <c:strCache>
                <c:ptCount val="1"/>
                <c:pt idx="0">
                  <c:v>PFOA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'[1]biosolids Kd'!$D$328:$D$363</c:f>
              <c:numCache>
                <c:formatCode>General</c:formatCode>
                <c:ptCount val="36"/>
                <c:pt idx="2">
                  <c:v>24</c:v>
                </c:pt>
                <c:pt idx="3">
                  <c:v>168</c:v>
                </c:pt>
                <c:pt idx="4">
                  <c:v>192</c:v>
                </c:pt>
                <c:pt idx="5">
                  <c:v>216</c:v>
                </c:pt>
                <c:pt idx="6">
                  <c:v>240</c:v>
                </c:pt>
                <c:pt idx="7">
                  <c:v>264</c:v>
                </c:pt>
                <c:pt idx="8">
                  <c:v>288</c:v>
                </c:pt>
                <c:pt idx="9">
                  <c:v>312</c:v>
                </c:pt>
                <c:pt idx="10">
                  <c:v>336</c:v>
                </c:pt>
                <c:pt idx="11">
                  <c:v>360</c:v>
                </c:pt>
                <c:pt idx="12">
                  <c:v>408</c:v>
                </c:pt>
                <c:pt idx="13">
                  <c:v>432</c:v>
                </c:pt>
                <c:pt idx="14">
                  <c:v>456</c:v>
                </c:pt>
                <c:pt idx="15">
                  <c:v>480</c:v>
                </c:pt>
                <c:pt idx="16">
                  <c:v>504</c:v>
                </c:pt>
                <c:pt idx="17">
                  <c:v>528</c:v>
                </c:pt>
                <c:pt idx="18">
                  <c:v>552</c:v>
                </c:pt>
                <c:pt idx="19">
                  <c:v>576</c:v>
                </c:pt>
                <c:pt idx="20">
                  <c:v>600</c:v>
                </c:pt>
                <c:pt idx="21">
                  <c:v>624</c:v>
                </c:pt>
                <c:pt idx="22">
                  <c:v>648</c:v>
                </c:pt>
                <c:pt idx="23">
                  <c:v>672</c:v>
                </c:pt>
                <c:pt idx="24">
                  <c:v>696</c:v>
                </c:pt>
                <c:pt idx="25">
                  <c:v>720</c:v>
                </c:pt>
                <c:pt idx="26">
                  <c:v>744</c:v>
                </c:pt>
                <c:pt idx="27">
                  <c:v>768</c:v>
                </c:pt>
                <c:pt idx="28">
                  <c:v>792</c:v>
                </c:pt>
                <c:pt idx="29">
                  <c:v>816</c:v>
                </c:pt>
                <c:pt idx="30">
                  <c:v>840</c:v>
                </c:pt>
                <c:pt idx="31">
                  <c:v>864</c:v>
                </c:pt>
                <c:pt idx="32">
                  <c:v>888</c:v>
                </c:pt>
                <c:pt idx="33">
                  <c:v>912</c:v>
                </c:pt>
                <c:pt idx="34">
                  <c:v>936</c:v>
                </c:pt>
                <c:pt idx="35">
                  <c:v>960</c:v>
                </c:pt>
              </c:numCache>
            </c:numRef>
          </c:xVal>
          <c:yVal>
            <c:numRef>
              <c:f>'[1]biosolids Kd'!$J$328:$J$363</c:f>
              <c:numCache>
                <c:formatCode>General</c:formatCode>
                <c:ptCount val="36"/>
                <c:pt idx="2">
                  <c:v>2.7567567567567567E-2</c:v>
                </c:pt>
                <c:pt idx="3">
                  <c:v>0.30762711864406778</c:v>
                </c:pt>
                <c:pt idx="4">
                  <c:v>0.22980132450331128</c:v>
                </c:pt>
                <c:pt idx="5">
                  <c:v>0.13659793814432991</c:v>
                </c:pt>
                <c:pt idx="6">
                  <c:v>0.26691729323308266</c:v>
                </c:pt>
                <c:pt idx="7">
                  <c:v>0.12916666666666668</c:v>
                </c:pt>
                <c:pt idx="8">
                  <c:v>0.15982905982905984</c:v>
                </c:pt>
                <c:pt idx="9">
                  <c:v>0.23681257014590346</c:v>
                </c:pt>
                <c:pt idx="10">
                  <c:v>0.21479958890030831</c:v>
                </c:pt>
                <c:pt idx="11">
                  <c:v>0.25159705159705159</c:v>
                </c:pt>
                <c:pt idx="12">
                  <c:v>0.18316831683168319</c:v>
                </c:pt>
                <c:pt idx="13">
                  <c:v>0.13039215686274511</c:v>
                </c:pt>
                <c:pt idx="14">
                  <c:v>0.1688311688311688</c:v>
                </c:pt>
                <c:pt idx="15">
                  <c:v>0.22865853658536586</c:v>
                </c:pt>
                <c:pt idx="16">
                  <c:v>0.48937583001328022</c:v>
                </c:pt>
                <c:pt idx="17">
                  <c:v>0.3914473684210526</c:v>
                </c:pt>
                <c:pt idx="18">
                  <c:v>0.23855755894590847</c:v>
                </c:pt>
                <c:pt idx="19">
                  <c:v>0.24537037037037038</c:v>
                </c:pt>
                <c:pt idx="20">
                  <c:v>0.15026595744680851</c:v>
                </c:pt>
                <c:pt idx="21">
                  <c:v>0.12689173457508732</c:v>
                </c:pt>
                <c:pt idx="22">
                  <c:v>0.33333333333333331</c:v>
                </c:pt>
                <c:pt idx="23">
                  <c:v>0.40423162583518929</c:v>
                </c:pt>
                <c:pt idx="24">
                  <c:v>0.32917316692667703</c:v>
                </c:pt>
                <c:pt idx="25">
                  <c:v>0.20731707317073172</c:v>
                </c:pt>
                <c:pt idx="26">
                  <c:v>0.19551282051282051</c:v>
                </c:pt>
                <c:pt idx="27">
                  <c:v>0.13400758533501897</c:v>
                </c:pt>
                <c:pt idx="28">
                  <c:v>0.12729234088457389</c:v>
                </c:pt>
                <c:pt idx="29">
                  <c:v>0.17639902676399025</c:v>
                </c:pt>
                <c:pt idx="30">
                  <c:v>0.19556714471968709</c:v>
                </c:pt>
                <c:pt idx="31">
                  <c:v>0.21629213483146068</c:v>
                </c:pt>
                <c:pt idx="32">
                  <c:v>0.19887955182072828</c:v>
                </c:pt>
                <c:pt idx="33">
                  <c:v>0.18867924528301888</c:v>
                </c:pt>
                <c:pt idx="34">
                  <c:v>0.14420803782505909</c:v>
                </c:pt>
                <c:pt idx="35">
                  <c:v>0.20866141732283466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CE-4CA5-8D1A-A8DCFC0F0327}"/>
            </c:ext>
          </c:extLst>
        </c:ser>
        <c:ser>
          <c:idx val="6"/>
          <c:order val="6"/>
          <c:tx>
            <c:strRef>
              <c:f>'[1]biosolids Kd'!$K$327</c:f>
              <c:strCache>
                <c:ptCount val="1"/>
                <c:pt idx="0">
                  <c:v>PFNA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'[1]biosolids Kd'!$D$328:$D$363</c:f>
              <c:numCache>
                <c:formatCode>General</c:formatCode>
                <c:ptCount val="36"/>
                <c:pt idx="2">
                  <c:v>24</c:v>
                </c:pt>
                <c:pt idx="3">
                  <c:v>168</c:v>
                </c:pt>
                <c:pt idx="4">
                  <c:v>192</c:v>
                </c:pt>
                <c:pt idx="5">
                  <c:v>216</c:v>
                </c:pt>
                <c:pt idx="6">
                  <c:v>240</c:v>
                </c:pt>
                <c:pt idx="7">
                  <c:v>264</c:v>
                </c:pt>
                <c:pt idx="8">
                  <c:v>288</c:v>
                </c:pt>
                <c:pt idx="9">
                  <c:v>312</c:v>
                </c:pt>
                <c:pt idx="10">
                  <c:v>336</c:v>
                </c:pt>
                <c:pt idx="11">
                  <c:v>360</c:v>
                </c:pt>
                <c:pt idx="12">
                  <c:v>408</c:v>
                </c:pt>
                <c:pt idx="13">
                  <c:v>432</c:v>
                </c:pt>
                <c:pt idx="14">
                  <c:v>456</c:v>
                </c:pt>
                <c:pt idx="15">
                  <c:v>480</c:v>
                </c:pt>
                <c:pt idx="16">
                  <c:v>504</c:v>
                </c:pt>
                <c:pt idx="17">
                  <c:v>528</c:v>
                </c:pt>
                <c:pt idx="18">
                  <c:v>552</c:v>
                </c:pt>
                <c:pt idx="19">
                  <c:v>576</c:v>
                </c:pt>
                <c:pt idx="20">
                  <c:v>600</c:v>
                </c:pt>
                <c:pt idx="21">
                  <c:v>624</c:v>
                </c:pt>
                <c:pt idx="22">
                  <c:v>648</c:v>
                </c:pt>
                <c:pt idx="23">
                  <c:v>672</c:v>
                </c:pt>
                <c:pt idx="24">
                  <c:v>696</c:v>
                </c:pt>
                <c:pt idx="25">
                  <c:v>720</c:v>
                </c:pt>
                <c:pt idx="26">
                  <c:v>744</c:v>
                </c:pt>
                <c:pt idx="27">
                  <c:v>768</c:v>
                </c:pt>
                <c:pt idx="28">
                  <c:v>792</c:v>
                </c:pt>
                <c:pt idx="29">
                  <c:v>816</c:v>
                </c:pt>
                <c:pt idx="30">
                  <c:v>840</c:v>
                </c:pt>
                <c:pt idx="31">
                  <c:v>864</c:v>
                </c:pt>
                <c:pt idx="32">
                  <c:v>888</c:v>
                </c:pt>
                <c:pt idx="33">
                  <c:v>912</c:v>
                </c:pt>
                <c:pt idx="34">
                  <c:v>936</c:v>
                </c:pt>
                <c:pt idx="35">
                  <c:v>960</c:v>
                </c:pt>
              </c:numCache>
            </c:numRef>
          </c:xVal>
          <c:yVal>
            <c:numRef>
              <c:f>'[1]biosolids Kd'!$K$328:$K$363</c:f>
              <c:numCache>
                <c:formatCode>General</c:formatCode>
                <c:ptCount val="3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0.65624999999999989</c:v>
                </c:pt>
                <c:pt idx="6">
                  <c:v>0.72820512820512817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0.49876543209876545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0.27295918367346939</c:v>
                </c:pt>
                <c:pt idx="23">
                  <c:v>0.5735632183908046</c:v>
                </c:pt>
                <c:pt idx="24">
                  <c:v>1.1372549019607843</c:v>
                </c:pt>
                <c:pt idx="25">
                  <c:v>1.3358778625954197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CE-4CA5-8D1A-A8DCFC0F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062712"/>
        <c:axId val="702057136"/>
        <c:extLst/>
      </c:scatterChart>
      <c:scatterChart>
        <c:scatterStyle val="smoothMarker"/>
        <c:varyColors val="0"/>
        <c:ser>
          <c:idx val="9"/>
          <c:order val="8"/>
          <c:tx>
            <c:v>6:2 FTS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'[1]biosolids Kd'!$D$330:$D$363</c:f>
              <c:numCache>
                <c:formatCode>General</c:formatCode>
                <c:ptCount val="34"/>
                <c:pt idx="0">
                  <c:v>24</c:v>
                </c:pt>
                <c:pt idx="1">
                  <c:v>168</c:v>
                </c:pt>
                <c:pt idx="2">
                  <c:v>192</c:v>
                </c:pt>
                <c:pt idx="3">
                  <c:v>216</c:v>
                </c:pt>
                <c:pt idx="4">
                  <c:v>240</c:v>
                </c:pt>
                <c:pt idx="5">
                  <c:v>264</c:v>
                </c:pt>
                <c:pt idx="6">
                  <c:v>288</c:v>
                </c:pt>
                <c:pt idx="7">
                  <c:v>312</c:v>
                </c:pt>
                <c:pt idx="8">
                  <c:v>336</c:v>
                </c:pt>
                <c:pt idx="9">
                  <c:v>360</c:v>
                </c:pt>
                <c:pt idx="10">
                  <c:v>408</c:v>
                </c:pt>
                <c:pt idx="11">
                  <c:v>432</c:v>
                </c:pt>
                <c:pt idx="12">
                  <c:v>456</c:v>
                </c:pt>
                <c:pt idx="13">
                  <c:v>480</c:v>
                </c:pt>
                <c:pt idx="14">
                  <c:v>504</c:v>
                </c:pt>
                <c:pt idx="15">
                  <c:v>528</c:v>
                </c:pt>
                <c:pt idx="16">
                  <c:v>552</c:v>
                </c:pt>
                <c:pt idx="17">
                  <c:v>576</c:v>
                </c:pt>
                <c:pt idx="18">
                  <c:v>600</c:v>
                </c:pt>
                <c:pt idx="19">
                  <c:v>624</c:v>
                </c:pt>
                <c:pt idx="20">
                  <c:v>648</c:v>
                </c:pt>
                <c:pt idx="21">
                  <c:v>672</c:v>
                </c:pt>
                <c:pt idx="22">
                  <c:v>696</c:v>
                </c:pt>
                <c:pt idx="23">
                  <c:v>720</c:v>
                </c:pt>
                <c:pt idx="24">
                  <c:v>744</c:v>
                </c:pt>
                <c:pt idx="25">
                  <c:v>768</c:v>
                </c:pt>
                <c:pt idx="26">
                  <c:v>792</c:v>
                </c:pt>
                <c:pt idx="27">
                  <c:v>816</c:v>
                </c:pt>
                <c:pt idx="28">
                  <c:v>840</c:v>
                </c:pt>
                <c:pt idx="29">
                  <c:v>864</c:v>
                </c:pt>
                <c:pt idx="30">
                  <c:v>888</c:v>
                </c:pt>
                <c:pt idx="31">
                  <c:v>912</c:v>
                </c:pt>
                <c:pt idx="32">
                  <c:v>936</c:v>
                </c:pt>
                <c:pt idx="33">
                  <c:v>960</c:v>
                </c:pt>
              </c:numCache>
            </c:numRef>
          </c:xVal>
          <c:yVal>
            <c:numRef>
              <c:f>'[1]biosolids Kd'!$AE$330:$AE$363</c:f>
              <c:numCache>
                <c:formatCode>General</c:formatCode>
                <c:ptCount val="34"/>
                <c:pt idx="0">
                  <c:v>3.323809523809524E-2</c:v>
                </c:pt>
                <c:pt idx="1">
                  <c:v>1.350609756097561</c:v>
                </c:pt>
                <c:pt idx="2">
                  <c:v>0.8691275167785234</c:v>
                </c:pt>
                <c:pt idx="3">
                  <c:v>0.30263157894736836</c:v>
                </c:pt>
                <c:pt idx="4">
                  <c:v>0.23623853211009174</c:v>
                </c:pt>
                <c:pt idx="5">
                  <c:v>0.36869565217391304</c:v>
                </c:pt>
                <c:pt idx="6">
                  <c:v>0.3473053892215569</c:v>
                </c:pt>
                <c:pt idx="7">
                  <c:v>0.46915422885572133</c:v>
                </c:pt>
                <c:pt idx="8">
                  <c:v>0.80314960629921262</c:v>
                </c:pt>
                <c:pt idx="9">
                  <c:v>0.64024704065877502</c:v>
                </c:pt>
                <c:pt idx="10">
                  <c:v>0.80854700854700867</c:v>
                </c:pt>
                <c:pt idx="11">
                  <c:v>0.51754385964912286</c:v>
                </c:pt>
                <c:pt idx="12">
                  <c:v>0.69462365591397845</c:v>
                </c:pt>
                <c:pt idx="13">
                  <c:v>1.5042613636363635</c:v>
                </c:pt>
                <c:pt idx="14">
                  <c:v>1.1584615384615384</c:v>
                </c:pt>
                <c:pt idx="15">
                  <c:v>0.71428571428571419</c:v>
                </c:pt>
                <c:pt idx="16">
                  <c:v>0.3637454981992797</c:v>
                </c:pt>
                <c:pt idx="17">
                  <c:v>0.44800000000000006</c:v>
                </c:pt>
                <c:pt idx="18">
                  <c:v>0.24647887323943665</c:v>
                </c:pt>
                <c:pt idx="19">
                  <c:v>0.32673267326732675</c:v>
                </c:pt>
                <c:pt idx="20">
                  <c:v>1.2191489361702128</c:v>
                </c:pt>
                <c:pt idx="21">
                  <c:v>0.54847645429362879</c:v>
                </c:pt>
                <c:pt idx="22">
                  <c:v>0.76303317535545034</c:v>
                </c:pt>
                <c:pt idx="23">
                  <c:v>0.74122807017543868</c:v>
                </c:pt>
                <c:pt idx="24">
                  <c:v>0.30828516377649323</c:v>
                </c:pt>
                <c:pt idx="25">
                  <c:v>0.29032258064516131</c:v>
                </c:pt>
                <c:pt idx="26">
                  <c:v>0.5714285714285714</c:v>
                </c:pt>
                <c:pt idx="27">
                  <c:v>0.86486486486486491</c:v>
                </c:pt>
                <c:pt idx="28">
                  <c:v>0.30957683741648101</c:v>
                </c:pt>
                <c:pt idx="29">
                  <c:v>0.36334405144694532</c:v>
                </c:pt>
                <c:pt idx="30">
                  <c:v>0.47159090909090906</c:v>
                </c:pt>
                <c:pt idx="31">
                  <c:v>0.42832469775474957</c:v>
                </c:pt>
                <c:pt idx="32">
                  <c:v>1.2471910112359552</c:v>
                </c:pt>
                <c:pt idx="33">
                  <c:v>0.69512195121951215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CE-4CA5-8D1A-A8DCFC0F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17432"/>
        <c:axId val="613718744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7"/>
                <c:tx>
                  <c:v>flow rate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'[1]biosolids Kd'!$AP$322:$DF$322</c15:sqref>
                        </c15:formulaRef>
                      </c:ext>
                    </c:extLst>
                    <c:numCache>
                      <c:formatCode>General</c:formatCode>
                      <c:ptCount val="69"/>
                      <c:pt idx="0">
                        <c:v>24.082999999999998</c:v>
                      </c:pt>
                      <c:pt idx="1">
                        <c:v>25.582999999999998</c:v>
                      </c:pt>
                      <c:pt idx="2">
                        <c:v>165.584</c:v>
                      </c:pt>
                      <c:pt idx="3">
                        <c:v>193.583</c:v>
                      </c:pt>
                      <c:pt idx="4">
                        <c:v>217.333</c:v>
                      </c:pt>
                      <c:pt idx="5">
                        <c:v>241.333</c:v>
                      </c:pt>
                      <c:pt idx="6">
                        <c:v>265.08300000000003</c:v>
                      </c:pt>
                      <c:pt idx="7">
                        <c:v>289.08300000000003</c:v>
                      </c:pt>
                      <c:pt idx="8">
                        <c:v>313.08300000000003</c:v>
                      </c:pt>
                      <c:pt idx="9">
                        <c:v>337.08300000000003</c:v>
                      </c:pt>
                      <c:pt idx="10">
                        <c:v>352.58300000000003</c:v>
                      </c:pt>
                      <c:pt idx="11">
                        <c:v>361.08300000000003</c:v>
                      </c:pt>
                      <c:pt idx="12">
                        <c:v>385.08300000000003</c:v>
                      </c:pt>
                      <c:pt idx="13">
                        <c:v>409.08300000000003</c:v>
                      </c:pt>
                      <c:pt idx="14">
                        <c:v>433.08300000000003</c:v>
                      </c:pt>
                      <c:pt idx="15">
                        <c:v>457.08300000000003</c:v>
                      </c:pt>
                      <c:pt idx="16">
                        <c:v>481.08300000000003</c:v>
                      </c:pt>
                      <c:pt idx="17">
                        <c:v>505.08300000000003</c:v>
                      </c:pt>
                      <c:pt idx="18">
                        <c:v>529.08300000000008</c:v>
                      </c:pt>
                      <c:pt idx="19">
                        <c:v>553.08300000000008</c:v>
                      </c:pt>
                      <c:pt idx="20">
                        <c:v>577.08300000000008</c:v>
                      </c:pt>
                      <c:pt idx="21">
                        <c:v>601.08300000000008</c:v>
                      </c:pt>
                      <c:pt idx="22">
                        <c:v>625.08300000000008</c:v>
                      </c:pt>
                      <c:pt idx="23">
                        <c:v>649.08300000000008</c:v>
                      </c:pt>
                      <c:pt idx="24">
                        <c:v>673.08300000000008</c:v>
                      </c:pt>
                      <c:pt idx="25">
                        <c:v>697.08300000000008</c:v>
                      </c:pt>
                      <c:pt idx="26">
                        <c:v>721.08300000000008</c:v>
                      </c:pt>
                      <c:pt idx="27">
                        <c:v>745.08300000000008</c:v>
                      </c:pt>
                      <c:pt idx="28">
                        <c:v>769.08300000000008</c:v>
                      </c:pt>
                      <c:pt idx="29">
                        <c:v>793.08300000000008</c:v>
                      </c:pt>
                      <c:pt idx="30">
                        <c:v>817.08300000000008</c:v>
                      </c:pt>
                      <c:pt idx="31">
                        <c:v>841.25</c:v>
                      </c:pt>
                      <c:pt idx="32">
                        <c:v>865.25</c:v>
                      </c:pt>
                      <c:pt idx="33">
                        <c:v>889.25</c:v>
                      </c:pt>
                      <c:pt idx="34">
                        <c:v>913.25</c:v>
                      </c:pt>
                      <c:pt idx="35">
                        <c:v>937.25</c:v>
                      </c:pt>
                      <c:pt idx="36">
                        <c:v>961.25</c:v>
                      </c:pt>
                      <c:pt idx="37">
                        <c:v>985.25</c:v>
                      </c:pt>
                      <c:pt idx="38">
                        <c:v>1009.25</c:v>
                      </c:pt>
                      <c:pt idx="39">
                        <c:v>1033.25</c:v>
                      </c:pt>
                      <c:pt idx="40">
                        <c:v>1057.25</c:v>
                      </c:pt>
                      <c:pt idx="41">
                        <c:v>1081.25</c:v>
                      </c:pt>
                      <c:pt idx="42">
                        <c:v>1105.25</c:v>
                      </c:pt>
                      <c:pt idx="43">
                        <c:v>1129.25</c:v>
                      </c:pt>
                      <c:pt idx="44">
                        <c:v>1153.25</c:v>
                      </c:pt>
                      <c:pt idx="45">
                        <c:v>1177.0830000000001</c:v>
                      </c:pt>
                      <c:pt idx="46">
                        <c:v>1201.0830000000001</c:v>
                      </c:pt>
                      <c:pt idx="47">
                        <c:v>1225.0830000000001</c:v>
                      </c:pt>
                      <c:pt idx="48">
                        <c:v>1249.0830000000001</c:v>
                      </c:pt>
                      <c:pt idx="49">
                        <c:v>1273.0830000000001</c:v>
                      </c:pt>
                      <c:pt idx="50">
                        <c:v>1297.0830000000001</c:v>
                      </c:pt>
                      <c:pt idx="51">
                        <c:v>1321.0830000000001</c:v>
                      </c:pt>
                      <c:pt idx="52">
                        <c:v>1335.0830000000001</c:v>
                      </c:pt>
                      <c:pt idx="53">
                        <c:v>1359.0830000000001</c:v>
                      </c:pt>
                      <c:pt idx="54">
                        <c:v>1383.0830000000001</c:v>
                      </c:pt>
                      <c:pt idx="55">
                        <c:v>1417.25</c:v>
                      </c:pt>
                      <c:pt idx="56">
                        <c:v>1441.25</c:v>
                      </c:pt>
                      <c:pt idx="57">
                        <c:v>1465.25</c:v>
                      </c:pt>
                      <c:pt idx="58">
                        <c:v>1488.8330000000001</c:v>
                      </c:pt>
                      <c:pt idx="59">
                        <c:v>1511.5830000000001</c:v>
                      </c:pt>
                      <c:pt idx="60">
                        <c:v>1536</c:v>
                      </c:pt>
                      <c:pt idx="61">
                        <c:v>1561</c:v>
                      </c:pt>
                      <c:pt idx="62">
                        <c:v>1586</c:v>
                      </c:pt>
                      <c:pt idx="63">
                        <c:v>1654.75</c:v>
                      </c:pt>
                      <c:pt idx="64">
                        <c:v>1824</c:v>
                      </c:pt>
                      <c:pt idx="65">
                        <c:v>1990.5830000000001</c:v>
                      </c:pt>
                      <c:pt idx="66">
                        <c:v>2161</c:v>
                      </c:pt>
                      <c:pt idx="67">
                        <c:v>2855.3330000000001</c:v>
                      </c:pt>
                      <c:pt idx="68">
                        <c:v>3358.3330000000001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'[1]biosolids Kd'!$AP$323:$DF$323</c15:sqref>
                        </c15:formulaRef>
                      </c:ext>
                    </c:extLst>
                    <c:numCache>
                      <c:formatCode>General</c:formatCode>
                      <c:ptCount val="69"/>
                      <c:pt idx="0">
                        <c:v>25.060000000000002</c:v>
                      </c:pt>
                      <c:pt idx="1">
                        <c:v>25.060000000000002</c:v>
                      </c:pt>
                      <c:pt idx="2">
                        <c:v>24.92</c:v>
                      </c:pt>
                      <c:pt idx="3">
                        <c:v>24.740000000000002</c:v>
                      </c:pt>
                      <c:pt idx="4">
                        <c:v>24.54</c:v>
                      </c:pt>
                      <c:pt idx="5">
                        <c:v>23.51</c:v>
                      </c:pt>
                      <c:pt idx="6">
                        <c:v>22.900000000000002</c:v>
                      </c:pt>
                      <c:pt idx="7">
                        <c:v>24.490000000000002</c:v>
                      </c:pt>
                      <c:pt idx="8">
                        <c:v>24.91</c:v>
                      </c:pt>
                      <c:pt idx="9">
                        <c:v>24.89</c:v>
                      </c:pt>
                      <c:pt idx="10">
                        <c:v>24.89</c:v>
                      </c:pt>
                      <c:pt idx="11">
                        <c:v>24.89</c:v>
                      </c:pt>
                      <c:pt idx="12">
                        <c:v>24.97</c:v>
                      </c:pt>
                      <c:pt idx="13">
                        <c:v>25.42</c:v>
                      </c:pt>
                      <c:pt idx="14">
                        <c:v>24.580000000000002</c:v>
                      </c:pt>
                      <c:pt idx="15">
                        <c:v>24.3</c:v>
                      </c:pt>
                      <c:pt idx="16">
                        <c:v>24.82</c:v>
                      </c:pt>
                      <c:pt idx="17">
                        <c:v>24.3</c:v>
                      </c:pt>
                      <c:pt idx="18">
                        <c:v>24.79</c:v>
                      </c:pt>
                      <c:pt idx="19">
                        <c:v>24.150000000000002</c:v>
                      </c:pt>
                      <c:pt idx="20">
                        <c:v>23.92</c:v>
                      </c:pt>
                      <c:pt idx="21">
                        <c:v>22.59</c:v>
                      </c:pt>
                      <c:pt idx="22">
                        <c:v>23.12</c:v>
                      </c:pt>
                      <c:pt idx="23">
                        <c:v>23.17</c:v>
                      </c:pt>
                      <c:pt idx="24">
                        <c:v>23.900000000000002</c:v>
                      </c:pt>
                      <c:pt idx="25">
                        <c:v>23.6</c:v>
                      </c:pt>
                      <c:pt idx="26">
                        <c:v>23.66</c:v>
                      </c:pt>
                      <c:pt idx="27">
                        <c:v>23.2</c:v>
                      </c:pt>
                      <c:pt idx="28">
                        <c:v>22.48</c:v>
                      </c:pt>
                      <c:pt idx="29">
                        <c:v>22.37</c:v>
                      </c:pt>
                      <c:pt idx="30">
                        <c:v>22.51</c:v>
                      </c:pt>
                      <c:pt idx="31">
                        <c:v>23.77</c:v>
                      </c:pt>
                      <c:pt idx="32">
                        <c:v>23.830000000000002</c:v>
                      </c:pt>
                      <c:pt idx="33">
                        <c:v>23.56</c:v>
                      </c:pt>
                      <c:pt idx="34">
                        <c:v>23.37</c:v>
                      </c:pt>
                      <c:pt idx="35">
                        <c:v>23.38</c:v>
                      </c:pt>
                      <c:pt idx="36">
                        <c:v>22.1</c:v>
                      </c:pt>
                      <c:pt idx="37">
                        <c:v>21.57</c:v>
                      </c:pt>
                      <c:pt idx="38">
                        <c:v>23.93</c:v>
                      </c:pt>
                      <c:pt idx="39">
                        <c:v>25.04</c:v>
                      </c:pt>
                      <c:pt idx="40">
                        <c:v>23.89</c:v>
                      </c:pt>
                      <c:pt idx="41">
                        <c:v>23.52</c:v>
                      </c:pt>
                      <c:pt idx="42">
                        <c:v>23.47</c:v>
                      </c:pt>
                      <c:pt idx="43">
                        <c:v>22.22</c:v>
                      </c:pt>
                      <c:pt idx="44">
                        <c:v>21.79</c:v>
                      </c:pt>
                      <c:pt idx="45">
                        <c:v>23.17</c:v>
                      </c:pt>
                      <c:pt idx="46">
                        <c:v>24.05</c:v>
                      </c:pt>
                      <c:pt idx="47">
                        <c:v>23.79</c:v>
                      </c:pt>
                      <c:pt idx="48">
                        <c:v>23.86</c:v>
                      </c:pt>
                      <c:pt idx="49">
                        <c:v>24.34</c:v>
                      </c:pt>
                      <c:pt idx="50">
                        <c:v>22.89</c:v>
                      </c:pt>
                      <c:pt idx="51">
                        <c:v>22.84</c:v>
                      </c:pt>
                      <c:pt idx="52">
                        <c:v>24.18</c:v>
                      </c:pt>
                      <c:pt idx="53">
                        <c:v>24.48</c:v>
                      </c:pt>
                      <c:pt idx="54">
                        <c:v>24.45</c:v>
                      </c:pt>
                      <c:pt idx="55">
                        <c:v>23.93</c:v>
                      </c:pt>
                      <c:pt idx="56">
                        <c:v>23.43</c:v>
                      </c:pt>
                      <c:pt idx="57">
                        <c:v>21.400000000000002</c:v>
                      </c:pt>
                      <c:pt idx="58">
                        <c:v>20.98</c:v>
                      </c:pt>
                      <c:pt idx="59">
                        <c:v>21.32</c:v>
                      </c:pt>
                      <c:pt idx="60">
                        <c:v>22.7</c:v>
                      </c:pt>
                      <c:pt idx="61">
                        <c:v>23.36</c:v>
                      </c:pt>
                      <c:pt idx="62">
                        <c:v>23.84</c:v>
                      </c:pt>
                      <c:pt idx="63">
                        <c:v>24.09</c:v>
                      </c:pt>
                      <c:pt idx="64">
                        <c:v>23.53</c:v>
                      </c:pt>
                      <c:pt idx="65">
                        <c:v>29.07</c:v>
                      </c:pt>
                      <c:pt idx="66">
                        <c:v>30.56</c:v>
                      </c:pt>
                      <c:pt idx="67">
                        <c:v>28.17</c:v>
                      </c:pt>
                      <c:pt idx="68">
                        <c:v>24.88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6ECE-4CA5-8D1A-A8DCFC0F0327}"/>
                  </c:ext>
                </c:extLst>
              </c15:ser>
            </c15:filteredScatterSeries>
          </c:ext>
        </c:extLst>
      </c:scatterChart>
      <c:valAx>
        <c:axId val="70206271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237959169131008"/>
              <c:y val="0.92904961221878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57136"/>
        <c:crosses val="autoZero"/>
        <c:crossBetween val="midCat"/>
      </c:valAx>
      <c:valAx>
        <c:axId val="7020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biosolids/effluent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62712"/>
        <c:crosses val="autoZero"/>
        <c:crossBetween val="midCat"/>
      </c:valAx>
      <c:valAx>
        <c:axId val="613718744"/>
        <c:scaling>
          <c:orientation val="minMax"/>
          <c:max val="28"/>
          <c:min val="20"/>
        </c:scaling>
        <c:delete val="1"/>
        <c:axPos val="r"/>
        <c:numFmt formatCode="General" sourceLinked="1"/>
        <c:majorTickMark val="out"/>
        <c:minorTickMark val="none"/>
        <c:tickLblPos val="nextTo"/>
        <c:crossAx val="613717432"/>
        <c:crosses val="max"/>
        <c:crossBetween val="midCat"/>
      </c:valAx>
      <c:valAx>
        <c:axId val="613717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71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biosolids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'[1]biosolids Kd'!$D$251:$D$284</c:f>
              <c:numCache>
                <c:formatCode>General</c:formatCode>
                <c:ptCount val="34"/>
                <c:pt idx="0">
                  <c:v>24</c:v>
                </c:pt>
                <c:pt idx="1">
                  <c:v>168</c:v>
                </c:pt>
                <c:pt idx="2">
                  <c:v>192</c:v>
                </c:pt>
                <c:pt idx="3">
                  <c:v>216</c:v>
                </c:pt>
                <c:pt idx="4">
                  <c:v>240</c:v>
                </c:pt>
                <c:pt idx="5">
                  <c:v>264</c:v>
                </c:pt>
                <c:pt idx="6">
                  <c:v>288</c:v>
                </c:pt>
                <c:pt idx="7">
                  <c:v>312</c:v>
                </c:pt>
                <c:pt idx="8">
                  <c:v>336</c:v>
                </c:pt>
                <c:pt idx="9">
                  <c:v>360</c:v>
                </c:pt>
                <c:pt idx="10">
                  <c:v>408</c:v>
                </c:pt>
                <c:pt idx="11">
                  <c:v>432</c:v>
                </c:pt>
                <c:pt idx="12">
                  <c:v>456</c:v>
                </c:pt>
                <c:pt idx="13">
                  <c:v>480</c:v>
                </c:pt>
                <c:pt idx="14">
                  <c:v>504</c:v>
                </c:pt>
                <c:pt idx="15">
                  <c:v>528</c:v>
                </c:pt>
                <c:pt idx="16">
                  <c:v>552</c:v>
                </c:pt>
                <c:pt idx="17">
                  <c:v>576</c:v>
                </c:pt>
                <c:pt idx="18">
                  <c:v>600</c:v>
                </c:pt>
                <c:pt idx="19">
                  <c:v>624</c:v>
                </c:pt>
                <c:pt idx="20">
                  <c:v>648</c:v>
                </c:pt>
                <c:pt idx="21">
                  <c:v>672</c:v>
                </c:pt>
                <c:pt idx="22">
                  <c:v>696</c:v>
                </c:pt>
                <c:pt idx="23">
                  <c:v>720</c:v>
                </c:pt>
                <c:pt idx="24">
                  <c:v>744</c:v>
                </c:pt>
                <c:pt idx="25">
                  <c:v>768</c:v>
                </c:pt>
                <c:pt idx="26">
                  <c:v>792</c:v>
                </c:pt>
                <c:pt idx="27">
                  <c:v>816</c:v>
                </c:pt>
                <c:pt idx="28">
                  <c:v>840</c:v>
                </c:pt>
                <c:pt idx="29">
                  <c:v>864</c:v>
                </c:pt>
                <c:pt idx="30">
                  <c:v>888</c:v>
                </c:pt>
                <c:pt idx="31">
                  <c:v>912</c:v>
                </c:pt>
                <c:pt idx="32">
                  <c:v>936</c:v>
                </c:pt>
                <c:pt idx="33">
                  <c:v>960</c:v>
                </c:pt>
              </c:numCache>
            </c:numRef>
          </c:xVal>
          <c:yVal>
            <c:numRef>
              <c:f>'[1]biosolids Kd'!$X$251:$X$284</c:f>
              <c:numCache>
                <c:formatCode>General</c:formatCode>
                <c:ptCount val="34"/>
                <c:pt idx="0">
                  <c:v>861</c:v>
                </c:pt>
                <c:pt idx="1">
                  <c:v>1380</c:v>
                </c:pt>
                <c:pt idx="2">
                  <c:v>913</c:v>
                </c:pt>
                <c:pt idx="3">
                  <c:v>736</c:v>
                </c:pt>
                <c:pt idx="4">
                  <c:v>626</c:v>
                </c:pt>
                <c:pt idx="5">
                  <c:v>414</c:v>
                </c:pt>
                <c:pt idx="6">
                  <c:v>457</c:v>
                </c:pt>
                <c:pt idx="7">
                  <c:v>479</c:v>
                </c:pt>
                <c:pt idx="8">
                  <c:v>476</c:v>
                </c:pt>
                <c:pt idx="9">
                  <c:v>418</c:v>
                </c:pt>
                <c:pt idx="10">
                  <c:v>276</c:v>
                </c:pt>
                <c:pt idx="11">
                  <c:v>230</c:v>
                </c:pt>
                <c:pt idx="12">
                  <c:v>222</c:v>
                </c:pt>
                <c:pt idx="13">
                  <c:v>263</c:v>
                </c:pt>
                <c:pt idx="14">
                  <c:v>240</c:v>
                </c:pt>
                <c:pt idx="15">
                  <c:v>209</c:v>
                </c:pt>
                <c:pt idx="16">
                  <c:v>167</c:v>
                </c:pt>
                <c:pt idx="17">
                  <c:v>114</c:v>
                </c:pt>
                <c:pt idx="18">
                  <c:v>79.2</c:v>
                </c:pt>
                <c:pt idx="19">
                  <c:v>79.3</c:v>
                </c:pt>
                <c:pt idx="20">
                  <c:v>178</c:v>
                </c:pt>
                <c:pt idx="21">
                  <c:v>177</c:v>
                </c:pt>
                <c:pt idx="22">
                  <c:v>112</c:v>
                </c:pt>
                <c:pt idx="23">
                  <c:v>75.5</c:v>
                </c:pt>
                <c:pt idx="24">
                  <c:v>73</c:v>
                </c:pt>
                <c:pt idx="25">
                  <c:v>48.4</c:v>
                </c:pt>
                <c:pt idx="26">
                  <c:v>60.4</c:v>
                </c:pt>
                <c:pt idx="27">
                  <c:v>97.4</c:v>
                </c:pt>
                <c:pt idx="28">
                  <c:v>74.400000000000006</c:v>
                </c:pt>
                <c:pt idx="29">
                  <c:v>66.400000000000006</c:v>
                </c:pt>
                <c:pt idx="30">
                  <c:v>58.8</c:v>
                </c:pt>
                <c:pt idx="31">
                  <c:v>56.3</c:v>
                </c:pt>
                <c:pt idx="32">
                  <c:v>56.9</c:v>
                </c:pt>
                <c:pt idx="33">
                  <c:v>57.6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5-4B77-B3E0-2ABD2A9EEB24}"/>
            </c:ext>
          </c:extLst>
        </c:ser>
        <c:ser>
          <c:idx val="1"/>
          <c:order val="1"/>
          <c:tx>
            <c:v>effluent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'[1]biosolids Kd'!$D$290:$D$323</c:f>
              <c:numCache>
                <c:formatCode>General</c:formatCode>
                <c:ptCount val="34"/>
                <c:pt idx="0">
                  <c:v>24.082999999999998</c:v>
                </c:pt>
                <c:pt idx="1">
                  <c:v>165.584</c:v>
                </c:pt>
                <c:pt idx="2">
                  <c:v>193.583</c:v>
                </c:pt>
                <c:pt idx="3">
                  <c:v>217.333</c:v>
                </c:pt>
                <c:pt idx="4">
                  <c:v>241.333</c:v>
                </c:pt>
                <c:pt idx="5">
                  <c:v>265.08300000000003</c:v>
                </c:pt>
                <c:pt idx="6">
                  <c:v>289.08300000000003</c:v>
                </c:pt>
                <c:pt idx="7">
                  <c:v>313.08300000000003</c:v>
                </c:pt>
                <c:pt idx="8">
                  <c:v>337.08300000000003</c:v>
                </c:pt>
                <c:pt idx="9">
                  <c:v>356</c:v>
                </c:pt>
                <c:pt idx="10">
                  <c:v>409.08300000000003</c:v>
                </c:pt>
                <c:pt idx="11">
                  <c:v>433.08300000000003</c:v>
                </c:pt>
                <c:pt idx="12">
                  <c:v>457.08300000000003</c:v>
                </c:pt>
                <c:pt idx="13">
                  <c:v>481.08300000000003</c:v>
                </c:pt>
                <c:pt idx="14">
                  <c:v>505.08300000000003</c:v>
                </c:pt>
                <c:pt idx="15">
                  <c:v>529.08300000000008</c:v>
                </c:pt>
                <c:pt idx="16">
                  <c:v>553.08300000000008</c:v>
                </c:pt>
                <c:pt idx="17">
                  <c:v>577.08300000000008</c:v>
                </c:pt>
                <c:pt idx="18">
                  <c:v>601.08300000000008</c:v>
                </c:pt>
                <c:pt idx="19">
                  <c:v>625.08300000000008</c:v>
                </c:pt>
                <c:pt idx="20">
                  <c:v>649.08300000000008</c:v>
                </c:pt>
                <c:pt idx="21">
                  <c:v>673.08300000000008</c:v>
                </c:pt>
                <c:pt idx="22">
                  <c:v>697.08300000000008</c:v>
                </c:pt>
                <c:pt idx="23">
                  <c:v>721.08300000000008</c:v>
                </c:pt>
                <c:pt idx="24">
                  <c:v>745.08300000000008</c:v>
                </c:pt>
                <c:pt idx="25">
                  <c:v>769.08300000000008</c:v>
                </c:pt>
                <c:pt idx="26">
                  <c:v>793.08300000000008</c:v>
                </c:pt>
                <c:pt idx="27">
                  <c:v>817.08300000000008</c:v>
                </c:pt>
                <c:pt idx="28">
                  <c:v>841.25</c:v>
                </c:pt>
                <c:pt idx="29">
                  <c:v>865.25</c:v>
                </c:pt>
                <c:pt idx="30">
                  <c:v>889.25</c:v>
                </c:pt>
                <c:pt idx="31">
                  <c:v>913.25</c:v>
                </c:pt>
                <c:pt idx="32">
                  <c:v>937.25</c:v>
                </c:pt>
                <c:pt idx="33">
                  <c:v>961.25</c:v>
                </c:pt>
              </c:numCache>
            </c:numRef>
          </c:xVal>
          <c:yVal>
            <c:numRef>
              <c:f>'[1]biosolids Kd'!$X$290:$X$323</c:f>
              <c:numCache>
                <c:formatCode>General</c:formatCode>
                <c:ptCount val="34"/>
                <c:pt idx="0">
                  <c:v>2850</c:v>
                </c:pt>
                <c:pt idx="1">
                  <c:v>287</c:v>
                </c:pt>
                <c:pt idx="2">
                  <c:v>320</c:v>
                </c:pt>
                <c:pt idx="3">
                  <c:v>393</c:v>
                </c:pt>
                <c:pt idx="4">
                  <c:v>301</c:v>
                </c:pt>
                <c:pt idx="5">
                  <c:v>187</c:v>
                </c:pt>
                <c:pt idx="6">
                  <c:v>256</c:v>
                </c:pt>
                <c:pt idx="7">
                  <c:v>174</c:v>
                </c:pt>
                <c:pt idx="8">
                  <c:v>146</c:v>
                </c:pt>
                <c:pt idx="9">
                  <c:v>149.5</c:v>
                </c:pt>
                <c:pt idx="10">
                  <c:v>105</c:v>
                </c:pt>
                <c:pt idx="11">
                  <c:v>88.3</c:v>
                </c:pt>
                <c:pt idx="12">
                  <c:v>84.8</c:v>
                </c:pt>
                <c:pt idx="13">
                  <c:v>81</c:v>
                </c:pt>
                <c:pt idx="14">
                  <c:v>50.6</c:v>
                </c:pt>
                <c:pt idx="15">
                  <c:v>46.6</c:v>
                </c:pt>
                <c:pt idx="16">
                  <c:v>73.7</c:v>
                </c:pt>
                <c:pt idx="17">
                  <c:v>73.8</c:v>
                </c:pt>
                <c:pt idx="18">
                  <c:v>38.5</c:v>
                </c:pt>
                <c:pt idx="19">
                  <c:v>37</c:v>
                </c:pt>
                <c:pt idx="20">
                  <c:v>39.1</c:v>
                </c:pt>
                <c:pt idx="21">
                  <c:v>34.200000000000003</c:v>
                </c:pt>
                <c:pt idx="22">
                  <c:v>28.9</c:v>
                </c:pt>
                <c:pt idx="23">
                  <c:v>29.8</c:v>
                </c:pt>
                <c:pt idx="24">
                  <c:v>22.3</c:v>
                </c:pt>
                <c:pt idx="25">
                  <c:v>21.1</c:v>
                </c:pt>
                <c:pt idx="26">
                  <c:v>19.399999999999999</c:v>
                </c:pt>
                <c:pt idx="27">
                  <c:v>17.8</c:v>
                </c:pt>
                <c:pt idx="28">
                  <c:v>26.3</c:v>
                </c:pt>
                <c:pt idx="29">
                  <c:v>22.1</c:v>
                </c:pt>
                <c:pt idx="30">
                  <c:v>24.2</c:v>
                </c:pt>
                <c:pt idx="31">
                  <c:v>18.600000000000001</c:v>
                </c:pt>
                <c:pt idx="32">
                  <c:v>19</c:v>
                </c:pt>
                <c:pt idx="33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95-4B77-B3E0-2ABD2A9EE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30048"/>
        <c:axId val="703531032"/>
      </c:scatterChart>
      <c:valAx>
        <c:axId val="7035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31032"/>
        <c:crosses val="autoZero"/>
        <c:crossBetween val="midCat"/>
      </c:valAx>
      <c:valAx>
        <c:axId val="70353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3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25754421215503"/>
          <c:y val="6.6791662284011663E-2"/>
          <c:w val="0.80164403077670199"/>
          <c:h val="0.80107898286883317"/>
        </c:manualLayout>
      </c:layout>
      <c:scatterChart>
        <c:scatterStyle val="lineMarker"/>
        <c:varyColors val="0"/>
        <c:ser>
          <c:idx val="0"/>
          <c:order val="0"/>
          <c:tx>
            <c:v>PFOS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887025968150731"/>
                  <c:y val="5.3303113300320649E-2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4b'!$W$105:$W$136</c:f>
              <c:numCache>
                <c:formatCode>General</c:formatCode>
                <c:ptCount val="32"/>
                <c:pt idx="0">
                  <c:v>320</c:v>
                </c:pt>
                <c:pt idx="1">
                  <c:v>393</c:v>
                </c:pt>
                <c:pt idx="2">
                  <c:v>301</c:v>
                </c:pt>
                <c:pt idx="3">
                  <c:v>187</c:v>
                </c:pt>
                <c:pt idx="4">
                  <c:v>256</c:v>
                </c:pt>
                <c:pt idx="5">
                  <c:v>174</c:v>
                </c:pt>
                <c:pt idx="6">
                  <c:v>146</c:v>
                </c:pt>
                <c:pt idx="7">
                  <c:v>149.5</c:v>
                </c:pt>
                <c:pt idx="8">
                  <c:v>105</c:v>
                </c:pt>
                <c:pt idx="9">
                  <c:v>88.3</c:v>
                </c:pt>
                <c:pt idx="10">
                  <c:v>84.8</c:v>
                </c:pt>
                <c:pt idx="11">
                  <c:v>81</c:v>
                </c:pt>
                <c:pt idx="12">
                  <c:v>50.6</c:v>
                </c:pt>
                <c:pt idx="13">
                  <c:v>46.6</c:v>
                </c:pt>
                <c:pt idx="14">
                  <c:v>73.7</c:v>
                </c:pt>
                <c:pt idx="15">
                  <c:v>73.8</c:v>
                </c:pt>
                <c:pt idx="16">
                  <c:v>38.5</c:v>
                </c:pt>
                <c:pt idx="17">
                  <c:v>37</c:v>
                </c:pt>
                <c:pt idx="18">
                  <c:v>39.1</c:v>
                </c:pt>
                <c:pt idx="19">
                  <c:v>34.200000000000003</c:v>
                </c:pt>
                <c:pt idx="20">
                  <c:v>28.9</c:v>
                </c:pt>
                <c:pt idx="21">
                  <c:v>29.8</c:v>
                </c:pt>
                <c:pt idx="22">
                  <c:v>22.3</c:v>
                </c:pt>
                <c:pt idx="23">
                  <c:v>21.1</c:v>
                </c:pt>
                <c:pt idx="24">
                  <c:v>19.399999999999999</c:v>
                </c:pt>
                <c:pt idx="25">
                  <c:v>17.8</c:v>
                </c:pt>
                <c:pt idx="26">
                  <c:v>26.3</c:v>
                </c:pt>
                <c:pt idx="27">
                  <c:v>22.1</c:v>
                </c:pt>
                <c:pt idx="28">
                  <c:v>24.2</c:v>
                </c:pt>
                <c:pt idx="29">
                  <c:v>18.600000000000001</c:v>
                </c:pt>
                <c:pt idx="30">
                  <c:v>19</c:v>
                </c:pt>
                <c:pt idx="31">
                  <c:v>11.4</c:v>
                </c:pt>
              </c:numCache>
            </c:numRef>
          </c:xVal>
          <c:yVal>
            <c:numRef>
              <c:f>'Figure 4b'!$Y$65:$Y$96</c:f>
              <c:numCache>
                <c:formatCode>General</c:formatCode>
                <c:ptCount val="32"/>
                <c:pt idx="0">
                  <c:v>913</c:v>
                </c:pt>
                <c:pt idx="1">
                  <c:v>736</c:v>
                </c:pt>
                <c:pt idx="2">
                  <c:v>626</c:v>
                </c:pt>
                <c:pt idx="3">
                  <c:v>414</c:v>
                </c:pt>
                <c:pt idx="4">
                  <c:v>457</c:v>
                </c:pt>
                <c:pt idx="5">
                  <c:v>479</c:v>
                </c:pt>
                <c:pt idx="6">
                  <c:v>476</c:v>
                </c:pt>
                <c:pt idx="7">
                  <c:v>418</c:v>
                </c:pt>
                <c:pt idx="8">
                  <c:v>276</c:v>
                </c:pt>
                <c:pt idx="9">
                  <c:v>230</c:v>
                </c:pt>
                <c:pt idx="10">
                  <c:v>222</c:v>
                </c:pt>
                <c:pt idx="11">
                  <c:v>263</c:v>
                </c:pt>
                <c:pt idx="12">
                  <c:v>240</c:v>
                </c:pt>
                <c:pt idx="13">
                  <c:v>209</c:v>
                </c:pt>
                <c:pt idx="14">
                  <c:v>167</c:v>
                </c:pt>
                <c:pt idx="15">
                  <c:v>114</c:v>
                </c:pt>
                <c:pt idx="16">
                  <c:v>79.2</c:v>
                </c:pt>
                <c:pt idx="17">
                  <c:v>79.3</c:v>
                </c:pt>
                <c:pt idx="18">
                  <c:v>178</c:v>
                </c:pt>
                <c:pt idx="19">
                  <c:v>177</c:v>
                </c:pt>
                <c:pt idx="20">
                  <c:v>112</c:v>
                </c:pt>
                <c:pt idx="21">
                  <c:v>75.5</c:v>
                </c:pt>
                <c:pt idx="22">
                  <c:v>73</c:v>
                </c:pt>
                <c:pt idx="23">
                  <c:v>48.4</c:v>
                </c:pt>
                <c:pt idx="24">
                  <c:v>60.4</c:v>
                </c:pt>
                <c:pt idx="25">
                  <c:v>97.4</c:v>
                </c:pt>
                <c:pt idx="26">
                  <c:v>74.400000000000006</c:v>
                </c:pt>
                <c:pt idx="27">
                  <c:v>66.400000000000006</c:v>
                </c:pt>
                <c:pt idx="28">
                  <c:v>58.8</c:v>
                </c:pt>
                <c:pt idx="29">
                  <c:v>56.3</c:v>
                </c:pt>
                <c:pt idx="30">
                  <c:v>56.9</c:v>
                </c:pt>
                <c:pt idx="31">
                  <c:v>57.6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F-4180-B49B-CDC8FD911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769120"/>
        <c:axId val="718770200"/>
      </c:scatterChart>
      <c:valAx>
        <c:axId val="71876912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PFOS Effluent (ng/l)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70200"/>
        <c:crosses val="autoZero"/>
        <c:crossBetween val="midCat"/>
      </c:valAx>
      <c:valAx>
        <c:axId val="71877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PFOS Biosolids</a:t>
                </a:r>
                <a:r>
                  <a:rPr lang="en-US" sz="1400" baseline="0"/>
                  <a:t> </a:t>
                </a:r>
                <a:r>
                  <a:rPr lang="en-US" sz="1400"/>
                  <a:t>(ng/g dry wt)</a:t>
                </a:r>
              </a:p>
            </c:rich>
          </c:tx>
          <c:layout>
            <c:manualLayout>
              <c:xMode val="edge"/>
              <c:yMode val="edge"/>
              <c:x val="2.4836658603309688E-2"/>
              <c:y val="0.20455408762768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69120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7856517935258"/>
          <c:y val="2.4275456335003578E-2"/>
          <c:w val="0.64528900554097401"/>
          <c:h val="0.86080118110236226"/>
        </c:manualLayout>
      </c:layout>
      <c:scatterChart>
        <c:scatterStyle val="lineMarker"/>
        <c:varyColors val="0"/>
        <c:ser>
          <c:idx val="0"/>
          <c:order val="0"/>
          <c:tx>
            <c:v>Influent Known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'Figure 2a (2)'!$C$3:$BH$3</c:f>
              <c:numCache>
                <c:formatCode>General</c:formatCode>
                <c:ptCount val="58"/>
                <c:pt idx="13">
                  <c:v>6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</c:numCache>
            </c:numRef>
          </c:xVal>
          <c:yVal>
            <c:numRef>
              <c:f>'Figure 2a (2)'!$C$5:$BH$5</c:f>
              <c:numCache>
                <c:formatCode>General</c:formatCode>
                <c:ptCount val="58"/>
                <c:pt idx="13">
                  <c:v>1142.127</c:v>
                </c:pt>
                <c:pt idx="15">
                  <c:v>1157.7332863995084</c:v>
                </c:pt>
                <c:pt idx="16">
                  <c:v>1187.0604523939157</c:v>
                </c:pt>
                <c:pt idx="17">
                  <c:v>1215.6266838389149</c:v>
                </c:pt>
                <c:pt idx="18">
                  <c:v>1223.7139882420556</c:v>
                </c:pt>
                <c:pt idx="19">
                  <c:v>1226.2540266049793</c:v>
                </c:pt>
                <c:pt idx="20">
                  <c:v>1228.1932076702462</c:v>
                </c:pt>
                <c:pt idx="21">
                  <c:v>1230.3506317969106</c:v>
                </c:pt>
                <c:pt idx="22">
                  <c:v>1231.5377873727073</c:v>
                </c:pt>
                <c:pt idx="23">
                  <c:v>1237.272850700178</c:v>
                </c:pt>
                <c:pt idx="24">
                  <c:v>1238.6652597405534</c:v>
                </c:pt>
                <c:pt idx="25">
                  <c:v>1240.0780698007572</c:v>
                </c:pt>
                <c:pt idx="26">
                  <c:v>1241.1209340817327</c:v>
                </c:pt>
                <c:pt idx="27">
                  <c:v>1241.2220256926159</c:v>
                </c:pt>
                <c:pt idx="28">
                  <c:v>1242.6058396154583</c:v>
                </c:pt>
                <c:pt idx="29">
                  <c:v>1243.1977700961631</c:v>
                </c:pt>
                <c:pt idx="30">
                  <c:v>1243.9449153605003</c:v>
                </c:pt>
                <c:pt idx="31">
                  <c:v>1244.7533492690013</c:v>
                </c:pt>
                <c:pt idx="32">
                  <c:v>1244.999569404159</c:v>
                </c:pt>
                <c:pt idx="33">
                  <c:v>1245.2996873769328</c:v>
                </c:pt>
                <c:pt idx="34">
                  <c:v>1245.91943332562</c:v>
                </c:pt>
                <c:pt idx="35">
                  <c:v>1247.3826452252406</c:v>
                </c:pt>
                <c:pt idx="36">
                  <c:v>1247.842590434906</c:v>
                </c:pt>
                <c:pt idx="37">
                  <c:v>1248.3648478980122</c:v>
                </c:pt>
                <c:pt idx="38">
                  <c:v>1249.5958586531074</c:v>
                </c:pt>
                <c:pt idx="39">
                  <c:v>1249.9909987103701</c:v>
                </c:pt>
                <c:pt idx="40">
                  <c:v>1250.3812630219018</c:v>
                </c:pt>
                <c:pt idx="41">
                  <c:v>1261.1642805333265</c:v>
                </c:pt>
                <c:pt idx="42">
                  <c:v>1264.5298512608317</c:v>
                </c:pt>
                <c:pt idx="43">
                  <c:v>1269.1864092612514</c:v>
                </c:pt>
                <c:pt idx="44">
                  <c:v>1269.8092282057767</c:v>
                </c:pt>
                <c:pt idx="45">
                  <c:v>1269.9303035122421</c:v>
                </c:pt>
                <c:pt idx="46">
                  <c:v>1270.3742638646236</c:v>
                </c:pt>
                <c:pt idx="47">
                  <c:v>1270.581456147379</c:v>
                </c:pt>
                <c:pt idx="48">
                  <c:v>1273.9593944287849</c:v>
                </c:pt>
                <c:pt idx="49">
                  <c:v>1274.677189344623</c:v>
                </c:pt>
                <c:pt idx="50">
                  <c:v>1274.677189344623</c:v>
                </c:pt>
                <c:pt idx="51">
                  <c:v>1274.677189344623</c:v>
                </c:pt>
                <c:pt idx="52">
                  <c:v>1274.9158374897449</c:v>
                </c:pt>
                <c:pt idx="53">
                  <c:v>1274.9158374897449</c:v>
                </c:pt>
                <c:pt idx="54">
                  <c:v>1274.9158374897449</c:v>
                </c:pt>
                <c:pt idx="55">
                  <c:v>1274.9158374897449</c:v>
                </c:pt>
                <c:pt idx="56">
                  <c:v>1274.9158374897449</c:v>
                </c:pt>
                <c:pt idx="57">
                  <c:v>1274.9158374897449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C-4879-9664-4DE87E4CDD0B}"/>
            </c:ext>
          </c:extLst>
        </c:ser>
        <c:ser>
          <c:idx val="3"/>
          <c:order val="1"/>
          <c:tx>
            <c:v>Influent Interpolated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rgbClr val="0070C0"/>
                </a:solidFill>
              </a:ln>
              <a:effectLst/>
            </c:spPr>
          </c:marker>
          <c:xVal>
            <c:numRef>
              <c:f>'Figure 2a (2)'!$C$8:$Q$8</c:f>
              <c:numCache>
                <c:formatCode>General</c:formatCode>
                <c:ptCount val="15"/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4">
                  <c:v>7</c:v>
                </c:pt>
              </c:numCache>
            </c:numRef>
          </c:xVal>
          <c:yVal>
            <c:numRef>
              <c:f>'Figure 2a (2)'!$C$10:$Q$10</c:f>
              <c:numCache>
                <c:formatCode>General</c:formatCode>
                <c:ptCount val="15"/>
                <c:pt idx="7">
                  <c:v>693.17</c:v>
                </c:pt>
                <c:pt idx="8">
                  <c:v>958.43999999999994</c:v>
                </c:pt>
                <c:pt idx="9">
                  <c:v>1041.95</c:v>
                </c:pt>
                <c:pt idx="10">
                  <c:v>1083.57</c:v>
                </c:pt>
                <c:pt idx="11">
                  <c:v>1110.9099999999999</c:v>
                </c:pt>
                <c:pt idx="12">
                  <c:v>1127.3599999999999</c:v>
                </c:pt>
                <c:pt idx="14">
                  <c:v>1152.4069999999999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0C-4879-9664-4DE87E4CDD0B}"/>
            </c:ext>
          </c:extLst>
        </c:ser>
        <c:ser>
          <c:idx val="1"/>
          <c:order val="2"/>
          <c:tx>
            <c:v>Effluent Known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'Figure 2a (2)'!$C$14:$BU$14</c:f>
              <c:numCache>
                <c:formatCode>General</c:formatCode>
                <c:ptCount val="71"/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</c:numCache>
            </c:numRef>
          </c:xVal>
          <c:yVal>
            <c:numRef>
              <c:f>'Figure 2a (2)'!$C$16:$BU$16</c:f>
              <c:numCache>
                <c:formatCode>General</c:formatCode>
                <c:ptCount val="71"/>
                <c:pt idx="13">
                  <c:v>508.0067759836067</c:v>
                </c:pt>
                <c:pt idx="14">
                  <c:v>537.69017657206223</c:v>
                </c:pt>
                <c:pt idx="15">
                  <c:v>573.91487352470267</c:v>
                </c:pt>
                <c:pt idx="16">
                  <c:v>600.4315979894659</c:v>
                </c:pt>
                <c:pt idx="17">
                  <c:v>616.3781174151834</c:v>
                </c:pt>
                <c:pt idx="18">
                  <c:v>639.82846426352012</c:v>
                </c:pt>
                <c:pt idx="19">
                  <c:v>655.94882703468841</c:v>
                </c:pt>
                <c:pt idx="20">
                  <c:v>669.41811898405513</c:v>
                </c:pt>
                <c:pt idx="21">
                  <c:v>683.21717692557183</c:v>
                </c:pt>
                <c:pt idx="22">
                  <c:v>693.98863215164454</c:v>
                </c:pt>
                <c:pt idx="23">
                  <c:v>703.79950504835108</c:v>
                </c:pt>
                <c:pt idx="24">
                  <c:v>711.73232134613454</c:v>
                </c:pt>
                <c:pt idx="25">
                  <c:v>719.25282283735703</c:v>
                </c:pt>
                <c:pt idx="26">
                  <c:v>726.57723214121847</c:v>
                </c:pt>
                <c:pt idx="27">
                  <c:v>730.95183079784101</c:v>
                </c:pt>
                <c:pt idx="28">
                  <c:v>735.0392802705403</c:v>
                </c:pt>
                <c:pt idx="29">
                  <c:v>741.49862298140158</c:v>
                </c:pt>
                <c:pt idx="30">
                  <c:v>747.90550284335563</c:v>
                </c:pt>
                <c:pt idx="31">
                  <c:v>750.93755918829993</c:v>
                </c:pt>
                <c:pt idx="32">
                  <c:v>753.90947473723395</c:v>
                </c:pt>
                <c:pt idx="33">
                  <c:v>757.07200413354167</c:v>
                </c:pt>
                <c:pt idx="34">
                  <c:v>759.89086363213414</c:v>
                </c:pt>
                <c:pt idx="35">
                  <c:v>762.20086087430411</c:v>
                </c:pt>
                <c:pt idx="36">
                  <c:v>764.59733751135866</c:v>
                </c:pt>
                <c:pt idx="37">
                  <c:v>765.71960083181193</c:v>
                </c:pt>
                <c:pt idx="38">
                  <c:v>767.25622215517797</c:v>
                </c:pt>
                <c:pt idx="39">
                  <c:v>768.64136906713577</c:v>
                </c:pt>
                <c:pt idx="40">
                  <c:v>769.34053713319327</c:v>
                </c:pt>
                <c:pt idx="41">
                  <c:v>770.19440553706102</c:v>
                </c:pt>
                <c:pt idx="42">
                  <c:v>771.45874373865581</c:v>
                </c:pt>
                <c:pt idx="43">
                  <c:v>772.48788996909377</c:v>
                </c:pt>
                <c:pt idx="44">
                  <c:v>773.61446460893558</c:v>
                </c:pt>
                <c:pt idx="45">
                  <c:v>774.72359125309958</c:v>
                </c:pt>
                <c:pt idx="46">
                  <c:v>775.74151648730981</c:v>
                </c:pt>
                <c:pt idx="47">
                  <c:v>776.62952692349631</c:v>
                </c:pt>
                <c:pt idx="48">
                  <c:v>777.1671169403146</c:v>
                </c:pt>
                <c:pt idx="49">
                  <c:v>777.62736440636536</c:v>
                </c:pt>
                <c:pt idx="50">
                  <c:v>778.27897683976914</c:v>
                </c:pt>
                <c:pt idx="51">
                  <c:v>778.90553383365341</c:v>
                </c:pt>
                <c:pt idx="52">
                  <c:v>779.55199839336296</c:v>
                </c:pt>
                <c:pt idx="53">
                  <c:v>779.9663840084645</c:v>
                </c:pt>
                <c:pt idx="54">
                  <c:v>780.25297238389624</c:v>
                </c:pt>
                <c:pt idx="55">
                  <c:v>780.51818464369319</c:v>
                </c:pt>
                <c:pt idx="56">
                  <c:v>780.91703190782664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0C-4879-9664-4DE87E4CDD0B}"/>
            </c:ext>
          </c:extLst>
        </c:ser>
        <c:ser>
          <c:idx val="4"/>
          <c:order val="3"/>
          <c:tx>
            <c:v>Effluent Interpolated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'Figure 2a (2)'!$C$19:$O$19</c:f>
              <c:numCache>
                <c:formatCode>General</c:formatCode>
                <c:ptCount val="13"/>
                <c:pt idx="0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'Figure 2a (2)'!$C$21:$O$21</c:f>
              <c:numCache>
                <c:formatCode>General</c:formatCode>
                <c:ptCount val="13"/>
                <c:pt idx="0">
                  <c:v>0</c:v>
                </c:pt>
                <c:pt idx="7">
                  <c:v>97.69026851335434</c:v>
                </c:pt>
                <c:pt idx="8">
                  <c:v>245.11864158629479</c:v>
                </c:pt>
                <c:pt idx="9">
                  <c:v>334.7762595330496</c:v>
                </c:pt>
                <c:pt idx="10">
                  <c:v>397.78666508736086</c:v>
                </c:pt>
                <c:pt idx="11">
                  <c:v>444.72037862653769</c:v>
                </c:pt>
                <c:pt idx="12">
                  <c:v>481.22037862653769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0C-4879-9664-4DE87E4CDD0B}"/>
            </c:ext>
          </c:extLst>
        </c:ser>
        <c:ser>
          <c:idx val="6"/>
          <c:order val="5"/>
          <c:tx>
            <c:v>Biosolids Known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'Figure 2a (2)'!$C$23:$AQ$23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'Figure 2a (2)'!$C$25:$AQ$25</c:f>
              <c:numCache>
                <c:formatCode>General</c:formatCode>
                <c:ptCount val="41"/>
                <c:pt idx="0">
                  <c:v>9.2565831841227002</c:v>
                </c:pt>
                <c:pt idx="1">
                  <c:v>51.626191336272896</c:v>
                </c:pt>
                <c:pt idx="2">
                  <c:v>97.66941266870009</c:v>
                </c:pt>
                <c:pt idx="3">
                  <c:v>211.39777859131709</c:v>
                </c:pt>
                <c:pt idx="4">
                  <c:v>211.39777859131709</c:v>
                </c:pt>
                <c:pt idx="5">
                  <c:v>211.39777859131709</c:v>
                </c:pt>
                <c:pt idx="7" formatCode="0.00">
                  <c:v>336.56479451124119</c:v>
                </c:pt>
                <c:pt idx="8" formatCode="0.00">
                  <c:v>377.90169326907119</c:v>
                </c:pt>
                <c:pt idx="9" formatCode="0.00">
                  <c:v>413.95363147908898</c:v>
                </c:pt>
                <c:pt idx="10" formatCode="0.00">
                  <c:v>446.67526270981676</c:v>
                </c:pt>
                <c:pt idx="11" formatCode="0.00">
                  <c:v>446.67526270981676</c:v>
                </c:pt>
                <c:pt idx="12" formatCode="0.00">
                  <c:v>446.67526270981676</c:v>
                </c:pt>
                <c:pt idx="14" formatCode="0.00">
                  <c:v>483.9755106284498</c:v>
                </c:pt>
                <c:pt idx="15" formatCode="0.00">
                  <c:v>503.54881226278582</c:v>
                </c:pt>
                <c:pt idx="16" formatCode="0.00">
                  <c:v>517.22835586561996</c:v>
                </c:pt>
                <c:pt idx="17" formatCode="0.00">
                  <c:v>530.79795427100112</c:v>
                </c:pt>
                <c:pt idx="18" formatCode="0.00">
                  <c:v>530.79795427100112</c:v>
                </c:pt>
                <c:pt idx="19" formatCode="0.00">
                  <c:v>530.79795427100112</c:v>
                </c:pt>
                <c:pt idx="21" formatCode="0.00">
                  <c:v>550.10693933400603</c:v>
                </c:pt>
                <c:pt idx="22" formatCode="0.00">
                  <c:v>559.43627557998127</c:v>
                </c:pt>
                <c:pt idx="23" formatCode="0.00">
                  <c:v>566.59238427868172</c:v>
                </c:pt>
                <c:pt idx="24" formatCode="0.00">
                  <c:v>571.4684933117727</c:v>
                </c:pt>
                <c:pt idx="25" formatCode="0.00">
                  <c:v>571.4684933117727</c:v>
                </c:pt>
                <c:pt idx="26" formatCode="0.00">
                  <c:v>571.4684933117727</c:v>
                </c:pt>
                <c:pt idx="28" formatCode="0.00">
                  <c:v>581.40568150823469</c:v>
                </c:pt>
                <c:pt idx="29" formatCode="0.00">
                  <c:v>583.75831650122734</c:v>
                </c:pt>
                <c:pt idx="30" formatCode="0.00">
                  <c:v>586.67156252214454</c:v>
                </c:pt>
                <c:pt idx="31" formatCode="0.00">
                  <c:v>588.87246543520837</c:v>
                </c:pt>
                <c:pt idx="32" formatCode="0.00">
                  <c:v>588.87246543520837</c:v>
                </c:pt>
                <c:pt idx="33" formatCode="0.00">
                  <c:v>588.87246543520837</c:v>
                </c:pt>
                <c:pt idx="35" formatCode="0.00">
                  <c:v>593.65934291708925</c:v>
                </c:pt>
                <c:pt idx="36" formatCode="0.00">
                  <c:v>596.50419176121886</c:v>
                </c:pt>
                <c:pt idx="37" formatCode="0.00">
                  <c:v>599.09349032845068</c:v>
                </c:pt>
                <c:pt idx="38" formatCode="0.00">
                  <c:v>601.32685496979468</c:v>
                </c:pt>
                <c:pt idx="39" formatCode="0.00">
                  <c:v>601.66513228145266</c:v>
                </c:pt>
                <c:pt idx="40" formatCode="0.00">
                  <c:v>601.66513228145266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0C-4879-9664-4DE87E4CDD0B}"/>
            </c:ext>
          </c:extLst>
        </c:ser>
        <c:ser>
          <c:idx val="5"/>
          <c:order val="6"/>
          <c:tx>
            <c:v>Biosolids Interpolated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Pt>
            <c:idx val="27"/>
            <c:marker>
              <c:symbol val="circle"/>
              <c:size val="5"/>
              <c:spPr>
                <a:noFill/>
                <a:ln w="1587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B0C-4879-9664-4DE87E4CDD0B}"/>
              </c:ext>
            </c:extLst>
          </c:dPt>
          <c:xVal>
            <c:numRef>
              <c:f>'Figure 2a (2)'!$C$27:$BA$27</c:f>
              <c:numCache>
                <c:formatCode>General</c:formatCode>
                <c:ptCount val="51"/>
                <c:pt idx="6">
                  <c:v>6</c:v>
                </c:pt>
                <c:pt idx="13">
                  <c:v>13</c:v>
                </c:pt>
                <c:pt idx="20">
                  <c:v>20</c:v>
                </c:pt>
                <c:pt idx="27">
                  <c:v>27</c:v>
                </c:pt>
                <c:pt idx="34">
                  <c:v>34</c:v>
                </c:pt>
              </c:numCache>
            </c:numRef>
          </c:xVal>
          <c:yVal>
            <c:numRef>
              <c:f>'Figure 2a (2)'!$C$29:$BA$29</c:f>
              <c:numCache>
                <c:formatCode>General</c:formatCode>
                <c:ptCount val="51"/>
                <c:pt idx="6" formatCode="0.00">
                  <c:v>271.73770456650749</c:v>
                </c:pt>
                <c:pt idx="13" formatCode="0.00">
                  <c:v>469.28526270981678</c:v>
                </c:pt>
                <c:pt idx="20" formatCode="0.00">
                  <c:v>541.34795427100107</c:v>
                </c:pt>
                <c:pt idx="27" formatCode="0.00">
                  <c:v>575.79849331177275</c:v>
                </c:pt>
                <c:pt idx="34" formatCode="0.00">
                  <c:v>591.5854801956184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0C-4879-9664-4DE87E4CDD0B}"/>
            </c:ext>
          </c:extLst>
        </c:ser>
        <c:ser>
          <c:idx val="7"/>
          <c:order val="7"/>
          <c:tx>
            <c:v>Biosolids Extrapolated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'Figure 2a (2)'!$AR$31:$BA$31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</c:numCache>
            </c:numRef>
          </c:xVal>
          <c:yVal>
            <c:numRef>
              <c:f>'Figure 2a (2)'!$AR$33:$BA$33</c:f>
              <c:numCache>
                <c:formatCode>General</c:formatCode>
                <c:ptCount val="10"/>
                <c:pt idx="0">
                  <c:v>601.66513228145266</c:v>
                </c:pt>
                <c:pt idx="1">
                  <c:v>603.73354371880578</c:v>
                </c:pt>
                <c:pt idx="2">
                  <c:v>606.43374652899922</c:v>
                </c:pt>
                <c:pt idx="3">
                  <c:v>608.25254356654534</c:v>
                </c:pt>
                <c:pt idx="4">
                  <c:v>609.97265214854372</c:v>
                </c:pt>
                <c:pt idx="5">
                  <c:v>611.59862382599249</c:v>
                </c:pt>
                <c:pt idx="6">
                  <c:v>611.59862382599249</c:v>
                </c:pt>
                <c:pt idx="7">
                  <c:v>611.59862382599249</c:v>
                </c:pt>
                <c:pt idx="8">
                  <c:v>613.10740800814972</c:v>
                </c:pt>
                <c:pt idx="9">
                  <c:v>614.33709290105844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0C-4879-9664-4DE87E4CDD0B}"/>
            </c:ext>
          </c:extLst>
        </c:ser>
        <c:ser>
          <c:idx val="8"/>
          <c:order val="8"/>
          <c:tx>
            <c:v>Effluent+ Biosolids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'Figure 2a (2)'!$C$34:$BA$34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'Figure 2a (2)'!$C$36:$BA$36</c:f>
              <c:numCache>
                <c:formatCode>General</c:formatCode>
                <c:ptCount val="51"/>
                <c:pt idx="0">
                  <c:v>9.2565831841227002</c:v>
                </c:pt>
                <c:pt idx="1">
                  <c:v>149.31645984962722</c:v>
                </c:pt>
                <c:pt idx="2">
                  <c:v>342.78805425499485</c:v>
                </c:pt>
                <c:pt idx="3">
                  <c:v>546.17403812436669</c:v>
                </c:pt>
                <c:pt idx="4">
                  <c:v>609.18444367867801</c:v>
                </c:pt>
                <c:pt idx="5">
                  <c:v>656.1181572178549</c:v>
                </c:pt>
                <c:pt idx="6">
                  <c:v>752.95808319304524</c:v>
                </c:pt>
                <c:pt idx="7">
                  <c:v>844.57157049484795</c:v>
                </c:pt>
                <c:pt idx="8">
                  <c:v>915.59186984113342</c:v>
                </c:pt>
                <c:pt idx="9">
                  <c:v>987.86850500379171</c:v>
                </c:pt>
                <c:pt idx="10">
                  <c:v>1047.1068606992828</c:v>
                </c:pt>
                <c:pt idx="11">
                  <c:v>1063.0533801250003</c:v>
                </c:pt>
                <c:pt idx="12">
                  <c:v>1086.5037269733371</c:v>
                </c:pt>
                <c:pt idx="13">
                  <c:v>1125.2340897445054</c:v>
                </c:pt>
                <c:pt idx="14">
                  <c:v>1153.393629612505</c:v>
                </c:pt>
                <c:pt idx="15">
                  <c:v>1186.7659891883577</c:v>
                </c:pt>
                <c:pt idx="16">
                  <c:v>1211.2169880172646</c:v>
                </c:pt>
                <c:pt idx="17">
                  <c:v>1234.5974593193523</c:v>
                </c:pt>
                <c:pt idx="18">
                  <c:v>1242.5302756171359</c:v>
                </c:pt>
                <c:pt idx="19">
                  <c:v>1250.0507771083585</c:v>
                </c:pt>
                <c:pt idx="20">
                  <c:v>1267.92518641222</c:v>
                </c:pt>
                <c:pt idx="21">
                  <c:v>1281.0587701318475</c:v>
                </c:pt>
                <c:pt idx="22">
                  <c:v>1294.4755558505219</c:v>
                </c:pt>
                <c:pt idx="23">
                  <c:v>1308.0910072600836</c:v>
                </c:pt>
                <c:pt idx="24">
                  <c:v>1319.3739961551287</c:v>
                </c:pt>
                <c:pt idx="25">
                  <c:v>1322.406052500073</c:v>
                </c:pt>
                <c:pt idx="26">
                  <c:v>1325.377968049007</c:v>
                </c:pt>
                <c:pt idx="27">
                  <c:v>1332.8704974453146</c:v>
                </c:pt>
                <c:pt idx="28">
                  <c:v>1341.2965451403691</c:v>
                </c:pt>
                <c:pt idx="29">
                  <c:v>1345.9591773755317</c:v>
                </c:pt>
                <c:pt idx="30">
                  <c:v>1351.2689000335033</c:v>
                </c:pt>
                <c:pt idx="31">
                  <c:v>1354.5920662670203</c:v>
                </c:pt>
                <c:pt idx="32">
                  <c:v>1356.1286875903863</c:v>
                </c:pt>
                <c:pt idx="33">
                  <c:v>1357.513834502344</c:v>
                </c:pt>
                <c:pt idx="34">
                  <c:v>1360.9260173288114</c:v>
                </c:pt>
                <c:pt idx="35">
                  <c:v>1363.85374845415</c:v>
                </c:pt>
                <c:pt idx="36">
                  <c:v>1367.9629354998744</c:v>
                </c:pt>
                <c:pt idx="37">
                  <c:v>1371.5813802975442</c:v>
                </c:pt>
                <c:pt idx="38">
                  <c:v>1374.9413195787299</c:v>
                </c:pt>
                <c:pt idx="39">
                  <c:v>1376.3887235345519</c:v>
                </c:pt>
                <c:pt idx="40">
                  <c:v>1377.4066487687621</c:v>
                </c:pt>
                <c:pt idx="41">
                  <c:v>1378.2946592049486</c:v>
                </c:pt>
                <c:pt idx="42">
                  <c:v>1380.9006606591199</c:v>
                </c:pt>
                <c:pt idx="43">
                  <c:v>1384.061110935364</c:v>
                </c:pt>
                <c:pt idx="44">
                  <c:v>1386.5315204063138</c:v>
                </c:pt>
                <c:pt idx="45">
                  <c:v>1388.8781859821966</c:v>
                </c:pt>
                <c:pt idx="46">
                  <c:v>1391.1506222193548</c:v>
                </c:pt>
                <c:pt idx="47">
                  <c:v>1391.5650078344563</c:v>
                </c:pt>
                <c:pt idx="48">
                  <c:v>1391.8515962098882</c:v>
                </c:pt>
                <c:pt idx="49">
                  <c:v>1393.6255926518425</c:v>
                </c:pt>
                <c:pt idx="50">
                  <c:v>1395.2541248088846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B0C-4879-9664-4DE87E4CD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90968"/>
        <c:axId val="10671912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4"/>
                <c:tx>
                  <c:v>Biosolids Known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2a (2)'!$C$23:$AQ$23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2a (2)'!$D$25:$AQ$25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51.626191336272896</c:v>
                      </c:pt>
                      <c:pt idx="1">
                        <c:v>97.66941266870009</c:v>
                      </c:pt>
                      <c:pt idx="2">
                        <c:v>211.39777859131709</c:v>
                      </c:pt>
                      <c:pt idx="3">
                        <c:v>211.39777859131709</c:v>
                      </c:pt>
                      <c:pt idx="4">
                        <c:v>211.39777859131709</c:v>
                      </c:pt>
                      <c:pt idx="6" formatCode="0.00">
                        <c:v>336.56479451124119</c:v>
                      </c:pt>
                      <c:pt idx="7" formatCode="0.00">
                        <c:v>377.90169326907119</c:v>
                      </c:pt>
                      <c:pt idx="8" formatCode="0.00">
                        <c:v>413.95363147908898</c:v>
                      </c:pt>
                      <c:pt idx="9" formatCode="0.00">
                        <c:v>446.67526270981676</c:v>
                      </c:pt>
                      <c:pt idx="10" formatCode="0.00">
                        <c:v>446.67526270981676</c:v>
                      </c:pt>
                      <c:pt idx="11" formatCode="0.00">
                        <c:v>446.67526270981676</c:v>
                      </c:pt>
                      <c:pt idx="13" formatCode="0.00">
                        <c:v>483.9755106284498</c:v>
                      </c:pt>
                      <c:pt idx="14" formatCode="0.00">
                        <c:v>503.54881226278582</c:v>
                      </c:pt>
                      <c:pt idx="15" formatCode="0.00">
                        <c:v>517.22835586561996</c:v>
                      </c:pt>
                      <c:pt idx="16" formatCode="0.00">
                        <c:v>530.79795427100112</c:v>
                      </c:pt>
                      <c:pt idx="17" formatCode="0.00">
                        <c:v>530.79795427100112</c:v>
                      </c:pt>
                      <c:pt idx="18" formatCode="0.00">
                        <c:v>530.79795427100112</c:v>
                      </c:pt>
                      <c:pt idx="20" formatCode="0.00">
                        <c:v>550.10693933400603</c:v>
                      </c:pt>
                      <c:pt idx="21" formatCode="0.00">
                        <c:v>559.43627557998127</c:v>
                      </c:pt>
                      <c:pt idx="22" formatCode="0.00">
                        <c:v>566.59238427868172</c:v>
                      </c:pt>
                      <c:pt idx="23" formatCode="0.00">
                        <c:v>571.4684933117727</c:v>
                      </c:pt>
                      <c:pt idx="24" formatCode="0.00">
                        <c:v>571.4684933117727</c:v>
                      </c:pt>
                      <c:pt idx="25" formatCode="0.00">
                        <c:v>571.4684933117727</c:v>
                      </c:pt>
                      <c:pt idx="27" formatCode="0.00">
                        <c:v>581.40568150823469</c:v>
                      </c:pt>
                      <c:pt idx="28" formatCode="0.00">
                        <c:v>583.75831650122734</c:v>
                      </c:pt>
                      <c:pt idx="29" formatCode="0.00">
                        <c:v>586.67156252214454</c:v>
                      </c:pt>
                      <c:pt idx="30" formatCode="0.00">
                        <c:v>588.87246543520837</c:v>
                      </c:pt>
                      <c:pt idx="31" formatCode="0.00">
                        <c:v>588.87246543520837</c:v>
                      </c:pt>
                      <c:pt idx="32" formatCode="0.00">
                        <c:v>588.87246543520837</c:v>
                      </c:pt>
                      <c:pt idx="34" formatCode="0.00">
                        <c:v>593.65934291708925</c:v>
                      </c:pt>
                      <c:pt idx="35" formatCode="0.00">
                        <c:v>596.50419176121886</c:v>
                      </c:pt>
                      <c:pt idx="36" formatCode="0.00">
                        <c:v>599.09349032845068</c:v>
                      </c:pt>
                      <c:pt idx="37" formatCode="0.00">
                        <c:v>601.32685496979468</c:v>
                      </c:pt>
                      <c:pt idx="38" formatCode="0.00">
                        <c:v>601.66513228145266</c:v>
                      </c:pt>
                      <c:pt idx="39" formatCode="0.00">
                        <c:v>601.66513228145266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2B0C-4879-9664-4DE87E4CDD0B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B0C-4879-9664-4DE87E4CDD0B}"/>
                  </c:ext>
                </c:extLst>
              </c15:ser>
            </c15:filteredScatterSeries>
          </c:ext>
        </c:extLst>
      </c:scatterChart>
      <c:valAx>
        <c:axId val="10671909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Days After Spill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91288"/>
        <c:crosses val="autoZero"/>
        <c:crossBetween val="midCat"/>
      </c:valAx>
      <c:valAx>
        <c:axId val="106719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PFOS Mass (g)</a:t>
                </a:r>
              </a:p>
            </c:rich>
          </c:tx>
          <c:layout>
            <c:manualLayout>
              <c:xMode val="edge"/>
              <c:yMode val="edge"/>
              <c:x val="0"/>
              <c:y val="0.36895154795991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90968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6390638670166233"/>
          <c:y val="0.29232655293088367"/>
          <c:w val="0.2360936132983377"/>
          <c:h val="0.46598962061560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7856517935258"/>
          <c:y val="2.4275456335003578E-2"/>
          <c:w val="0.64528900554097401"/>
          <c:h val="0.86080118110236226"/>
        </c:manualLayout>
      </c:layout>
      <c:scatterChart>
        <c:scatterStyle val="lineMarker"/>
        <c:varyColors val="0"/>
        <c:ser>
          <c:idx val="0"/>
          <c:order val="0"/>
          <c:tx>
            <c:v>Influent Known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'Figure 2a (3)'!$C$3:$BH$3</c:f>
              <c:numCache>
                <c:formatCode>General</c:formatCode>
                <c:ptCount val="58"/>
                <c:pt idx="13">
                  <c:v>6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</c:numCache>
            </c:numRef>
          </c:xVal>
          <c:yVal>
            <c:numRef>
              <c:f>'Figure 2a (3)'!$C$5:$BH$5</c:f>
              <c:numCache>
                <c:formatCode>General</c:formatCode>
                <c:ptCount val="58"/>
                <c:pt idx="13">
                  <c:v>1142.127</c:v>
                </c:pt>
                <c:pt idx="15">
                  <c:v>1157.7332863995084</c:v>
                </c:pt>
                <c:pt idx="16">
                  <c:v>1187.0604523939157</c:v>
                </c:pt>
                <c:pt idx="17">
                  <c:v>1215.6266838389149</c:v>
                </c:pt>
                <c:pt idx="18">
                  <c:v>1223.7139882420556</c:v>
                </c:pt>
                <c:pt idx="19">
                  <c:v>1226.2540266049793</c:v>
                </c:pt>
                <c:pt idx="20">
                  <c:v>1228.1932076702462</c:v>
                </c:pt>
                <c:pt idx="21">
                  <c:v>1230.3506317969106</c:v>
                </c:pt>
                <c:pt idx="22">
                  <c:v>1231.5377873727073</c:v>
                </c:pt>
                <c:pt idx="23">
                  <c:v>1237.272850700178</c:v>
                </c:pt>
                <c:pt idx="24">
                  <c:v>1238.6652597405534</c:v>
                </c:pt>
                <c:pt idx="25">
                  <c:v>1240.0780698007572</c:v>
                </c:pt>
                <c:pt idx="26">
                  <c:v>1241.1209340817327</c:v>
                </c:pt>
                <c:pt idx="27">
                  <c:v>1241.2220256926159</c:v>
                </c:pt>
                <c:pt idx="28">
                  <c:v>1242.6058396154583</c:v>
                </c:pt>
                <c:pt idx="29">
                  <c:v>1243.1977700961631</c:v>
                </c:pt>
                <c:pt idx="30">
                  <c:v>1243.9449153605003</c:v>
                </c:pt>
                <c:pt idx="31">
                  <c:v>1244.7533492690013</c:v>
                </c:pt>
                <c:pt idx="32">
                  <c:v>1244.999569404159</c:v>
                </c:pt>
                <c:pt idx="33">
                  <c:v>1245.2996873769328</c:v>
                </c:pt>
                <c:pt idx="34">
                  <c:v>1245.91943332562</c:v>
                </c:pt>
                <c:pt idx="35">
                  <c:v>1247.3826452252406</c:v>
                </c:pt>
                <c:pt idx="36">
                  <c:v>1247.842590434906</c:v>
                </c:pt>
                <c:pt idx="37">
                  <c:v>1248.3648478980122</c:v>
                </c:pt>
                <c:pt idx="38">
                  <c:v>1249.5958586531074</c:v>
                </c:pt>
                <c:pt idx="39">
                  <c:v>1249.9909987103701</c:v>
                </c:pt>
                <c:pt idx="40">
                  <c:v>1250.3812630219018</c:v>
                </c:pt>
                <c:pt idx="41">
                  <c:v>1261.1642805333265</c:v>
                </c:pt>
                <c:pt idx="42">
                  <c:v>1264.5298512608317</c:v>
                </c:pt>
                <c:pt idx="43">
                  <c:v>1269.1864092612514</c:v>
                </c:pt>
                <c:pt idx="44">
                  <c:v>1269.8092282057767</c:v>
                </c:pt>
                <c:pt idx="45">
                  <c:v>1269.9303035122421</c:v>
                </c:pt>
                <c:pt idx="46">
                  <c:v>1270.3742638646236</c:v>
                </c:pt>
                <c:pt idx="47">
                  <c:v>1270.581456147379</c:v>
                </c:pt>
                <c:pt idx="48">
                  <c:v>1273.9593944287849</c:v>
                </c:pt>
                <c:pt idx="49">
                  <c:v>1274.677189344623</c:v>
                </c:pt>
                <c:pt idx="50">
                  <c:v>1274.677189344623</c:v>
                </c:pt>
                <c:pt idx="51">
                  <c:v>1274.677189344623</c:v>
                </c:pt>
                <c:pt idx="52">
                  <c:v>1274.9158374897449</c:v>
                </c:pt>
                <c:pt idx="53">
                  <c:v>1274.9158374897449</c:v>
                </c:pt>
                <c:pt idx="54">
                  <c:v>1274.9158374897449</c:v>
                </c:pt>
                <c:pt idx="55">
                  <c:v>1274.9158374897449</c:v>
                </c:pt>
                <c:pt idx="56">
                  <c:v>1274.9158374897449</c:v>
                </c:pt>
                <c:pt idx="57">
                  <c:v>1274.9158374897449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2-4439-89A3-915972287CD8}"/>
            </c:ext>
          </c:extLst>
        </c:ser>
        <c:ser>
          <c:idx val="3"/>
          <c:order val="1"/>
          <c:tx>
            <c:v>Influent Interpolated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rgbClr val="0070C0"/>
                </a:solidFill>
              </a:ln>
              <a:effectLst/>
            </c:spPr>
          </c:marker>
          <c:xVal>
            <c:numRef>
              <c:f>'Figure 2a (3)'!$C$8:$Q$8</c:f>
              <c:numCache>
                <c:formatCode>General</c:formatCode>
                <c:ptCount val="15"/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4">
                  <c:v>7</c:v>
                </c:pt>
              </c:numCache>
            </c:numRef>
          </c:xVal>
          <c:yVal>
            <c:numRef>
              <c:f>'Figure 2a (3)'!$C$10:$Q$10</c:f>
              <c:numCache>
                <c:formatCode>General</c:formatCode>
                <c:ptCount val="15"/>
                <c:pt idx="7">
                  <c:v>693.17</c:v>
                </c:pt>
                <c:pt idx="8">
                  <c:v>958.43999999999994</c:v>
                </c:pt>
                <c:pt idx="9">
                  <c:v>1041.95</c:v>
                </c:pt>
                <c:pt idx="10">
                  <c:v>1083.57</c:v>
                </c:pt>
                <c:pt idx="11">
                  <c:v>1110.9099999999999</c:v>
                </c:pt>
                <c:pt idx="12">
                  <c:v>1127.3599999999999</c:v>
                </c:pt>
                <c:pt idx="14">
                  <c:v>1152.4069999999999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2-4439-89A3-915972287CD8}"/>
            </c:ext>
          </c:extLst>
        </c:ser>
        <c:ser>
          <c:idx val="1"/>
          <c:order val="2"/>
          <c:tx>
            <c:v>Effluent Known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'Figure 2a (3)'!$C$14:$BU$14</c:f>
              <c:numCache>
                <c:formatCode>General</c:formatCode>
                <c:ptCount val="71"/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</c:numCache>
            </c:numRef>
          </c:xVal>
          <c:yVal>
            <c:numRef>
              <c:f>'Figure 2a (3)'!$C$16:$BU$16</c:f>
              <c:numCache>
                <c:formatCode>General</c:formatCode>
                <c:ptCount val="71"/>
                <c:pt idx="13">
                  <c:v>488.1235247048682</c:v>
                </c:pt>
                <c:pt idx="14">
                  <c:v>517.80692529332373</c:v>
                </c:pt>
                <c:pt idx="15">
                  <c:v>554.03162224596417</c:v>
                </c:pt>
                <c:pt idx="16">
                  <c:v>580.5483467107274</c:v>
                </c:pt>
                <c:pt idx="17">
                  <c:v>596.4948661364449</c:v>
                </c:pt>
                <c:pt idx="18">
                  <c:v>619.94521298478162</c:v>
                </c:pt>
                <c:pt idx="19">
                  <c:v>636.06557575594991</c:v>
                </c:pt>
                <c:pt idx="20">
                  <c:v>649.53486770531663</c:v>
                </c:pt>
                <c:pt idx="21">
                  <c:v>663.33392564683334</c:v>
                </c:pt>
                <c:pt idx="22">
                  <c:v>674.10538087290604</c:v>
                </c:pt>
                <c:pt idx="23">
                  <c:v>683.91625376961258</c:v>
                </c:pt>
                <c:pt idx="24">
                  <c:v>691.84907006739604</c:v>
                </c:pt>
                <c:pt idx="25">
                  <c:v>699.36957155861853</c:v>
                </c:pt>
                <c:pt idx="26">
                  <c:v>706.69398086247998</c:v>
                </c:pt>
                <c:pt idx="27">
                  <c:v>711.06857951910251</c:v>
                </c:pt>
                <c:pt idx="28">
                  <c:v>715.1560289918018</c:v>
                </c:pt>
                <c:pt idx="29">
                  <c:v>721.61537170266308</c:v>
                </c:pt>
                <c:pt idx="30">
                  <c:v>728.02225156461714</c:v>
                </c:pt>
                <c:pt idx="31">
                  <c:v>731.05430790956143</c:v>
                </c:pt>
                <c:pt idx="32">
                  <c:v>734.02622345849545</c:v>
                </c:pt>
                <c:pt idx="33">
                  <c:v>737.18875285480317</c:v>
                </c:pt>
                <c:pt idx="34">
                  <c:v>740.00761235339564</c:v>
                </c:pt>
                <c:pt idx="35">
                  <c:v>742.31760959556561</c:v>
                </c:pt>
                <c:pt idx="36">
                  <c:v>744.71408623262016</c:v>
                </c:pt>
                <c:pt idx="37">
                  <c:v>745.83634955307343</c:v>
                </c:pt>
                <c:pt idx="38">
                  <c:v>747.37297087643947</c:v>
                </c:pt>
                <c:pt idx="39">
                  <c:v>748.75811778839727</c:v>
                </c:pt>
                <c:pt idx="40">
                  <c:v>749.45728585445477</c:v>
                </c:pt>
                <c:pt idx="41">
                  <c:v>750.31115425832252</c:v>
                </c:pt>
                <c:pt idx="42">
                  <c:v>751.57549245991731</c:v>
                </c:pt>
                <c:pt idx="43">
                  <c:v>752.60463869035527</c:v>
                </c:pt>
                <c:pt idx="44">
                  <c:v>753.73121333019708</c:v>
                </c:pt>
                <c:pt idx="45">
                  <c:v>754.84033997436109</c:v>
                </c:pt>
                <c:pt idx="46">
                  <c:v>755.85826520857131</c:v>
                </c:pt>
                <c:pt idx="47">
                  <c:v>756.74627564475782</c:v>
                </c:pt>
                <c:pt idx="48">
                  <c:v>757.2838656615761</c:v>
                </c:pt>
                <c:pt idx="49">
                  <c:v>757.74411312762686</c:v>
                </c:pt>
                <c:pt idx="50">
                  <c:v>758.39572556103064</c:v>
                </c:pt>
                <c:pt idx="51">
                  <c:v>759.02228255491491</c:v>
                </c:pt>
                <c:pt idx="52">
                  <c:v>759.66874711462447</c:v>
                </c:pt>
                <c:pt idx="53">
                  <c:v>760.083132729726</c:v>
                </c:pt>
                <c:pt idx="54">
                  <c:v>760.36972110515774</c:v>
                </c:pt>
                <c:pt idx="55">
                  <c:v>760.63493336495469</c:v>
                </c:pt>
                <c:pt idx="56">
                  <c:v>761.03378062908814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82-4439-89A3-915972287CD8}"/>
            </c:ext>
          </c:extLst>
        </c:ser>
        <c:ser>
          <c:idx val="4"/>
          <c:order val="3"/>
          <c:tx>
            <c:v>Effluent Interpolated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'Figure 2a (3)'!$C$19:$O$19</c:f>
              <c:numCache>
                <c:formatCode>General</c:formatCode>
                <c:ptCount val="13"/>
                <c:pt idx="0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'Figure 2a (3)'!$C$21:$O$21</c:f>
              <c:numCache>
                <c:formatCode>General</c:formatCode>
                <c:ptCount val="13"/>
                <c:pt idx="0">
                  <c:v>0</c:v>
                </c:pt>
                <c:pt idx="7">
                  <c:v>92.544572007463373</c:v>
                </c:pt>
                <c:pt idx="8">
                  <c:v>221.86521027420611</c:v>
                </c:pt>
                <c:pt idx="9">
                  <c:v>311.18675189038589</c:v>
                </c:pt>
                <c:pt idx="10">
                  <c:v>373.79541797585966</c:v>
                </c:pt>
                <c:pt idx="11">
                  <c:v>421.45056053599745</c:v>
                </c:pt>
                <c:pt idx="12">
                  <c:v>461.3371273477992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82-4439-89A3-915972287CD8}"/>
            </c:ext>
          </c:extLst>
        </c:ser>
        <c:ser>
          <c:idx val="6"/>
          <c:order val="5"/>
          <c:tx>
            <c:v>Biosolids Known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'Figure 2a (3)'!$C$23:$AQ$23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'Figure 2a (3)'!$C$25:$AQ$25</c:f>
              <c:numCache>
                <c:formatCode>General</c:formatCode>
                <c:ptCount val="41"/>
                <c:pt idx="0">
                  <c:v>9.2565831841227002</c:v>
                </c:pt>
                <c:pt idx="1">
                  <c:v>51.626191336272896</c:v>
                </c:pt>
                <c:pt idx="2">
                  <c:v>97.66941266870009</c:v>
                </c:pt>
                <c:pt idx="3">
                  <c:v>211.39777859131709</c:v>
                </c:pt>
                <c:pt idx="4">
                  <c:v>211.39777859131709</c:v>
                </c:pt>
                <c:pt idx="5">
                  <c:v>211.39777859131709</c:v>
                </c:pt>
                <c:pt idx="7" formatCode="0.00">
                  <c:v>336.56479451124119</c:v>
                </c:pt>
                <c:pt idx="8" formatCode="0.00">
                  <c:v>377.90169326907119</c:v>
                </c:pt>
                <c:pt idx="9" formatCode="0.00">
                  <c:v>413.95363147908898</c:v>
                </c:pt>
                <c:pt idx="10" formatCode="0.00">
                  <c:v>446.67526270981676</c:v>
                </c:pt>
                <c:pt idx="11" formatCode="0.00">
                  <c:v>446.67526270981676</c:v>
                </c:pt>
                <c:pt idx="12" formatCode="0.00">
                  <c:v>446.67526270981676</c:v>
                </c:pt>
                <c:pt idx="14" formatCode="0.00">
                  <c:v>483.9755106284498</c:v>
                </c:pt>
                <c:pt idx="15" formatCode="0.00">
                  <c:v>503.54881226278582</c:v>
                </c:pt>
                <c:pt idx="16" formatCode="0.00">
                  <c:v>517.22835586561996</c:v>
                </c:pt>
                <c:pt idx="17" formatCode="0.00">
                  <c:v>530.79795427100112</c:v>
                </c:pt>
                <c:pt idx="18" formatCode="0.00">
                  <c:v>530.79795427100112</c:v>
                </c:pt>
                <c:pt idx="19" formatCode="0.00">
                  <c:v>530.79795427100112</c:v>
                </c:pt>
                <c:pt idx="21" formatCode="0.00">
                  <c:v>550.10693933400603</c:v>
                </c:pt>
                <c:pt idx="22" formatCode="0.00">
                  <c:v>559.43627557998127</c:v>
                </c:pt>
                <c:pt idx="23" formatCode="0.00">
                  <c:v>566.59238427868172</c:v>
                </c:pt>
                <c:pt idx="24" formatCode="0.00">
                  <c:v>571.4684933117727</c:v>
                </c:pt>
                <c:pt idx="25" formatCode="0.00">
                  <c:v>571.4684933117727</c:v>
                </c:pt>
                <c:pt idx="26" formatCode="0.00">
                  <c:v>571.4684933117727</c:v>
                </c:pt>
                <c:pt idx="28" formatCode="0.00">
                  <c:v>581.40568150823469</c:v>
                </c:pt>
                <c:pt idx="29" formatCode="0.00">
                  <c:v>583.75831650122734</c:v>
                </c:pt>
                <c:pt idx="30" formatCode="0.00">
                  <c:v>586.67156252214454</c:v>
                </c:pt>
                <c:pt idx="31" formatCode="0.00">
                  <c:v>588.87246543520837</c:v>
                </c:pt>
                <c:pt idx="32" formatCode="0.00">
                  <c:v>588.87246543520837</c:v>
                </c:pt>
                <c:pt idx="33" formatCode="0.00">
                  <c:v>588.87246543520837</c:v>
                </c:pt>
                <c:pt idx="35" formatCode="0.00">
                  <c:v>593.65934291708925</c:v>
                </c:pt>
                <c:pt idx="36" formatCode="0.00">
                  <c:v>596.50419176121886</c:v>
                </c:pt>
                <c:pt idx="37" formatCode="0.00">
                  <c:v>599.09349032845068</c:v>
                </c:pt>
                <c:pt idx="38" formatCode="0.00">
                  <c:v>601.32685496979468</c:v>
                </c:pt>
                <c:pt idx="39" formatCode="0.00">
                  <c:v>601.66513228145266</c:v>
                </c:pt>
                <c:pt idx="40" formatCode="0.00">
                  <c:v>601.66513228145266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82-4439-89A3-915972287CD8}"/>
            </c:ext>
          </c:extLst>
        </c:ser>
        <c:ser>
          <c:idx val="5"/>
          <c:order val="6"/>
          <c:tx>
            <c:v>Biosolids Interpolated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Pt>
            <c:idx val="27"/>
            <c:marker>
              <c:symbol val="circle"/>
              <c:size val="5"/>
              <c:spPr>
                <a:noFill/>
                <a:ln w="1587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882-4439-89A3-915972287CD8}"/>
              </c:ext>
            </c:extLst>
          </c:dPt>
          <c:xVal>
            <c:numRef>
              <c:f>'Figure 2a (3)'!$C$27:$BA$27</c:f>
              <c:numCache>
                <c:formatCode>General</c:formatCode>
                <c:ptCount val="51"/>
                <c:pt idx="6">
                  <c:v>6</c:v>
                </c:pt>
                <c:pt idx="13">
                  <c:v>13</c:v>
                </c:pt>
                <c:pt idx="20">
                  <c:v>20</c:v>
                </c:pt>
                <c:pt idx="27">
                  <c:v>27</c:v>
                </c:pt>
                <c:pt idx="34">
                  <c:v>34</c:v>
                </c:pt>
              </c:numCache>
            </c:numRef>
          </c:xVal>
          <c:yVal>
            <c:numRef>
              <c:f>'Figure 2a (3)'!$C$29:$BA$29</c:f>
              <c:numCache>
                <c:formatCode>General</c:formatCode>
                <c:ptCount val="51"/>
                <c:pt idx="6" formatCode="0.00">
                  <c:v>271.73770456650749</c:v>
                </c:pt>
                <c:pt idx="13" formatCode="0.00">
                  <c:v>469.28526270981678</c:v>
                </c:pt>
                <c:pt idx="20" formatCode="0.00">
                  <c:v>541.34795427100107</c:v>
                </c:pt>
                <c:pt idx="27" formatCode="0.00">
                  <c:v>575.79849331177275</c:v>
                </c:pt>
                <c:pt idx="34" formatCode="0.00">
                  <c:v>591.5854801956184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82-4439-89A3-915972287CD8}"/>
            </c:ext>
          </c:extLst>
        </c:ser>
        <c:ser>
          <c:idx val="7"/>
          <c:order val="7"/>
          <c:tx>
            <c:v>Biosolids Extrapolated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'Figure 2a (3)'!$AR$31:$BA$31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</c:numCache>
            </c:numRef>
          </c:xVal>
          <c:yVal>
            <c:numRef>
              <c:f>'Figure 2a (3)'!$AR$33:$BA$33</c:f>
              <c:numCache>
                <c:formatCode>General</c:formatCode>
                <c:ptCount val="10"/>
                <c:pt idx="0">
                  <c:v>601.66513228145266</c:v>
                </c:pt>
                <c:pt idx="1">
                  <c:v>603.73354371880578</c:v>
                </c:pt>
                <c:pt idx="2">
                  <c:v>606.43374652899922</c:v>
                </c:pt>
                <c:pt idx="3">
                  <c:v>608.25254356654534</c:v>
                </c:pt>
                <c:pt idx="4">
                  <c:v>609.97265214854372</c:v>
                </c:pt>
                <c:pt idx="5">
                  <c:v>611.59862382599249</c:v>
                </c:pt>
                <c:pt idx="6">
                  <c:v>611.59862382599249</c:v>
                </c:pt>
                <c:pt idx="7">
                  <c:v>611.59862382599249</c:v>
                </c:pt>
                <c:pt idx="8">
                  <c:v>613.10740800814972</c:v>
                </c:pt>
                <c:pt idx="9">
                  <c:v>614.33709290105844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82-4439-89A3-915972287CD8}"/>
            </c:ext>
          </c:extLst>
        </c:ser>
        <c:ser>
          <c:idx val="8"/>
          <c:order val="8"/>
          <c:tx>
            <c:v>Effluent+ Biosolids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'Figure 2a (3)'!$C$34:$BA$34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'Figure 2a (3)'!$C$36:$BA$36</c:f>
              <c:numCache>
                <c:formatCode>General</c:formatCode>
                <c:ptCount val="51"/>
                <c:pt idx="0">
                  <c:v>9.2565831841227002</c:v>
                </c:pt>
                <c:pt idx="1">
                  <c:v>144.17076334373627</c:v>
                </c:pt>
                <c:pt idx="2">
                  <c:v>319.5346229429062</c:v>
                </c:pt>
                <c:pt idx="3">
                  <c:v>522.58453048170304</c:v>
                </c:pt>
                <c:pt idx="4">
                  <c:v>585.19319656717676</c:v>
                </c:pt>
                <c:pt idx="5">
                  <c:v>632.8483391273146</c:v>
                </c:pt>
                <c:pt idx="6">
                  <c:v>733.07483191430674</c:v>
                </c:pt>
                <c:pt idx="7">
                  <c:v>824.68831921610945</c:v>
                </c:pt>
                <c:pt idx="8">
                  <c:v>895.70861856239492</c:v>
                </c:pt>
                <c:pt idx="9">
                  <c:v>967.98525372505321</c:v>
                </c:pt>
                <c:pt idx="10">
                  <c:v>1027.2236094205443</c:v>
                </c:pt>
                <c:pt idx="11">
                  <c:v>1043.1701288462618</c:v>
                </c:pt>
                <c:pt idx="12">
                  <c:v>1066.6204756945986</c:v>
                </c:pt>
                <c:pt idx="13">
                  <c:v>1105.3508384657669</c:v>
                </c:pt>
                <c:pt idx="14">
                  <c:v>1133.5103783337665</c:v>
                </c:pt>
                <c:pt idx="15">
                  <c:v>1166.8827379096192</c:v>
                </c:pt>
                <c:pt idx="16">
                  <c:v>1191.3337367385261</c:v>
                </c:pt>
                <c:pt idx="17">
                  <c:v>1214.7142080406138</c:v>
                </c:pt>
                <c:pt idx="18">
                  <c:v>1222.6470243383974</c:v>
                </c:pt>
                <c:pt idx="19">
                  <c:v>1230.16752582962</c:v>
                </c:pt>
                <c:pt idx="20">
                  <c:v>1248.0419351334815</c:v>
                </c:pt>
                <c:pt idx="21">
                  <c:v>1261.175518853109</c:v>
                </c:pt>
                <c:pt idx="22">
                  <c:v>1274.5923045717834</c:v>
                </c:pt>
                <c:pt idx="23">
                  <c:v>1288.2077559813451</c:v>
                </c:pt>
                <c:pt idx="24">
                  <c:v>1299.4907448763902</c:v>
                </c:pt>
                <c:pt idx="25">
                  <c:v>1302.5228012213345</c:v>
                </c:pt>
                <c:pt idx="26">
                  <c:v>1305.4947167702685</c:v>
                </c:pt>
                <c:pt idx="27">
                  <c:v>1312.9872461665761</c:v>
                </c:pt>
                <c:pt idx="28">
                  <c:v>1321.4132938616306</c:v>
                </c:pt>
                <c:pt idx="29">
                  <c:v>1326.0759260967932</c:v>
                </c:pt>
                <c:pt idx="30">
                  <c:v>1331.3856487547648</c:v>
                </c:pt>
                <c:pt idx="31">
                  <c:v>1334.7088149882818</c:v>
                </c:pt>
                <c:pt idx="32">
                  <c:v>1336.2454363116478</c:v>
                </c:pt>
                <c:pt idx="33">
                  <c:v>1337.6305832236055</c:v>
                </c:pt>
                <c:pt idx="34">
                  <c:v>1341.0427660500729</c:v>
                </c:pt>
                <c:pt idx="35">
                  <c:v>1343.9704971754115</c:v>
                </c:pt>
                <c:pt idx="36">
                  <c:v>1348.0796842211359</c:v>
                </c:pt>
                <c:pt idx="37">
                  <c:v>1351.6981290188057</c:v>
                </c:pt>
                <c:pt idx="38">
                  <c:v>1355.0580682999914</c:v>
                </c:pt>
                <c:pt idx="39">
                  <c:v>1356.5054722558134</c:v>
                </c:pt>
                <c:pt idx="40">
                  <c:v>1357.5233974900236</c:v>
                </c:pt>
                <c:pt idx="41">
                  <c:v>1358.4114079262101</c:v>
                </c:pt>
                <c:pt idx="42">
                  <c:v>1361.0174093803814</c:v>
                </c:pt>
                <c:pt idx="43">
                  <c:v>1364.1778596566255</c:v>
                </c:pt>
                <c:pt idx="44">
                  <c:v>1366.6482691275753</c:v>
                </c:pt>
                <c:pt idx="45">
                  <c:v>1368.9949347034581</c:v>
                </c:pt>
                <c:pt idx="46">
                  <c:v>1371.2673709406163</c:v>
                </c:pt>
                <c:pt idx="47">
                  <c:v>1371.6817565557178</c:v>
                </c:pt>
                <c:pt idx="48">
                  <c:v>1371.9683449311497</c:v>
                </c:pt>
                <c:pt idx="49">
                  <c:v>1373.742341373104</c:v>
                </c:pt>
                <c:pt idx="50">
                  <c:v>1375.3708735301461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882-4439-89A3-915972287CD8}"/>
            </c:ext>
          </c:extLst>
        </c:ser>
        <c:ser>
          <c:idx val="10"/>
          <c:order val="10"/>
          <c:tx>
            <c:v>Estimated Release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'Figure 2a (3)'!$Z$54:$AA$54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'Figure 2a (3)'!$Z$55:$AA$55</c:f>
              <c:numCache>
                <c:formatCode>General</c:formatCode>
                <c:ptCount val="2"/>
                <c:pt idx="0">
                  <c:v>1102</c:v>
                </c:pt>
                <c:pt idx="1">
                  <c:v>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882-4439-89A3-915972287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90968"/>
        <c:axId val="10671912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4"/>
                <c:tx>
                  <c:v>Biosolids Known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2a (3)'!$C$23:$AQ$23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2a (3)'!$D$25:$AQ$25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51.626191336272896</c:v>
                      </c:pt>
                      <c:pt idx="1">
                        <c:v>97.66941266870009</c:v>
                      </c:pt>
                      <c:pt idx="2">
                        <c:v>211.39777859131709</c:v>
                      </c:pt>
                      <c:pt idx="3">
                        <c:v>211.39777859131709</c:v>
                      </c:pt>
                      <c:pt idx="4">
                        <c:v>211.39777859131709</c:v>
                      </c:pt>
                      <c:pt idx="6" formatCode="0.00">
                        <c:v>336.56479451124119</c:v>
                      </c:pt>
                      <c:pt idx="7" formatCode="0.00">
                        <c:v>377.90169326907119</c:v>
                      </c:pt>
                      <c:pt idx="8" formatCode="0.00">
                        <c:v>413.95363147908898</c:v>
                      </c:pt>
                      <c:pt idx="9" formatCode="0.00">
                        <c:v>446.67526270981676</c:v>
                      </c:pt>
                      <c:pt idx="10" formatCode="0.00">
                        <c:v>446.67526270981676</c:v>
                      </c:pt>
                      <c:pt idx="11" formatCode="0.00">
                        <c:v>446.67526270981676</c:v>
                      </c:pt>
                      <c:pt idx="13" formatCode="0.00">
                        <c:v>483.9755106284498</c:v>
                      </c:pt>
                      <c:pt idx="14" formatCode="0.00">
                        <c:v>503.54881226278582</c:v>
                      </c:pt>
                      <c:pt idx="15" formatCode="0.00">
                        <c:v>517.22835586561996</c:v>
                      </c:pt>
                      <c:pt idx="16" formatCode="0.00">
                        <c:v>530.79795427100112</c:v>
                      </c:pt>
                      <c:pt idx="17" formatCode="0.00">
                        <c:v>530.79795427100112</c:v>
                      </c:pt>
                      <c:pt idx="18" formatCode="0.00">
                        <c:v>530.79795427100112</c:v>
                      </c:pt>
                      <c:pt idx="20" formatCode="0.00">
                        <c:v>550.10693933400603</c:v>
                      </c:pt>
                      <c:pt idx="21" formatCode="0.00">
                        <c:v>559.43627557998127</c:v>
                      </c:pt>
                      <c:pt idx="22" formatCode="0.00">
                        <c:v>566.59238427868172</c:v>
                      </c:pt>
                      <c:pt idx="23" formatCode="0.00">
                        <c:v>571.4684933117727</c:v>
                      </c:pt>
                      <c:pt idx="24" formatCode="0.00">
                        <c:v>571.4684933117727</c:v>
                      </c:pt>
                      <c:pt idx="25" formatCode="0.00">
                        <c:v>571.4684933117727</c:v>
                      </c:pt>
                      <c:pt idx="27" formatCode="0.00">
                        <c:v>581.40568150823469</c:v>
                      </c:pt>
                      <c:pt idx="28" formatCode="0.00">
                        <c:v>583.75831650122734</c:v>
                      </c:pt>
                      <c:pt idx="29" formatCode="0.00">
                        <c:v>586.67156252214454</c:v>
                      </c:pt>
                      <c:pt idx="30" formatCode="0.00">
                        <c:v>588.87246543520837</c:v>
                      </c:pt>
                      <c:pt idx="31" formatCode="0.00">
                        <c:v>588.87246543520837</c:v>
                      </c:pt>
                      <c:pt idx="32" formatCode="0.00">
                        <c:v>588.87246543520837</c:v>
                      </c:pt>
                      <c:pt idx="34" formatCode="0.00">
                        <c:v>593.65934291708925</c:v>
                      </c:pt>
                      <c:pt idx="35" formatCode="0.00">
                        <c:v>596.50419176121886</c:v>
                      </c:pt>
                      <c:pt idx="36" formatCode="0.00">
                        <c:v>599.09349032845068</c:v>
                      </c:pt>
                      <c:pt idx="37" formatCode="0.00">
                        <c:v>601.32685496979468</c:v>
                      </c:pt>
                      <c:pt idx="38" formatCode="0.00">
                        <c:v>601.66513228145266</c:v>
                      </c:pt>
                      <c:pt idx="39" formatCode="0.00">
                        <c:v>601.66513228145266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5882-4439-89A3-915972287CD8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882-4439-89A3-915972287CD8}"/>
                  </c:ext>
                </c:extLst>
              </c15:ser>
            </c15:filteredScatterSeries>
          </c:ext>
        </c:extLst>
      </c:scatterChart>
      <c:valAx>
        <c:axId val="10671909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Days After Spill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91288"/>
        <c:crosses val="autoZero"/>
        <c:crossBetween val="midCat"/>
      </c:valAx>
      <c:valAx>
        <c:axId val="106719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PFOS Mass (g)</a:t>
                </a:r>
              </a:p>
            </c:rich>
          </c:tx>
          <c:layout>
            <c:manualLayout>
              <c:xMode val="edge"/>
              <c:yMode val="edge"/>
              <c:x val="0"/>
              <c:y val="0.36895154795991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90968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7856517935258"/>
          <c:y val="2.4275456335003578E-2"/>
          <c:w val="0.64528900554097401"/>
          <c:h val="0.86080118110236226"/>
        </c:manualLayout>
      </c:layout>
      <c:scatterChart>
        <c:scatterStyle val="lineMarker"/>
        <c:varyColors val="0"/>
        <c:ser>
          <c:idx val="0"/>
          <c:order val="0"/>
          <c:tx>
            <c:v>Influent Known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'Figure 2a (4)'!$C$3:$BH$3</c:f>
              <c:numCache>
                <c:formatCode>General</c:formatCode>
                <c:ptCount val="58"/>
                <c:pt idx="13">
                  <c:v>6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</c:numCache>
            </c:numRef>
          </c:xVal>
          <c:yVal>
            <c:numRef>
              <c:f>'Figure 2a (4)'!$C$5:$BH$5</c:f>
              <c:numCache>
                <c:formatCode>General</c:formatCode>
                <c:ptCount val="58"/>
                <c:pt idx="13">
                  <c:v>1142.127</c:v>
                </c:pt>
                <c:pt idx="15">
                  <c:v>1157.7332863995084</c:v>
                </c:pt>
                <c:pt idx="16">
                  <c:v>1187.0604523939157</c:v>
                </c:pt>
                <c:pt idx="17">
                  <c:v>1215.6266838389149</c:v>
                </c:pt>
                <c:pt idx="18">
                  <c:v>1223.7139882420556</c:v>
                </c:pt>
                <c:pt idx="19">
                  <c:v>1226.2540266049793</c:v>
                </c:pt>
                <c:pt idx="20">
                  <c:v>1228.1932076702462</c:v>
                </c:pt>
                <c:pt idx="21">
                  <c:v>1230.3506317969106</c:v>
                </c:pt>
                <c:pt idx="22">
                  <c:v>1231.5377873727073</c:v>
                </c:pt>
                <c:pt idx="23">
                  <c:v>1237.272850700178</c:v>
                </c:pt>
                <c:pt idx="24">
                  <c:v>1238.6652597405534</c:v>
                </c:pt>
                <c:pt idx="25">
                  <c:v>1240.0780698007572</c:v>
                </c:pt>
                <c:pt idx="26">
                  <c:v>1241.1209340817327</c:v>
                </c:pt>
                <c:pt idx="27">
                  <c:v>1241.2220256926159</c:v>
                </c:pt>
                <c:pt idx="28">
                  <c:v>1242.6058396154583</c:v>
                </c:pt>
                <c:pt idx="29">
                  <c:v>1243.1977700961631</c:v>
                </c:pt>
                <c:pt idx="30">
                  <c:v>1243.9449153605003</c:v>
                </c:pt>
                <c:pt idx="31">
                  <c:v>1244.7533492690013</c:v>
                </c:pt>
                <c:pt idx="32">
                  <c:v>1244.999569404159</c:v>
                </c:pt>
                <c:pt idx="33">
                  <c:v>1245.2996873769328</c:v>
                </c:pt>
                <c:pt idx="34">
                  <c:v>1245.91943332562</c:v>
                </c:pt>
                <c:pt idx="35">
                  <c:v>1247.3826452252406</c:v>
                </c:pt>
                <c:pt idx="36">
                  <c:v>1247.842590434906</c:v>
                </c:pt>
                <c:pt idx="37">
                  <c:v>1248.3648478980122</c:v>
                </c:pt>
                <c:pt idx="38">
                  <c:v>1249.5958586531074</c:v>
                </c:pt>
                <c:pt idx="39">
                  <c:v>1249.9909987103701</c:v>
                </c:pt>
                <c:pt idx="40">
                  <c:v>1250.3812630219018</c:v>
                </c:pt>
                <c:pt idx="41">
                  <c:v>1261.1642805333265</c:v>
                </c:pt>
                <c:pt idx="42">
                  <c:v>1264.5298512608317</c:v>
                </c:pt>
                <c:pt idx="43">
                  <c:v>1269.1864092612514</c:v>
                </c:pt>
                <c:pt idx="44">
                  <c:v>1269.8092282057767</c:v>
                </c:pt>
                <c:pt idx="45">
                  <c:v>1269.9303035122421</c:v>
                </c:pt>
                <c:pt idx="46">
                  <c:v>1270.3742638646236</c:v>
                </c:pt>
                <c:pt idx="47">
                  <c:v>1270.581456147379</c:v>
                </c:pt>
                <c:pt idx="48">
                  <c:v>1273.9593944287849</c:v>
                </c:pt>
                <c:pt idx="49">
                  <c:v>1274.677189344623</c:v>
                </c:pt>
                <c:pt idx="50">
                  <c:v>1274.677189344623</c:v>
                </c:pt>
                <c:pt idx="51">
                  <c:v>1274.677189344623</c:v>
                </c:pt>
                <c:pt idx="52">
                  <c:v>1274.9158374897449</c:v>
                </c:pt>
                <c:pt idx="53">
                  <c:v>1274.9158374897449</c:v>
                </c:pt>
                <c:pt idx="54">
                  <c:v>1274.9158374897449</c:v>
                </c:pt>
                <c:pt idx="55">
                  <c:v>1274.9158374897449</c:v>
                </c:pt>
                <c:pt idx="56">
                  <c:v>1274.9158374897449</c:v>
                </c:pt>
                <c:pt idx="57">
                  <c:v>1274.9158374897449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4-4010-9A25-8CBAF90DA545}"/>
            </c:ext>
          </c:extLst>
        </c:ser>
        <c:ser>
          <c:idx val="3"/>
          <c:order val="1"/>
          <c:tx>
            <c:v>Influent Interpolated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rgbClr val="0070C0"/>
                </a:solidFill>
              </a:ln>
              <a:effectLst/>
            </c:spPr>
          </c:marker>
          <c:xVal>
            <c:numRef>
              <c:f>'Figure 2a (4)'!$C$8:$Q$8</c:f>
              <c:numCache>
                <c:formatCode>General</c:formatCode>
                <c:ptCount val="15"/>
                <c:pt idx="3">
                  <c:v>123.54784320718754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4">
                  <c:v>7</c:v>
                </c:pt>
              </c:numCache>
            </c:numRef>
          </c:xVal>
          <c:yVal>
            <c:numRef>
              <c:f>'Figure 2a (4)'!$C$10:$Q$10</c:f>
              <c:numCache>
                <c:formatCode>General</c:formatCode>
                <c:ptCount val="15"/>
                <c:pt idx="3">
                  <c:v>63.481048386839156</c:v>
                </c:pt>
                <c:pt idx="7">
                  <c:v>693.17</c:v>
                </c:pt>
                <c:pt idx="8">
                  <c:v>958.43999999999994</c:v>
                </c:pt>
                <c:pt idx="9">
                  <c:v>1041.95</c:v>
                </c:pt>
                <c:pt idx="10">
                  <c:v>1083.57</c:v>
                </c:pt>
                <c:pt idx="11">
                  <c:v>1110.9099999999999</c:v>
                </c:pt>
                <c:pt idx="12">
                  <c:v>1127.3599999999999</c:v>
                </c:pt>
                <c:pt idx="14">
                  <c:v>1152.4069999999999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74-4010-9A25-8CBAF90DA545}"/>
            </c:ext>
          </c:extLst>
        </c:ser>
        <c:ser>
          <c:idx val="1"/>
          <c:order val="2"/>
          <c:tx>
            <c:v>Effluent Known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'Figure 2a (4)'!$C$14:$BU$14</c:f>
              <c:numCache>
                <c:formatCode>General</c:formatCode>
                <c:ptCount val="71"/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</c:numCache>
            </c:numRef>
          </c:xVal>
          <c:yVal>
            <c:numRef>
              <c:f>'Figure 2a (4)'!$C$16:$BU$16</c:f>
              <c:numCache>
                <c:formatCode>General</c:formatCode>
                <c:ptCount val="71"/>
                <c:pt idx="13">
                  <c:v>481.64712207480801</c:v>
                </c:pt>
                <c:pt idx="14">
                  <c:v>511.33052266326354</c:v>
                </c:pt>
                <c:pt idx="15">
                  <c:v>547.55521961590398</c:v>
                </c:pt>
                <c:pt idx="16">
                  <c:v>574.07194408066721</c:v>
                </c:pt>
                <c:pt idx="17">
                  <c:v>590.01846350638471</c:v>
                </c:pt>
                <c:pt idx="18">
                  <c:v>613.46881035472143</c:v>
                </c:pt>
                <c:pt idx="19">
                  <c:v>629.58917312588972</c:v>
                </c:pt>
                <c:pt idx="20">
                  <c:v>643.05846507525644</c:v>
                </c:pt>
                <c:pt idx="21">
                  <c:v>656.85752301677314</c:v>
                </c:pt>
                <c:pt idx="22">
                  <c:v>667.62897824284585</c:v>
                </c:pt>
                <c:pt idx="23">
                  <c:v>677.43985113955239</c:v>
                </c:pt>
                <c:pt idx="24">
                  <c:v>685.37266743733585</c:v>
                </c:pt>
                <c:pt idx="25">
                  <c:v>692.89316892855834</c:v>
                </c:pt>
                <c:pt idx="26">
                  <c:v>700.21757823241978</c:v>
                </c:pt>
                <c:pt idx="27">
                  <c:v>704.59217688904232</c:v>
                </c:pt>
                <c:pt idx="28">
                  <c:v>708.67962636174161</c:v>
                </c:pt>
                <c:pt idx="29">
                  <c:v>715.13896907260289</c:v>
                </c:pt>
                <c:pt idx="30">
                  <c:v>721.54584893455694</c:v>
                </c:pt>
                <c:pt idx="31">
                  <c:v>724.57790527950124</c:v>
                </c:pt>
                <c:pt idx="32">
                  <c:v>727.54982082843526</c:v>
                </c:pt>
                <c:pt idx="33">
                  <c:v>730.71235022474298</c:v>
                </c:pt>
                <c:pt idx="34">
                  <c:v>733.53120972333545</c:v>
                </c:pt>
                <c:pt idx="35">
                  <c:v>735.84120696550542</c:v>
                </c:pt>
                <c:pt idx="36">
                  <c:v>738.23768360255997</c:v>
                </c:pt>
                <c:pt idx="37">
                  <c:v>739.35994692301324</c:v>
                </c:pt>
                <c:pt idx="38">
                  <c:v>740.89656824637927</c:v>
                </c:pt>
                <c:pt idx="39">
                  <c:v>742.28171515833708</c:v>
                </c:pt>
                <c:pt idx="40">
                  <c:v>742.98088322439457</c:v>
                </c:pt>
                <c:pt idx="41">
                  <c:v>743.83475162826232</c:v>
                </c:pt>
                <c:pt idx="42">
                  <c:v>745.09908982985712</c:v>
                </c:pt>
                <c:pt idx="43">
                  <c:v>746.12823606029508</c:v>
                </c:pt>
                <c:pt idx="44">
                  <c:v>747.25481070013689</c:v>
                </c:pt>
                <c:pt idx="45">
                  <c:v>748.36393734430089</c:v>
                </c:pt>
                <c:pt idx="46">
                  <c:v>749.38186257851112</c:v>
                </c:pt>
                <c:pt idx="47">
                  <c:v>750.26987301469762</c:v>
                </c:pt>
                <c:pt idx="48">
                  <c:v>750.80746303151591</c:v>
                </c:pt>
                <c:pt idx="49">
                  <c:v>751.26771049756667</c:v>
                </c:pt>
                <c:pt idx="50">
                  <c:v>751.91932293097045</c:v>
                </c:pt>
                <c:pt idx="51">
                  <c:v>752.54587992485472</c:v>
                </c:pt>
                <c:pt idx="52">
                  <c:v>753.19234448456427</c:v>
                </c:pt>
                <c:pt idx="53">
                  <c:v>753.60673009966581</c:v>
                </c:pt>
                <c:pt idx="54">
                  <c:v>753.89331847509754</c:v>
                </c:pt>
                <c:pt idx="55">
                  <c:v>754.1585307348945</c:v>
                </c:pt>
                <c:pt idx="56">
                  <c:v>754.55737799902795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74-4010-9A25-8CBAF90DA545}"/>
            </c:ext>
          </c:extLst>
        </c:ser>
        <c:ser>
          <c:idx val="4"/>
          <c:order val="3"/>
          <c:tx>
            <c:v>Effluent Interpolated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'Figure 2a (4)'!$C$19:$O$19</c:f>
              <c:numCache>
                <c:formatCode>General</c:formatCode>
                <c:ptCount val="13"/>
                <c:pt idx="0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'Figure 2a (4)'!$C$21:$O$21</c:f>
              <c:numCache>
                <c:formatCode>General</c:formatCode>
                <c:ptCount val="13"/>
                <c:pt idx="0">
                  <c:v>0</c:v>
                </c:pt>
                <c:pt idx="7">
                  <c:v>88.3627947412662</c:v>
                </c:pt>
                <c:pt idx="8">
                  <c:v>211.91063794845374</c:v>
                </c:pt>
                <c:pt idx="9">
                  <c:v>300.20397255033362</c:v>
                </c:pt>
                <c:pt idx="10">
                  <c:v>363.68502093717279</c:v>
                </c:pt>
                <c:pt idx="11">
                  <c:v>412.95348551491918</c:v>
                </c:pt>
                <c:pt idx="12">
                  <c:v>454.860724717739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74-4010-9A25-8CBAF90DA545}"/>
            </c:ext>
          </c:extLst>
        </c:ser>
        <c:ser>
          <c:idx val="6"/>
          <c:order val="5"/>
          <c:tx>
            <c:v>Biosolids Known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'Figure 2a (4)'!$C$23:$AQ$23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'Figure 2a (4)'!$C$25:$AQ$25</c:f>
              <c:numCache>
                <c:formatCode>General</c:formatCode>
                <c:ptCount val="41"/>
                <c:pt idx="0">
                  <c:v>9.2565831841227002</c:v>
                </c:pt>
                <c:pt idx="1">
                  <c:v>51.626191336272896</c:v>
                </c:pt>
                <c:pt idx="2">
                  <c:v>97.66941266870009</c:v>
                </c:pt>
                <c:pt idx="3">
                  <c:v>211.39777859131709</c:v>
                </c:pt>
                <c:pt idx="4">
                  <c:v>211.39777859131709</c:v>
                </c:pt>
                <c:pt idx="5">
                  <c:v>211.39777859131709</c:v>
                </c:pt>
                <c:pt idx="7" formatCode="0.00">
                  <c:v>336.56479451124119</c:v>
                </c:pt>
                <c:pt idx="8" formatCode="0.00">
                  <c:v>377.90169326907119</c:v>
                </c:pt>
                <c:pt idx="9" formatCode="0.00">
                  <c:v>413.95363147908898</c:v>
                </c:pt>
                <c:pt idx="10" formatCode="0.00">
                  <c:v>446.67526270981676</c:v>
                </c:pt>
                <c:pt idx="11" formatCode="0.00">
                  <c:v>446.67526270981676</c:v>
                </c:pt>
                <c:pt idx="12" formatCode="0.00">
                  <c:v>446.67526270981676</c:v>
                </c:pt>
                <c:pt idx="14" formatCode="0.00">
                  <c:v>483.9755106284498</c:v>
                </c:pt>
                <c:pt idx="15" formatCode="0.00">
                  <c:v>503.54881226278582</c:v>
                </c:pt>
                <c:pt idx="16" formatCode="0.00">
                  <c:v>517.22835586561996</c:v>
                </c:pt>
                <c:pt idx="17" formatCode="0.00">
                  <c:v>530.79795427100112</c:v>
                </c:pt>
                <c:pt idx="18" formatCode="0.00">
                  <c:v>530.79795427100112</c:v>
                </c:pt>
                <c:pt idx="19" formatCode="0.00">
                  <c:v>530.79795427100112</c:v>
                </c:pt>
                <c:pt idx="21" formatCode="0.00">
                  <c:v>550.10693933400603</c:v>
                </c:pt>
                <c:pt idx="22" formatCode="0.00">
                  <c:v>559.43627557998127</c:v>
                </c:pt>
                <c:pt idx="23" formatCode="0.00">
                  <c:v>566.59238427868172</c:v>
                </c:pt>
                <c:pt idx="24" formatCode="0.00">
                  <c:v>571.4684933117727</c:v>
                </c:pt>
                <c:pt idx="25" formatCode="0.00">
                  <c:v>571.4684933117727</c:v>
                </c:pt>
                <c:pt idx="26" formatCode="0.00">
                  <c:v>571.4684933117727</c:v>
                </c:pt>
                <c:pt idx="28" formatCode="0.00">
                  <c:v>581.40568150823469</c:v>
                </c:pt>
                <c:pt idx="29" formatCode="0.00">
                  <c:v>583.75831650122734</c:v>
                </c:pt>
                <c:pt idx="30" formatCode="0.00">
                  <c:v>586.67156252214454</c:v>
                </c:pt>
                <c:pt idx="31" formatCode="0.00">
                  <c:v>588.87246543520837</c:v>
                </c:pt>
                <c:pt idx="32" formatCode="0.00">
                  <c:v>588.87246543520837</c:v>
                </c:pt>
                <c:pt idx="33" formatCode="0.00">
                  <c:v>588.87246543520837</c:v>
                </c:pt>
                <c:pt idx="35" formatCode="0.00">
                  <c:v>593.65934291708925</c:v>
                </c:pt>
                <c:pt idx="36" formatCode="0.00">
                  <c:v>596.50419176121886</c:v>
                </c:pt>
                <c:pt idx="37" formatCode="0.00">
                  <c:v>599.09349032845068</c:v>
                </c:pt>
                <c:pt idx="38" formatCode="0.00">
                  <c:v>601.32685496979468</c:v>
                </c:pt>
                <c:pt idx="39" formatCode="0.00">
                  <c:v>601.66513228145266</c:v>
                </c:pt>
                <c:pt idx="40" formatCode="0.00">
                  <c:v>601.66513228145266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74-4010-9A25-8CBAF90DA545}"/>
            </c:ext>
          </c:extLst>
        </c:ser>
        <c:ser>
          <c:idx val="5"/>
          <c:order val="6"/>
          <c:tx>
            <c:v>Biosolids Interpolated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Pt>
            <c:idx val="27"/>
            <c:marker>
              <c:symbol val="circle"/>
              <c:size val="5"/>
              <c:spPr>
                <a:noFill/>
                <a:ln w="1587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F74-4010-9A25-8CBAF90DA545}"/>
              </c:ext>
            </c:extLst>
          </c:dPt>
          <c:xVal>
            <c:numRef>
              <c:f>'Figure 2a (4)'!$C$27:$BA$27</c:f>
              <c:numCache>
                <c:formatCode>General</c:formatCode>
                <c:ptCount val="51"/>
                <c:pt idx="6">
                  <c:v>6</c:v>
                </c:pt>
                <c:pt idx="13">
                  <c:v>13</c:v>
                </c:pt>
                <c:pt idx="20">
                  <c:v>20</c:v>
                </c:pt>
                <c:pt idx="27">
                  <c:v>27</c:v>
                </c:pt>
                <c:pt idx="34">
                  <c:v>34</c:v>
                </c:pt>
              </c:numCache>
            </c:numRef>
          </c:xVal>
          <c:yVal>
            <c:numRef>
              <c:f>'Figure 2a (4)'!$C$29:$BA$29</c:f>
              <c:numCache>
                <c:formatCode>General</c:formatCode>
                <c:ptCount val="51"/>
                <c:pt idx="6" formatCode="0.00">
                  <c:v>271.73770456650749</c:v>
                </c:pt>
                <c:pt idx="13" formatCode="0.00">
                  <c:v>469.28526270981678</c:v>
                </c:pt>
                <c:pt idx="20" formatCode="0.00">
                  <c:v>541.34795427100107</c:v>
                </c:pt>
                <c:pt idx="27" formatCode="0.00">
                  <c:v>575.79849331177275</c:v>
                </c:pt>
                <c:pt idx="34" formatCode="0.00">
                  <c:v>591.5854801956184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74-4010-9A25-8CBAF90DA545}"/>
            </c:ext>
          </c:extLst>
        </c:ser>
        <c:ser>
          <c:idx val="7"/>
          <c:order val="7"/>
          <c:tx>
            <c:v>Biosolids Extrapolated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'Figure 2a (4)'!$AR$31:$BA$31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</c:numCache>
            </c:numRef>
          </c:xVal>
          <c:yVal>
            <c:numRef>
              <c:f>'Figure 2a (4)'!$AR$33:$BA$33</c:f>
              <c:numCache>
                <c:formatCode>General</c:formatCode>
                <c:ptCount val="10"/>
                <c:pt idx="0">
                  <c:v>601.66513228145266</c:v>
                </c:pt>
                <c:pt idx="1">
                  <c:v>603.73354371880578</c:v>
                </c:pt>
                <c:pt idx="2">
                  <c:v>606.43374652899922</c:v>
                </c:pt>
                <c:pt idx="3">
                  <c:v>608.25254356654534</c:v>
                </c:pt>
                <c:pt idx="4">
                  <c:v>609.97265214854372</c:v>
                </c:pt>
                <c:pt idx="5">
                  <c:v>611.59862382599249</c:v>
                </c:pt>
                <c:pt idx="6">
                  <c:v>611.59862382599249</c:v>
                </c:pt>
                <c:pt idx="7">
                  <c:v>611.59862382599249</c:v>
                </c:pt>
                <c:pt idx="8">
                  <c:v>613.10740800814972</c:v>
                </c:pt>
                <c:pt idx="9">
                  <c:v>614.33709290105844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74-4010-9A25-8CBAF90DA545}"/>
            </c:ext>
          </c:extLst>
        </c:ser>
        <c:ser>
          <c:idx val="8"/>
          <c:order val="8"/>
          <c:tx>
            <c:v>Effluent+ Biosolids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'Figure 2a (4)'!$C$34:$BA$34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'Figure 2a (4)'!$C$36:$BA$36</c:f>
              <c:numCache>
                <c:formatCode>General</c:formatCode>
                <c:ptCount val="51"/>
                <c:pt idx="0">
                  <c:v>9.2565831841227002</c:v>
                </c:pt>
                <c:pt idx="1">
                  <c:v>139.9889860775391</c:v>
                </c:pt>
                <c:pt idx="2">
                  <c:v>309.5800506171538</c:v>
                </c:pt>
                <c:pt idx="3">
                  <c:v>511.60175114165065</c:v>
                </c:pt>
                <c:pt idx="4">
                  <c:v>575.08279952848977</c:v>
                </c:pt>
                <c:pt idx="5">
                  <c:v>624.35126410623616</c:v>
                </c:pt>
                <c:pt idx="6">
                  <c:v>726.59842928424632</c:v>
                </c:pt>
                <c:pt idx="7">
                  <c:v>818.21191658604903</c:v>
                </c:pt>
                <c:pt idx="8">
                  <c:v>889.2322159323345</c:v>
                </c:pt>
                <c:pt idx="9">
                  <c:v>961.50885109499279</c:v>
                </c:pt>
                <c:pt idx="10">
                  <c:v>1020.7472067904838</c:v>
                </c:pt>
                <c:pt idx="11">
                  <c:v>1036.6937262162014</c:v>
                </c:pt>
                <c:pt idx="12">
                  <c:v>1060.1440730645381</c:v>
                </c:pt>
                <c:pt idx="13">
                  <c:v>1098.8744358357064</c:v>
                </c:pt>
                <c:pt idx="14">
                  <c:v>1127.0339757037061</c:v>
                </c:pt>
                <c:pt idx="15">
                  <c:v>1160.4063352795588</c:v>
                </c:pt>
                <c:pt idx="16">
                  <c:v>1184.8573341084657</c:v>
                </c:pt>
                <c:pt idx="17">
                  <c:v>1208.2378054105534</c:v>
                </c:pt>
                <c:pt idx="18">
                  <c:v>1216.170621708337</c:v>
                </c:pt>
                <c:pt idx="19">
                  <c:v>1223.6911231995596</c:v>
                </c:pt>
                <c:pt idx="20">
                  <c:v>1241.5655325034211</c:v>
                </c:pt>
                <c:pt idx="21">
                  <c:v>1254.6991162230486</c:v>
                </c:pt>
                <c:pt idx="22">
                  <c:v>1268.115901941723</c:v>
                </c:pt>
                <c:pt idx="23">
                  <c:v>1281.7313533512847</c:v>
                </c:pt>
                <c:pt idx="24">
                  <c:v>1293.0143422463298</c:v>
                </c:pt>
                <c:pt idx="25">
                  <c:v>1296.0463985912741</c:v>
                </c:pt>
                <c:pt idx="26">
                  <c:v>1299.0183141402081</c:v>
                </c:pt>
                <c:pt idx="27">
                  <c:v>1306.5108435365157</c:v>
                </c:pt>
                <c:pt idx="28">
                  <c:v>1314.9368912315701</c:v>
                </c:pt>
                <c:pt idx="29">
                  <c:v>1319.5995234667328</c:v>
                </c:pt>
                <c:pt idx="30">
                  <c:v>1324.9092461247044</c:v>
                </c:pt>
                <c:pt idx="31">
                  <c:v>1328.2324123582214</c:v>
                </c:pt>
                <c:pt idx="32">
                  <c:v>1329.7690336815874</c:v>
                </c:pt>
                <c:pt idx="33">
                  <c:v>1331.1541805935451</c:v>
                </c:pt>
                <c:pt idx="34">
                  <c:v>1334.5663634200125</c:v>
                </c:pt>
                <c:pt idx="35">
                  <c:v>1337.4940945453511</c:v>
                </c:pt>
                <c:pt idx="36">
                  <c:v>1341.6032815910755</c:v>
                </c:pt>
                <c:pt idx="37">
                  <c:v>1345.2217263887453</c:v>
                </c:pt>
                <c:pt idx="38">
                  <c:v>1348.581665669931</c:v>
                </c:pt>
                <c:pt idx="39">
                  <c:v>1350.029069625753</c:v>
                </c:pt>
                <c:pt idx="40">
                  <c:v>1351.0469948599632</c:v>
                </c:pt>
                <c:pt idx="41">
                  <c:v>1351.9350052961497</c:v>
                </c:pt>
                <c:pt idx="42">
                  <c:v>1354.541006750321</c:v>
                </c:pt>
                <c:pt idx="43">
                  <c:v>1357.7014570265651</c:v>
                </c:pt>
                <c:pt idx="44">
                  <c:v>1360.1718664975149</c:v>
                </c:pt>
                <c:pt idx="45">
                  <c:v>1362.5185320733976</c:v>
                </c:pt>
                <c:pt idx="46">
                  <c:v>1364.7909683105559</c:v>
                </c:pt>
                <c:pt idx="47">
                  <c:v>1365.2053539256574</c:v>
                </c:pt>
                <c:pt idx="48">
                  <c:v>1365.4919423010892</c:v>
                </c:pt>
                <c:pt idx="49">
                  <c:v>1367.2659387430435</c:v>
                </c:pt>
                <c:pt idx="50">
                  <c:v>1368.8944709000857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F74-4010-9A25-8CBAF90DA545}"/>
            </c:ext>
          </c:extLst>
        </c:ser>
        <c:ser>
          <c:idx val="10"/>
          <c:order val="10"/>
          <c:tx>
            <c:v>Estimated Release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'Figure 2a (4)'!$Z$54:$AA$54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'Figure 2a (4)'!$Z$55:$AA$55</c:f>
              <c:numCache>
                <c:formatCode>General</c:formatCode>
                <c:ptCount val="2"/>
                <c:pt idx="0">
                  <c:v>1102</c:v>
                </c:pt>
                <c:pt idx="1">
                  <c:v>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F74-4010-9A25-8CBAF90DA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90968"/>
        <c:axId val="10671912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4"/>
                <c:tx>
                  <c:v>Biosolids Known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2a (4)'!$C$23:$AQ$23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2a (4)'!$D$25:$AQ$25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51.626191336272896</c:v>
                      </c:pt>
                      <c:pt idx="1">
                        <c:v>97.66941266870009</c:v>
                      </c:pt>
                      <c:pt idx="2">
                        <c:v>211.39777859131709</c:v>
                      </c:pt>
                      <c:pt idx="3">
                        <c:v>211.39777859131709</c:v>
                      </c:pt>
                      <c:pt idx="4">
                        <c:v>211.39777859131709</c:v>
                      </c:pt>
                      <c:pt idx="6" formatCode="0.00">
                        <c:v>336.56479451124119</c:v>
                      </c:pt>
                      <c:pt idx="7" formatCode="0.00">
                        <c:v>377.90169326907119</c:v>
                      </c:pt>
                      <c:pt idx="8" formatCode="0.00">
                        <c:v>413.95363147908898</c:v>
                      </c:pt>
                      <c:pt idx="9" formatCode="0.00">
                        <c:v>446.67526270981676</c:v>
                      </c:pt>
                      <c:pt idx="10" formatCode="0.00">
                        <c:v>446.67526270981676</c:v>
                      </c:pt>
                      <c:pt idx="11" formatCode="0.00">
                        <c:v>446.67526270981676</c:v>
                      </c:pt>
                      <c:pt idx="13" formatCode="0.00">
                        <c:v>483.9755106284498</c:v>
                      </c:pt>
                      <c:pt idx="14" formatCode="0.00">
                        <c:v>503.54881226278582</c:v>
                      </c:pt>
                      <c:pt idx="15" formatCode="0.00">
                        <c:v>517.22835586561996</c:v>
                      </c:pt>
                      <c:pt idx="16" formatCode="0.00">
                        <c:v>530.79795427100112</c:v>
                      </c:pt>
                      <c:pt idx="17" formatCode="0.00">
                        <c:v>530.79795427100112</c:v>
                      </c:pt>
                      <c:pt idx="18" formatCode="0.00">
                        <c:v>530.79795427100112</c:v>
                      </c:pt>
                      <c:pt idx="20" formatCode="0.00">
                        <c:v>550.10693933400603</c:v>
                      </c:pt>
                      <c:pt idx="21" formatCode="0.00">
                        <c:v>559.43627557998127</c:v>
                      </c:pt>
                      <c:pt idx="22" formatCode="0.00">
                        <c:v>566.59238427868172</c:v>
                      </c:pt>
                      <c:pt idx="23" formatCode="0.00">
                        <c:v>571.4684933117727</c:v>
                      </c:pt>
                      <c:pt idx="24" formatCode="0.00">
                        <c:v>571.4684933117727</c:v>
                      </c:pt>
                      <c:pt idx="25" formatCode="0.00">
                        <c:v>571.4684933117727</c:v>
                      </c:pt>
                      <c:pt idx="27" formatCode="0.00">
                        <c:v>581.40568150823469</c:v>
                      </c:pt>
                      <c:pt idx="28" formatCode="0.00">
                        <c:v>583.75831650122734</c:v>
                      </c:pt>
                      <c:pt idx="29" formatCode="0.00">
                        <c:v>586.67156252214454</c:v>
                      </c:pt>
                      <c:pt idx="30" formatCode="0.00">
                        <c:v>588.87246543520837</c:v>
                      </c:pt>
                      <c:pt idx="31" formatCode="0.00">
                        <c:v>588.87246543520837</c:v>
                      </c:pt>
                      <c:pt idx="32" formatCode="0.00">
                        <c:v>588.87246543520837</c:v>
                      </c:pt>
                      <c:pt idx="34" formatCode="0.00">
                        <c:v>593.65934291708925</c:v>
                      </c:pt>
                      <c:pt idx="35" formatCode="0.00">
                        <c:v>596.50419176121886</c:v>
                      </c:pt>
                      <c:pt idx="36" formatCode="0.00">
                        <c:v>599.09349032845068</c:v>
                      </c:pt>
                      <c:pt idx="37" formatCode="0.00">
                        <c:v>601.32685496979468</c:v>
                      </c:pt>
                      <c:pt idx="38" formatCode="0.00">
                        <c:v>601.66513228145266</c:v>
                      </c:pt>
                      <c:pt idx="39" formatCode="0.00">
                        <c:v>601.66513228145266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CF74-4010-9A25-8CBAF90DA545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F74-4010-9A25-8CBAF90DA545}"/>
                  </c:ext>
                </c:extLst>
              </c15:ser>
            </c15:filteredScatterSeries>
          </c:ext>
        </c:extLst>
      </c:scatterChart>
      <c:valAx>
        <c:axId val="10671909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Days After Spill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91288"/>
        <c:crosses val="autoZero"/>
        <c:crossBetween val="midCat"/>
      </c:valAx>
      <c:valAx>
        <c:axId val="106719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PFOS Mass (g)</a:t>
                </a:r>
              </a:p>
            </c:rich>
          </c:tx>
          <c:layout>
            <c:manualLayout>
              <c:xMode val="edge"/>
              <c:yMode val="edge"/>
              <c:x val="0"/>
              <c:y val="0.36895154795991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90968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PFOS</a:t>
            </a:r>
            <a:r>
              <a:rPr lang="en-US" b="1" baseline="0">
                <a:solidFill>
                  <a:schemeClr val="tx1"/>
                </a:solidFill>
              </a:rPr>
              <a:t> Concentration vs Time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1208507450567124"/>
          <c:y val="8.218750948826771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754203826406358E-2"/>
          <c:y val="7.9987315078721005E-2"/>
          <c:w val="0.82028896661851614"/>
          <c:h val="0.81880927271230353"/>
        </c:manualLayout>
      </c:layout>
      <c:scatterChart>
        <c:scatterStyle val="lineMarker"/>
        <c:varyColors val="0"/>
        <c:ser>
          <c:idx val="0"/>
          <c:order val="0"/>
          <c:tx>
            <c:v>Influent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21713741437262"/>
                  <c:y val="-0.12566998061332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2b'!$B$13:$B$39</c:f>
              <c:numCache>
                <c:formatCode>General</c:formatCode>
                <c:ptCount val="2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</c:numCache>
            </c:numRef>
          </c:xVal>
          <c:yVal>
            <c:numRef>
              <c:f>'Figure 2b'!$C$13:$C$39</c:f>
              <c:numCache>
                <c:formatCode>General</c:formatCode>
                <c:ptCount val="27"/>
                <c:pt idx="0">
                  <c:v>163</c:v>
                </c:pt>
                <c:pt idx="1">
                  <c:v>57.2</c:v>
                </c:pt>
                <c:pt idx="2" formatCode="#,##0.00">
                  <c:v>63.8</c:v>
                </c:pt>
                <c:pt idx="3">
                  <c:v>336</c:v>
                </c:pt>
                <c:pt idx="4">
                  <c:v>93.7</c:v>
                </c:pt>
                <c:pt idx="5">
                  <c:v>33.4</c:v>
                </c:pt>
                <c:pt idx="6">
                  <c:v>25.8</c:v>
                </c:pt>
                <c:pt idx="7" formatCode="0.00">
                  <c:v>27.3</c:v>
                </c:pt>
                <c:pt idx="8">
                  <c:v>18.8</c:v>
                </c:pt>
                <c:pt idx="9">
                  <c:v>68.099999999999994</c:v>
                </c:pt>
                <c:pt idx="10">
                  <c:v>21.6</c:v>
                </c:pt>
                <c:pt idx="11" formatCode="0.0">
                  <c:v>21.5</c:v>
                </c:pt>
                <c:pt idx="12" formatCode="0.0">
                  <c:v>17.8</c:v>
                </c:pt>
                <c:pt idx="13" formatCode="0.00">
                  <c:v>7.54</c:v>
                </c:pt>
                <c:pt idx="14">
                  <c:v>21.6</c:v>
                </c:pt>
                <c:pt idx="15" formatCode="0.0">
                  <c:v>13</c:v>
                </c:pt>
                <c:pt idx="16">
                  <c:v>15.2</c:v>
                </c:pt>
                <c:pt idx="17">
                  <c:v>15.7</c:v>
                </c:pt>
                <c:pt idx="18">
                  <c:v>9.27</c:v>
                </c:pt>
                <c:pt idx="19">
                  <c:v>9.7799999999999994</c:v>
                </c:pt>
                <c:pt idx="20">
                  <c:v>13.4</c:v>
                </c:pt>
                <c:pt idx="21">
                  <c:v>22.8</c:v>
                </c:pt>
                <c:pt idx="22">
                  <c:v>11.7</c:v>
                </c:pt>
                <c:pt idx="23">
                  <c:v>12.6</c:v>
                </c:pt>
                <c:pt idx="24" formatCode="0.0">
                  <c:v>21</c:v>
                </c:pt>
                <c:pt idx="25">
                  <c:v>11.1</c:v>
                </c:pt>
                <c:pt idx="26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2-4204-A738-C315A4E6F196}"/>
            </c:ext>
          </c:extLst>
        </c:ser>
        <c:ser>
          <c:idx val="3"/>
          <c:order val="1"/>
          <c:tx>
            <c:v>Influent Interpolated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'Figure 2b'!$E$3:$E$8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numCache>
            </c:numRef>
          </c:xVal>
          <c:yVal>
            <c:numRef>
              <c:f>'Figure 2b'!$F$3:$F$8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A2-4204-A738-C315A4E6F196}"/>
            </c:ext>
          </c:extLst>
        </c:ser>
        <c:ser>
          <c:idx val="1"/>
          <c:order val="2"/>
          <c:tx>
            <c:v>GEV Solution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'Figure 2b'!$H$11:$H$133</c:f>
              <c:numCache>
                <c:formatCode>General</c:formatCode>
                <c:ptCount val="123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0.15000000000000002</c:v>
                </c:pt>
                <c:pt idx="6">
                  <c:v>0.16000000000000003</c:v>
                </c:pt>
                <c:pt idx="7">
                  <c:v>0.17000000000000004</c:v>
                </c:pt>
                <c:pt idx="8">
                  <c:v>0.18000000000000005</c:v>
                </c:pt>
                <c:pt idx="9">
                  <c:v>0.19000000000000006</c:v>
                </c:pt>
                <c:pt idx="10">
                  <c:v>0.20000000000000007</c:v>
                </c:pt>
                <c:pt idx="11">
                  <c:v>0.21000000000000008</c:v>
                </c:pt>
                <c:pt idx="12">
                  <c:v>0.22000000000000008</c:v>
                </c:pt>
                <c:pt idx="13">
                  <c:v>0.23000000000000009</c:v>
                </c:pt>
                <c:pt idx="14">
                  <c:v>0.2400000000000001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0.29000000000000004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0.35000000000000003</c:v>
                </c:pt>
                <c:pt idx="26">
                  <c:v>0.36000000000000004</c:v>
                </c:pt>
                <c:pt idx="27">
                  <c:v>0.37000000000000005</c:v>
                </c:pt>
                <c:pt idx="28">
                  <c:v>0.38000000000000006</c:v>
                </c:pt>
                <c:pt idx="29">
                  <c:v>0.39000000000000007</c:v>
                </c:pt>
                <c:pt idx="30">
                  <c:v>0.4</c:v>
                </c:pt>
                <c:pt idx="31">
                  <c:v>0.41000000000000003</c:v>
                </c:pt>
                <c:pt idx="32">
                  <c:v>0.42000000000000004</c:v>
                </c:pt>
                <c:pt idx="33">
                  <c:v>0.43000000000000005</c:v>
                </c:pt>
                <c:pt idx="34">
                  <c:v>0.44000000000000006</c:v>
                </c:pt>
                <c:pt idx="35">
                  <c:v>0.45000000000000007</c:v>
                </c:pt>
                <c:pt idx="36">
                  <c:v>0.46000000000000008</c:v>
                </c:pt>
                <c:pt idx="37">
                  <c:v>0.47000000000000008</c:v>
                </c:pt>
                <c:pt idx="38">
                  <c:v>0.48000000000000009</c:v>
                </c:pt>
                <c:pt idx="39">
                  <c:v>0.4900000000000001</c:v>
                </c:pt>
                <c:pt idx="40">
                  <c:v>0.5</c:v>
                </c:pt>
                <c:pt idx="41">
                  <c:v>0.6</c:v>
                </c:pt>
                <c:pt idx="42">
                  <c:v>0.7</c:v>
                </c:pt>
                <c:pt idx="43">
                  <c:v>0.79999999999999993</c:v>
                </c:pt>
                <c:pt idx="44">
                  <c:v>0.89999999999999991</c:v>
                </c:pt>
                <c:pt idx="45">
                  <c:v>0.99999999999999989</c:v>
                </c:pt>
                <c:pt idx="46">
                  <c:v>1.0999999999999999</c:v>
                </c:pt>
                <c:pt idx="47">
                  <c:v>1.2</c:v>
                </c:pt>
                <c:pt idx="48">
                  <c:v>1.3</c:v>
                </c:pt>
                <c:pt idx="49">
                  <c:v>1.4000000000000001</c:v>
                </c:pt>
                <c:pt idx="50">
                  <c:v>1.5000000000000002</c:v>
                </c:pt>
                <c:pt idx="51">
                  <c:v>1.6000000000000003</c:v>
                </c:pt>
                <c:pt idx="52">
                  <c:v>1.7000000000000004</c:v>
                </c:pt>
                <c:pt idx="53">
                  <c:v>1.8000000000000005</c:v>
                </c:pt>
                <c:pt idx="54">
                  <c:v>1.9000000000000006</c:v>
                </c:pt>
                <c:pt idx="55">
                  <c:v>2.0000000000000004</c:v>
                </c:pt>
                <c:pt idx="56">
                  <c:v>2.1000000000000005</c:v>
                </c:pt>
                <c:pt idx="57">
                  <c:v>2.2000000000000006</c:v>
                </c:pt>
                <c:pt idx="58">
                  <c:v>2.3000000000000007</c:v>
                </c:pt>
                <c:pt idx="59">
                  <c:v>2.4000000000000008</c:v>
                </c:pt>
                <c:pt idx="60">
                  <c:v>2.5000000000000009</c:v>
                </c:pt>
                <c:pt idx="61">
                  <c:v>2.600000000000001</c:v>
                </c:pt>
                <c:pt idx="62">
                  <c:v>2.7000000000000011</c:v>
                </c:pt>
                <c:pt idx="63">
                  <c:v>2.8000000000000012</c:v>
                </c:pt>
                <c:pt idx="64">
                  <c:v>2.9000000000000012</c:v>
                </c:pt>
                <c:pt idx="65">
                  <c:v>3.0000000000000013</c:v>
                </c:pt>
                <c:pt idx="66">
                  <c:v>3.1000000000000014</c:v>
                </c:pt>
                <c:pt idx="67">
                  <c:v>3.2000000000000015</c:v>
                </c:pt>
                <c:pt idx="68">
                  <c:v>3.3000000000000016</c:v>
                </c:pt>
                <c:pt idx="69">
                  <c:v>3.4000000000000017</c:v>
                </c:pt>
                <c:pt idx="70">
                  <c:v>3.5000000000000018</c:v>
                </c:pt>
                <c:pt idx="71">
                  <c:v>3.6000000000000019</c:v>
                </c:pt>
                <c:pt idx="72">
                  <c:v>3.700000000000002</c:v>
                </c:pt>
                <c:pt idx="73">
                  <c:v>3.800000000000002</c:v>
                </c:pt>
                <c:pt idx="74">
                  <c:v>3.9000000000000021</c:v>
                </c:pt>
                <c:pt idx="75">
                  <c:v>4.0000000000000018</c:v>
                </c:pt>
                <c:pt idx="76">
                  <c:v>4.1000000000000014</c:v>
                </c:pt>
                <c:pt idx="77">
                  <c:v>4.2000000000000011</c:v>
                </c:pt>
                <c:pt idx="78">
                  <c:v>4.3000000000000007</c:v>
                </c:pt>
                <c:pt idx="79">
                  <c:v>4.4000000000000004</c:v>
                </c:pt>
                <c:pt idx="80">
                  <c:v>4.5</c:v>
                </c:pt>
                <c:pt idx="81">
                  <c:v>4.5999999999999996</c:v>
                </c:pt>
                <c:pt idx="82">
                  <c:v>4.6999999999999993</c:v>
                </c:pt>
                <c:pt idx="83">
                  <c:v>4.7999999999999989</c:v>
                </c:pt>
                <c:pt idx="84">
                  <c:v>4.8999999999999986</c:v>
                </c:pt>
                <c:pt idx="85">
                  <c:v>4.9999999999999982</c:v>
                </c:pt>
                <c:pt idx="86">
                  <c:v>5.0999999999999979</c:v>
                </c:pt>
                <c:pt idx="87">
                  <c:v>5.1999999999999975</c:v>
                </c:pt>
                <c:pt idx="88">
                  <c:v>5.2999999999999972</c:v>
                </c:pt>
                <c:pt idx="89">
                  <c:v>5.3999999999999968</c:v>
                </c:pt>
                <c:pt idx="90">
                  <c:v>5.4999999999999964</c:v>
                </c:pt>
                <c:pt idx="91">
                  <c:v>5.5999999999999961</c:v>
                </c:pt>
                <c:pt idx="92">
                  <c:v>5.6999999999999957</c:v>
                </c:pt>
                <c:pt idx="93">
                  <c:v>5.7999999999999954</c:v>
                </c:pt>
                <c:pt idx="94">
                  <c:v>5.899999999999995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31</c:v>
                </c:pt>
                <c:pt idx="121">
                  <c:v>32</c:v>
                </c:pt>
                <c:pt idx="122">
                  <c:v>33</c:v>
                </c:pt>
              </c:numCache>
            </c:numRef>
          </c:xVal>
          <c:yVal>
            <c:numRef>
              <c:f>'Figure 2b'!$J$11:$J$133</c:f>
              <c:numCache>
                <c:formatCode>0.00E+00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8.3684693894245824E-50</c:v>
                </c:pt>
                <c:pt idx="4">
                  <c:v>0.62725975381663301</c:v>
                </c:pt>
                <c:pt idx="5">
                  <c:v>1300.3107678782662</c:v>
                </c:pt>
                <c:pt idx="6">
                  <c:v>10674.667440797059</c:v>
                </c:pt>
                <c:pt idx="7">
                  <c:v>23891.185111373998</c:v>
                </c:pt>
                <c:pt idx="8">
                  <c:v>33705.73786864907</c:v>
                </c:pt>
                <c:pt idx="9">
                  <c:v>38892.227900547667</c:v>
                </c:pt>
                <c:pt idx="10">
                  <c:v>40660.588341279145</c:v>
                </c:pt>
                <c:pt idx="11">
                  <c:v>40351.696799067526</c:v>
                </c:pt>
                <c:pt idx="12">
                  <c:v>38912.424190365506</c:v>
                </c:pt>
                <c:pt idx="13">
                  <c:v>36925.992431349478</c:v>
                </c:pt>
                <c:pt idx="14">
                  <c:v>34729.979320711835</c:v>
                </c:pt>
                <c:pt idx="15">
                  <c:v>32511.703277278477</c:v>
                </c:pt>
                <c:pt idx="16">
                  <c:v>30370.265814518811</c:v>
                </c:pt>
                <c:pt idx="17">
                  <c:v>28354.061059193446</c:v>
                </c:pt>
                <c:pt idx="18">
                  <c:v>26482.816375046015</c:v>
                </c:pt>
                <c:pt idx="19">
                  <c:v>24760.395875289887</c:v>
                </c:pt>
                <c:pt idx="20">
                  <c:v>23182.197383738887</c:v>
                </c:pt>
                <c:pt idx="21">
                  <c:v>21739.403455601016</c:v>
                </c:pt>
                <c:pt idx="22">
                  <c:v>20421.402095527981</c:v>
                </c:pt>
                <c:pt idx="23">
                  <c:v>19217.141118762233</c:v>
                </c:pt>
                <c:pt idx="24">
                  <c:v>18115.861031705106</c:v>
                </c:pt>
                <c:pt idx="25">
                  <c:v>17107.466729746629</c:v>
                </c:pt>
                <c:pt idx="26">
                  <c:v>16182.691025687667</c:v>
                </c:pt>
                <c:pt idx="27">
                  <c:v>15333.140251620682</c:v>
                </c:pt>
                <c:pt idx="28">
                  <c:v>14551.275196056717</c:v>
                </c:pt>
                <c:pt idx="29">
                  <c:v>13830.358713637637</c:v>
                </c:pt>
                <c:pt idx="30">
                  <c:v>13164.388283059367</c:v>
                </c:pt>
                <c:pt idx="31">
                  <c:v>12548.023985265429</c:v>
                </c:pt>
                <c:pt idx="32">
                  <c:v>11976.517712055089</c:v>
                </c:pt>
                <c:pt idx="33">
                  <c:v>11445.646641274358</c:v>
                </c:pt>
                <c:pt idx="34">
                  <c:v>10951.652379924741</c:v>
                </c:pt>
                <c:pt idx="35">
                  <c:v>10491.186230297842</c:v>
                </c:pt>
                <c:pt idx="36">
                  <c:v>10061.260503847137</c:v>
                </c:pt>
                <c:pt idx="37">
                  <c:v>9659.2055269972534</c:v>
                </c:pt>
                <c:pt idx="38">
                  <c:v>9282.6318512032994</c:v>
                </c:pt>
                <c:pt idx="39">
                  <c:v>8929.3971344635538</c:v>
                </c:pt>
                <c:pt idx="40">
                  <c:v>8597.57716546134</c:v>
                </c:pt>
                <c:pt idx="41">
                  <c:v>6147.4178670524461</c:v>
                </c:pt>
                <c:pt idx="42">
                  <c:v>4667.6361708286668</c:v>
                </c:pt>
                <c:pt idx="43">
                  <c:v>3696.7007230735853</c:v>
                </c:pt>
                <c:pt idx="44">
                  <c:v>3020.1115648607092</c:v>
                </c:pt>
                <c:pt idx="45">
                  <c:v>2526.7283640906535</c:v>
                </c:pt>
                <c:pt idx="46">
                  <c:v>2153.9849683409484</c:v>
                </c:pt>
                <c:pt idx="47">
                  <c:v>1864.3009080186569</c:v>
                </c:pt>
                <c:pt idx="48">
                  <c:v>1633.9012362172252</c:v>
                </c:pt>
                <c:pt idx="49">
                  <c:v>1447.0935070360379</c:v>
                </c:pt>
                <c:pt idx="50">
                  <c:v>1293.1483063240289</c:v>
                </c:pt>
                <c:pt idx="51">
                  <c:v>1164.5079159768329</c:v>
                </c:pt>
                <c:pt idx="52">
                  <c:v>1055.7114575243609</c:v>
                </c:pt>
                <c:pt idx="53">
                  <c:v>962.72530071165716</c:v>
                </c:pt>
                <c:pt idx="54">
                  <c:v>882.51220850820971</c:v>
                </c:pt>
                <c:pt idx="55">
                  <c:v>812.7461600619132</c:v>
                </c:pt>
                <c:pt idx="56">
                  <c:v>751.618849289021</c:v>
                </c:pt>
                <c:pt idx="57">
                  <c:v>697.70546572247508</c:v>
                </c:pt>
                <c:pt idx="58">
                  <c:v>649.86974834114505</c:v>
                </c:pt>
                <c:pt idx="59">
                  <c:v>607.1956255823593</c:v>
                </c:pt>
                <c:pt idx="60">
                  <c:v>568.93720685377991</c:v>
                </c:pt>
                <c:pt idx="61">
                  <c:v>534.48166648743631</c:v>
                </c:pt>
                <c:pt idx="62">
                  <c:v>503.32133115963001</c:v>
                </c:pt>
                <c:pt idx="63">
                  <c:v>475.03243408020404</c:v>
                </c:pt>
                <c:pt idx="64">
                  <c:v>449.25876356687507</c:v>
                </c:pt>
                <c:pt idx="65">
                  <c:v>425.69894937833686</c:v>
                </c:pt>
                <c:pt idx="66">
                  <c:v>404.09648375472193</c:v>
                </c:pt>
                <c:pt idx="67">
                  <c:v>384.2318200628327</c:v>
                </c:pt>
                <c:pt idx="68">
                  <c:v>365.91606534952416</c:v>
                </c:pt>
                <c:pt idx="69">
                  <c:v>348.98590690573957</c:v>
                </c:pt>
                <c:pt idx="70">
                  <c:v>333.29950236244821</c:v>
                </c:pt>
                <c:pt idx="71">
                  <c:v>318.7331281313318</c:v>
                </c:pt>
                <c:pt idx="72">
                  <c:v>305.17842916436661</c:v>
                </c:pt>
                <c:pt idx="73">
                  <c:v>292.54014887163709</c:v>
                </c:pt>
                <c:pt idx="74">
                  <c:v>280.7342449850388</c:v>
                </c:pt>
                <c:pt idx="75">
                  <c:v>269.68631757489692</c:v>
                </c:pt>
                <c:pt idx="76">
                  <c:v>259.33029102197111</c:v>
                </c:pt>
                <c:pt idx="77">
                  <c:v>249.60730374794434</c:v>
                </c:pt>
                <c:pt idx="78">
                  <c:v>240.46476880753383</c:v>
                </c:pt>
                <c:pt idx="79">
                  <c:v>231.85557570106141</c:v>
                </c:pt>
                <c:pt idx="80">
                  <c:v>223.73740946317722</c:v>
                </c:pt>
                <c:pt idx="81">
                  <c:v>216.07216758347499</c:v>
                </c:pt>
                <c:pt idx="82">
                  <c:v>208.82545888985908</c:v>
                </c:pt>
                <c:pt idx="83">
                  <c:v>201.96617138144788</c:v>
                </c:pt>
                <c:pt idx="84">
                  <c:v>195.46609829111253</c:v>
                </c:pt>
                <c:pt idx="85">
                  <c:v>189.29961350847182</c:v>
                </c:pt>
                <c:pt idx="86">
                  <c:v>183.44338899487252</c:v>
                </c:pt>
                <c:pt idx="87">
                  <c:v>177.87614804426966</c:v>
                </c:pt>
                <c:pt idx="88">
                  <c:v>172.57844924399723</c:v>
                </c:pt>
                <c:pt idx="89">
                  <c:v>167.53249681100482</c:v>
                </c:pt>
                <c:pt idx="90">
                  <c:v>162.72197365681342</c:v>
                </c:pt>
                <c:pt idx="91">
                  <c:v>158.13189409556276</c:v>
                </c:pt>
                <c:pt idx="92">
                  <c:v>153.74847357585458</c:v>
                </c:pt>
                <c:pt idx="93">
                  <c:v>149.55901320602868</c:v>
                </c:pt>
                <c:pt idx="94">
                  <c:v>145.5517971679985</c:v>
                </c:pt>
                <c:pt idx="95">
                  <c:v>141.71600138806568</c:v>
                </c:pt>
                <c:pt idx="96">
                  <c:v>110.90212649661171</c:v>
                </c:pt>
                <c:pt idx="97">
                  <c:v>89.647379381598483</c:v>
                </c:pt>
                <c:pt idx="98">
                  <c:v>74.282460445370191</c:v>
                </c:pt>
                <c:pt idx="99">
                  <c:v>62.765316617145224</c:v>
                </c:pt>
                <c:pt idx="100">
                  <c:v>53.879459133001546</c:v>
                </c:pt>
                <c:pt idx="101">
                  <c:v>46.86029733689432</c:v>
                </c:pt>
                <c:pt idx="102">
                  <c:v>41.205968438716376</c:v>
                </c:pt>
                <c:pt idx="103">
                  <c:v>36.575037929705964</c:v>
                </c:pt>
                <c:pt idx="104">
                  <c:v>32.72810874620469</c:v>
                </c:pt>
                <c:pt idx="105">
                  <c:v>29.492956418182079</c:v>
                </c:pt>
                <c:pt idx="106">
                  <c:v>26.742900407804861</c:v>
                </c:pt>
                <c:pt idx="107">
                  <c:v>24.382938587974373</c:v>
                </c:pt>
                <c:pt idx="108">
                  <c:v>22.340601058622088</c:v>
                </c:pt>
                <c:pt idx="109">
                  <c:v>20.559763977946769</c:v>
                </c:pt>
                <c:pt idx="110">
                  <c:v>18.996371680351746</c:v>
                </c:pt>
                <c:pt idx="111">
                  <c:v>17.615419401092485</c:v>
                </c:pt>
                <c:pt idx="112">
                  <c:v>16.388787082106614</c:v>
                </c:pt>
                <c:pt idx="113">
                  <c:v>15.293659128297914</c:v>
                </c:pt>
                <c:pt idx="114">
                  <c:v>14.311354776378227</c:v>
                </c:pt>
                <c:pt idx="115">
                  <c:v>13.426450866450516</c:v>
                </c:pt>
                <c:pt idx="116">
                  <c:v>12.626115912995152</c:v>
                </c:pt>
                <c:pt idx="117">
                  <c:v>11.899598932687278</c:v>
                </c:pt>
                <c:pt idx="118">
                  <c:v>11.237833026243617</c:v>
                </c:pt>
                <c:pt idx="119">
                  <c:v>10.633125027741812</c:v>
                </c:pt>
                <c:pt idx="120">
                  <c:v>10.078910391231647</c:v>
                </c:pt>
                <c:pt idx="121">
                  <c:v>9.5695580130308162</c:v>
                </c:pt>
                <c:pt idx="122">
                  <c:v>9.1002136276794072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A2-4204-A738-C315A4E6F196}"/>
            </c:ext>
          </c:extLst>
        </c:ser>
        <c:ser>
          <c:idx val="2"/>
          <c:order val="3"/>
          <c:tx>
            <c:v>Influent Peak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('Figure 2b'!$H$18,'Figure 2b'!$H$26)</c:f>
              <c:numCache>
                <c:formatCode>General</c:formatCode>
                <c:ptCount val="2"/>
                <c:pt idx="0">
                  <c:v>0.17000000000000004</c:v>
                </c:pt>
                <c:pt idx="1">
                  <c:v>0.25</c:v>
                </c:pt>
              </c:numCache>
            </c:numRef>
          </c:xVal>
          <c:yVal>
            <c:numRef>
              <c:f>('Figure 2b'!$I$18,'Figure 2b'!$I$26)</c:f>
              <c:numCache>
                <c:formatCode>0.00E+00</c:formatCode>
                <c:ptCount val="2"/>
                <c:pt idx="0">
                  <c:v>24000</c:v>
                </c:pt>
                <c:pt idx="1">
                  <c:v>33100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A2-4204-A738-C315A4E6F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69704"/>
        <c:axId val="1070070024"/>
        <c:extLst/>
      </c:scatterChart>
      <c:valAx>
        <c:axId val="1070069704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Days After Spill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70024"/>
        <c:crossesAt val="1.0000000000000003E-4"/>
        <c:crossBetween val="midCat"/>
        <c:minorUnit val="1"/>
      </c:valAx>
      <c:valAx>
        <c:axId val="1070070024"/>
        <c:scaling>
          <c:logBase val="10"/>
          <c:orientation val="minMax"/>
          <c:max val="1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Concentrations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(ppt)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6970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7602014478925465"/>
          <c:y val="0.12982505045501208"/>
          <c:w val="0.23422762510017428"/>
          <c:h val="0.22798701995006102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8982210557016"/>
          <c:y val="6.3320647419072618E-2"/>
          <c:w val="0.82028896661851614"/>
          <c:h val="0.81880927271230353"/>
        </c:manualLayout>
      </c:layout>
      <c:scatterChart>
        <c:scatterStyle val="lineMarker"/>
        <c:varyColors val="0"/>
        <c:ser>
          <c:idx val="0"/>
          <c:order val="0"/>
          <c:tx>
            <c:v>Influent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'Figure 2b'!$B$13:$B$39</c:f>
              <c:numCache>
                <c:formatCode>General</c:formatCode>
                <c:ptCount val="2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</c:numCache>
            </c:numRef>
          </c:xVal>
          <c:yVal>
            <c:numRef>
              <c:f>'Figure 2b'!$C$13:$C$39</c:f>
              <c:numCache>
                <c:formatCode>General</c:formatCode>
                <c:ptCount val="27"/>
                <c:pt idx="0">
                  <c:v>163</c:v>
                </c:pt>
                <c:pt idx="1">
                  <c:v>57.2</c:v>
                </c:pt>
                <c:pt idx="2" formatCode="#,##0.00">
                  <c:v>63.8</c:v>
                </c:pt>
                <c:pt idx="3">
                  <c:v>336</c:v>
                </c:pt>
                <c:pt idx="4">
                  <c:v>93.7</c:v>
                </c:pt>
                <c:pt idx="5">
                  <c:v>33.4</c:v>
                </c:pt>
                <c:pt idx="6">
                  <c:v>25.8</c:v>
                </c:pt>
                <c:pt idx="7" formatCode="0.00">
                  <c:v>27.3</c:v>
                </c:pt>
                <c:pt idx="8">
                  <c:v>18.8</c:v>
                </c:pt>
                <c:pt idx="9">
                  <c:v>68.099999999999994</c:v>
                </c:pt>
                <c:pt idx="10">
                  <c:v>21.6</c:v>
                </c:pt>
                <c:pt idx="11" formatCode="0.0">
                  <c:v>21.5</c:v>
                </c:pt>
                <c:pt idx="12" formatCode="0.0">
                  <c:v>17.8</c:v>
                </c:pt>
                <c:pt idx="13" formatCode="0.00">
                  <c:v>7.54</c:v>
                </c:pt>
                <c:pt idx="14">
                  <c:v>21.6</c:v>
                </c:pt>
                <c:pt idx="15" formatCode="0.0">
                  <c:v>13</c:v>
                </c:pt>
                <c:pt idx="16">
                  <c:v>15.2</c:v>
                </c:pt>
                <c:pt idx="17">
                  <c:v>15.7</c:v>
                </c:pt>
                <c:pt idx="18">
                  <c:v>9.27</c:v>
                </c:pt>
                <c:pt idx="19">
                  <c:v>9.7799999999999994</c:v>
                </c:pt>
                <c:pt idx="20">
                  <c:v>13.4</c:v>
                </c:pt>
                <c:pt idx="21">
                  <c:v>22.8</c:v>
                </c:pt>
                <c:pt idx="22">
                  <c:v>11.7</c:v>
                </c:pt>
                <c:pt idx="23">
                  <c:v>12.6</c:v>
                </c:pt>
                <c:pt idx="24" formatCode="0.0">
                  <c:v>21</c:v>
                </c:pt>
                <c:pt idx="25">
                  <c:v>11.1</c:v>
                </c:pt>
                <c:pt idx="26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5-4FD1-AB0D-E71D31CC1B58}"/>
            </c:ext>
          </c:extLst>
        </c:ser>
        <c:ser>
          <c:idx val="3"/>
          <c:order val="1"/>
          <c:tx>
            <c:v>Influent Interpolated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'Figure 2b'!$E$3:$E$8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numCache>
            </c:numRef>
          </c:xVal>
          <c:yVal>
            <c:numRef>
              <c:f>'Figure 2b'!$F$3:$F$8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A5-4FD1-AB0D-E71D31CC1B58}"/>
            </c:ext>
          </c:extLst>
        </c:ser>
        <c:ser>
          <c:idx val="1"/>
          <c:order val="2"/>
          <c:tx>
            <c:v>GEV Solution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'Figure 2b'!$H$15:$H$133</c:f>
              <c:numCache>
                <c:formatCode>General</c:formatCode>
                <c:ptCount val="119"/>
                <c:pt idx="0">
                  <c:v>0.14000000000000001</c:v>
                </c:pt>
                <c:pt idx="1">
                  <c:v>0.15000000000000002</c:v>
                </c:pt>
                <c:pt idx="2">
                  <c:v>0.16000000000000003</c:v>
                </c:pt>
                <c:pt idx="3">
                  <c:v>0.17000000000000004</c:v>
                </c:pt>
                <c:pt idx="4">
                  <c:v>0.18000000000000005</c:v>
                </c:pt>
                <c:pt idx="5">
                  <c:v>0.19000000000000006</c:v>
                </c:pt>
                <c:pt idx="6">
                  <c:v>0.20000000000000007</c:v>
                </c:pt>
                <c:pt idx="7">
                  <c:v>0.21000000000000008</c:v>
                </c:pt>
                <c:pt idx="8">
                  <c:v>0.22000000000000008</c:v>
                </c:pt>
                <c:pt idx="9">
                  <c:v>0.23000000000000009</c:v>
                </c:pt>
                <c:pt idx="10">
                  <c:v>0.2400000000000001</c:v>
                </c:pt>
                <c:pt idx="11">
                  <c:v>0.25</c:v>
                </c:pt>
                <c:pt idx="12">
                  <c:v>0.26</c:v>
                </c:pt>
                <c:pt idx="13">
                  <c:v>0.27</c:v>
                </c:pt>
                <c:pt idx="14">
                  <c:v>0.28000000000000003</c:v>
                </c:pt>
                <c:pt idx="15">
                  <c:v>0.29000000000000004</c:v>
                </c:pt>
                <c:pt idx="16">
                  <c:v>0.3</c:v>
                </c:pt>
                <c:pt idx="17">
                  <c:v>0.31</c:v>
                </c:pt>
                <c:pt idx="18">
                  <c:v>0.32</c:v>
                </c:pt>
                <c:pt idx="19">
                  <c:v>0.33</c:v>
                </c:pt>
                <c:pt idx="20">
                  <c:v>0.34</c:v>
                </c:pt>
                <c:pt idx="21">
                  <c:v>0.35000000000000003</c:v>
                </c:pt>
                <c:pt idx="22">
                  <c:v>0.36000000000000004</c:v>
                </c:pt>
                <c:pt idx="23">
                  <c:v>0.37000000000000005</c:v>
                </c:pt>
                <c:pt idx="24">
                  <c:v>0.38000000000000006</c:v>
                </c:pt>
                <c:pt idx="25">
                  <c:v>0.39000000000000007</c:v>
                </c:pt>
                <c:pt idx="26">
                  <c:v>0.4</c:v>
                </c:pt>
                <c:pt idx="27">
                  <c:v>0.41000000000000003</c:v>
                </c:pt>
                <c:pt idx="28">
                  <c:v>0.42000000000000004</c:v>
                </c:pt>
                <c:pt idx="29">
                  <c:v>0.43000000000000005</c:v>
                </c:pt>
                <c:pt idx="30">
                  <c:v>0.44000000000000006</c:v>
                </c:pt>
                <c:pt idx="31">
                  <c:v>0.45000000000000007</c:v>
                </c:pt>
                <c:pt idx="32">
                  <c:v>0.46000000000000008</c:v>
                </c:pt>
                <c:pt idx="33">
                  <c:v>0.47000000000000008</c:v>
                </c:pt>
                <c:pt idx="34">
                  <c:v>0.48000000000000009</c:v>
                </c:pt>
                <c:pt idx="35">
                  <c:v>0.4900000000000001</c:v>
                </c:pt>
                <c:pt idx="36">
                  <c:v>0.5</c:v>
                </c:pt>
                <c:pt idx="37">
                  <c:v>0.6</c:v>
                </c:pt>
                <c:pt idx="38">
                  <c:v>0.7</c:v>
                </c:pt>
                <c:pt idx="39">
                  <c:v>0.79999999999999993</c:v>
                </c:pt>
                <c:pt idx="40">
                  <c:v>0.89999999999999991</c:v>
                </c:pt>
                <c:pt idx="41">
                  <c:v>0.99999999999999989</c:v>
                </c:pt>
                <c:pt idx="42">
                  <c:v>1.0999999999999999</c:v>
                </c:pt>
                <c:pt idx="43">
                  <c:v>1.2</c:v>
                </c:pt>
                <c:pt idx="44">
                  <c:v>1.3</c:v>
                </c:pt>
                <c:pt idx="45">
                  <c:v>1.4000000000000001</c:v>
                </c:pt>
                <c:pt idx="46">
                  <c:v>1.5000000000000002</c:v>
                </c:pt>
                <c:pt idx="47">
                  <c:v>1.6000000000000003</c:v>
                </c:pt>
                <c:pt idx="48">
                  <c:v>1.7000000000000004</c:v>
                </c:pt>
                <c:pt idx="49">
                  <c:v>1.8000000000000005</c:v>
                </c:pt>
                <c:pt idx="50">
                  <c:v>1.9000000000000006</c:v>
                </c:pt>
                <c:pt idx="51">
                  <c:v>2.0000000000000004</c:v>
                </c:pt>
                <c:pt idx="52">
                  <c:v>2.1000000000000005</c:v>
                </c:pt>
                <c:pt idx="53">
                  <c:v>2.2000000000000006</c:v>
                </c:pt>
                <c:pt idx="54">
                  <c:v>2.3000000000000007</c:v>
                </c:pt>
                <c:pt idx="55">
                  <c:v>2.4000000000000008</c:v>
                </c:pt>
                <c:pt idx="56">
                  <c:v>2.5000000000000009</c:v>
                </c:pt>
                <c:pt idx="57">
                  <c:v>2.600000000000001</c:v>
                </c:pt>
                <c:pt idx="58">
                  <c:v>2.7000000000000011</c:v>
                </c:pt>
                <c:pt idx="59">
                  <c:v>2.8000000000000012</c:v>
                </c:pt>
                <c:pt idx="60">
                  <c:v>2.9000000000000012</c:v>
                </c:pt>
                <c:pt idx="61">
                  <c:v>3.0000000000000013</c:v>
                </c:pt>
                <c:pt idx="62">
                  <c:v>3.1000000000000014</c:v>
                </c:pt>
                <c:pt idx="63">
                  <c:v>3.2000000000000015</c:v>
                </c:pt>
                <c:pt idx="64">
                  <c:v>3.3000000000000016</c:v>
                </c:pt>
                <c:pt idx="65">
                  <c:v>3.4000000000000017</c:v>
                </c:pt>
                <c:pt idx="66">
                  <c:v>3.5000000000000018</c:v>
                </c:pt>
                <c:pt idx="67">
                  <c:v>3.6000000000000019</c:v>
                </c:pt>
                <c:pt idx="68">
                  <c:v>3.700000000000002</c:v>
                </c:pt>
                <c:pt idx="69">
                  <c:v>3.800000000000002</c:v>
                </c:pt>
                <c:pt idx="70">
                  <c:v>3.9000000000000021</c:v>
                </c:pt>
                <c:pt idx="71">
                  <c:v>4.0000000000000018</c:v>
                </c:pt>
                <c:pt idx="72">
                  <c:v>4.1000000000000014</c:v>
                </c:pt>
                <c:pt idx="73">
                  <c:v>4.2000000000000011</c:v>
                </c:pt>
                <c:pt idx="74">
                  <c:v>4.3000000000000007</c:v>
                </c:pt>
                <c:pt idx="75">
                  <c:v>4.4000000000000004</c:v>
                </c:pt>
                <c:pt idx="76">
                  <c:v>4.5</c:v>
                </c:pt>
                <c:pt idx="77">
                  <c:v>4.5999999999999996</c:v>
                </c:pt>
                <c:pt idx="78">
                  <c:v>4.6999999999999993</c:v>
                </c:pt>
                <c:pt idx="79">
                  <c:v>4.7999999999999989</c:v>
                </c:pt>
                <c:pt idx="80">
                  <c:v>4.8999999999999986</c:v>
                </c:pt>
                <c:pt idx="81">
                  <c:v>4.9999999999999982</c:v>
                </c:pt>
                <c:pt idx="82">
                  <c:v>5.0999999999999979</c:v>
                </c:pt>
                <c:pt idx="83">
                  <c:v>5.1999999999999975</c:v>
                </c:pt>
                <c:pt idx="84">
                  <c:v>5.2999999999999972</c:v>
                </c:pt>
                <c:pt idx="85">
                  <c:v>5.3999999999999968</c:v>
                </c:pt>
                <c:pt idx="86">
                  <c:v>5.4999999999999964</c:v>
                </c:pt>
                <c:pt idx="87">
                  <c:v>5.5999999999999961</c:v>
                </c:pt>
                <c:pt idx="88">
                  <c:v>5.6999999999999957</c:v>
                </c:pt>
                <c:pt idx="89">
                  <c:v>5.7999999999999954</c:v>
                </c:pt>
                <c:pt idx="90">
                  <c:v>5.899999999999995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10</c:v>
                </c:pt>
                <c:pt idx="96">
                  <c:v>11</c:v>
                </c:pt>
                <c:pt idx="97">
                  <c:v>12</c:v>
                </c:pt>
                <c:pt idx="98">
                  <c:v>13</c:v>
                </c:pt>
                <c:pt idx="99">
                  <c:v>14</c:v>
                </c:pt>
                <c:pt idx="100">
                  <c:v>15</c:v>
                </c:pt>
                <c:pt idx="101">
                  <c:v>16</c:v>
                </c:pt>
                <c:pt idx="102">
                  <c:v>17</c:v>
                </c:pt>
                <c:pt idx="103">
                  <c:v>18</c:v>
                </c:pt>
                <c:pt idx="104">
                  <c:v>19</c:v>
                </c:pt>
                <c:pt idx="105">
                  <c:v>20</c:v>
                </c:pt>
                <c:pt idx="106">
                  <c:v>21</c:v>
                </c:pt>
                <c:pt idx="107">
                  <c:v>22</c:v>
                </c:pt>
                <c:pt idx="108">
                  <c:v>23</c:v>
                </c:pt>
                <c:pt idx="109">
                  <c:v>24</c:v>
                </c:pt>
                <c:pt idx="110">
                  <c:v>25</c:v>
                </c:pt>
                <c:pt idx="111">
                  <c:v>26</c:v>
                </c:pt>
                <c:pt idx="112">
                  <c:v>27</c:v>
                </c:pt>
                <c:pt idx="113">
                  <c:v>28</c:v>
                </c:pt>
                <c:pt idx="114">
                  <c:v>29</c:v>
                </c:pt>
                <c:pt idx="115">
                  <c:v>30</c:v>
                </c:pt>
                <c:pt idx="116">
                  <c:v>31</c:v>
                </c:pt>
                <c:pt idx="117">
                  <c:v>32</c:v>
                </c:pt>
                <c:pt idx="118">
                  <c:v>33</c:v>
                </c:pt>
              </c:numCache>
            </c:numRef>
          </c:xVal>
          <c:yVal>
            <c:numRef>
              <c:f>'Figure 2b'!$J$15:$J$133</c:f>
              <c:numCache>
                <c:formatCode>0.00E+00</c:formatCode>
                <c:ptCount val="119"/>
                <c:pt idx="0">
                  <c:v>0.62725975381663301</c:v>
                </c:pt>
                <c:pt idx="1">
                  <c:v>1300.3107678782662</c:v>
                </c:pt>
                <c:pt idx="2">
                  <c:v>10674.667440797059</c:v>
                </c:pt>
                <c:pt idx="3">
                  <c:v>23891.185111373998</c:v>
                </c:pt>
                <c:pt idx="4">
                  <c:v>33705.73786864907</c:v>
                </c:pt>
                <c:pt idx="5">
                  <c:v>38892.227900547667</c:v>
                </c:pt>
                <c:pt idx="6">
                  <c:v>40660.588341279145</c:v>
                </c:pt>
                <c:pt idx="7">
                  <c:v>40351.696799067526</c:v>
                </c:pt>
                <c:pt idx="8">
                  <c:v>38912.424190365506</c:v>
                </c:pt>
                <c:pt idx="9">
                  <c:v>36925.992431349478</c:v>
                </c:pt>
                <c:pt idx="10">
                  <c:v>34729.979320711835</c:v>
                </c:pt>
                <c:pt idx="11">
                  <c:v>32511.703277278477</c:v>
                </c:pt>
                <c:pt idx="12">
                  <c:v>30370.265814518811</c:v>
                </c:pt>
                <c:pt idx="13">
                  <c:v>28354.061059193446</c:v>
                </c:pt>
                <c:pt idx="14">
                  <c:v>26482.816375046015</c:v>
                </c:pt>
                <c:pt idx="15">
                  <c:v>24760.395875289887</c:v>
                </c:pt>
                <c:pt idx="16">
                  <c:v>23182.197383738887</c:v>
                </c:pt>
                <c:pt idx="17">
                  <c:v>21739.403455601016</c:v>
                </c:pt>
                <c:pt idx="18">
                  <c:v>20421.402095527981</c:v>
                </c:pt>
                <c:pt idx="19">
                  <c:v>19217.141118762233</c:v>
                </c:pt>
                <c:pt idx="20">
                  <c:v>18115.861031705106</c:v>
                </c:pt>
                <c:pt idx="21">
                  <c:v>17107.466729746629</c:v>
                </c:pt>
                <c:pt idx="22">
                  <c:v>16182.691025687667</c:v>
                </c:pt>
                <c:pt idx="23">
                  <c:v>15333.140251620682</c:v>
                </c:pt>
                <c:pt idx="24">
                  <c:v>14551.275196056717</c:v>
                </c:pt>
                <c:pt idx="25">
                  <c:v>13830.358713637637</c:v>
                </c:pt>
                <c:pt idx="26">
                  <c:v>13164.388283059367</c:v>
                </c:pt>
                <c:pt idx="27">
                  <c:v>12548.023985265429</c:v>
                </c:pt>
                <c:pt idx="28">
                  <c:v>11976.517712055089</c:v>
                </c:pt>
                <c:pt idx="29">
                  <c:v>11445.646641274358</c:v>
                </c:pt>
                <c:pt idx="30">
                  <c:v>10951.652379924741</c:v>
                </c:pt>
                <c:pt idx="31">
                  <c:v>10491.186230297842</c:v>
                </c:pt>
                <c:pt idx="32">
                  <c:v>10061.260503847137</c:v>
                </c:pt>
                <c:pt idx="33">
                  <c:v>9659.2055269972534</c:v>
                </c:pt>
                <c:pt idx="34">
                  <c:v>9282.6318512032994</c:v>
                </c:pt>
                <c:pt idx="35">
                  <c:v>8929.3971344635538</c:v>
                </c:pt>
                <c:pt idx="36">
                  <c:v>8597.57716546134</c:v>
                </c:pt>
                <c:pt idx="37">
                  <c:v>6147.4178670524461</c:v>
                </c:pt>
                <c:pt idx="38">
                  <c:v>4667.6361708286668</c:v>
                </c:pt>
                <c:pt idx="39">
                  <c:v>3696.7007230735853</c:v>
                </c:pt>
                <c:pt idx="40">
                  <c:v>3020.1115648607092</c:v>
                </c:pt>
                <c:pt idx="41">
                  <c:v>2526.7283640906535</c:v>
                </c:pt>
                <c:pt idx="42">
                  <c:v>2153.9849683409484</c:v>
                </c:pt>
                <c:pt idx="43">
                  <c:v>1864.3009080186569</c:v>
                </c:pt>
                <c:pt idx="44">
                  <c:v>1633.9012362172252</c:v>
                </c:pt>
                <c:pt idx="45">
                  <c:v>1447.0935070360379</c:v>
                </c:pt>
                <c:pt idx="46">
                  <c:v>1293.1483063240289</c:v>
                </c:pt>
                <c:pt idx="47">
                  <c:v>1164.5079159768329</c:v>
                </c:pt>
                <c:pt idx="48">
                  <c:v>1055.7114575243609</c:v>
                </c:pt>
                <c:pt idx="49">
                  <c:v>962.72530071165716</c:v>
                </c:pt>
                <c:pt idx="50">
                  <c:v>882.51220850820971</c:v>
                </c:pt>
                <c:pt idx="51">
                  <c:v>812.7461600619132</c:v>
                </c:pt>
                <c:pt idx="52">
                  <c:v>751.618849289021</c:v>
                </c:pt>
                <c:pt idx="53">
                  <c:v>697.70546572247508</c:v>
                </c:pt>
                <c:pt idx="54">
                  <c:v>649.86974834114505</c:v>
                </c:pt>
                <c:pt idx="55">
                  <c:v>607.1956255823593</c:v>
                </c:pt>
                <c:pt idx="56">
                  <c:v>568.93720685377991</c:v>
                </c:pt>
                <c:pt idx="57">
                  <c:v>534.48166648743631</c:v>
                </c:pt>
                <c:pt idx="58">
                  <c:v>503.32133115963001</c:v>
                </c:pt>
                <c:pt idx="59">
                  <c:v>475.03243408020404</c:v>
                </c:pt>
                <c:pt idx="60">
                  <c:v>449.25876356687507</c:v>
                </c:pt>
                <c:pt idx="61">
                  <c:v>425.69894937833686</c:v>
                </c:pt>
                <c:pt idx="62">
                  <c:v>404.09648375472193</c:v>
                </c:pt>
                <c:pt idx="63">
                  <c:v>384.2318200628327</c:v>
                </c:pt>
                <c:pt idx="64">
                  <c:v>365.91606534952416</c:v>
                </c:pt>
                <c:pt idx="65">
                  <c:v>348.98590690573957</c:v>
                </c:pt>
                <c:pt idx="66">
                  <c:v>333.29950236244821</c:v>
                </c:pt>
                <c:pt idx="67">
                  <c:v>318.7331281313318</c:v>
                </c:pt>
                <c:pt idx="68">
                  <c:v>305.17842916436661</c:v>
                </c:pt>
                <c:pt idx="69">
                  <c:v>292.54014887163709</c:v>
                </c:pt>
                <c:pt idx="70">
                  <c:v>280.7342449850388</c:v>
                </c:pt>
                <c:pt idx="71">
                  <c:v>269.68631757489692</c:v>
                </c:pt>
                <c:pt idx="72">
                  <c:v>259.33029102197111</c:v>
                </c:pt>
                <c:pt idx="73">
                  <c:v>249.60730374794434</c:v>
                </c:pt>
                <c:pt idx="74">
                  <c:v>240.46476880753383</c:v>
                </c:pt>
                <c:pt idx="75">
                  <c:v>231.85557570106141</c:v>
                </c:pt>
                <c:pt idx="76">
                  <c:v>223.73740946317722</c:v>
                </c:pt>
                <c:pt idx="77">
                  <c:v>216.07216758347499</c:v>
                </c:pt>
                <c:pt idx="78">
                  <c:v>208.82545888985908</c:v>
                </c:pt>
                <c:pt idx="79">
                  <c:v>201.96617138144788</c:v>
                </c:pt>
                <c:pt idx="80">
                  <c:v>195.46609829111253</c:v>
                </c:pt>
                <c:pt idx="81">
                  <c:v>189.29961350847182</c:v>
                </c:pt>
                <c:pt idx="82">
                  <c:v>183.44338899487252</c:v>
                </c:pt>
                <c:pt idx="83">
                  <c:v>177.87614804426966</c:v>
                </c:pt>
                <c:pt idx="84">
                  <c:v>172.57844924399723</c:v>
                </c:pt>
                <c:pt idx="85">
                  <c:v>167.53249681100482</c:v>
                </c:pt>
                <c:pt idx="86">
                  <c:v>162.72197365681342</c:v>
                </c:pt>
                <c:pt idx="87">
                  <c:v>158.13189409556276</c:v>
                </c:pt>
                <c:pt idx="88">
                  <c:v>153.74847357585458</c:v>
                </c:pt>
                <c:pt idx="89">
                  <c:v>149.55901320602868</c:v>
                </c:pt>
                <c:pt idx="90">
                  <c:v>145.5517971679985</c:v>
                </c:pt>
                <c:pt idx="91">
                  <c:v>141.71600138806568</c:v>
                </c:pt>
                <c:pt idx="92">
                  <c:v>110.90212649661171</c:v>
                </c:pt>
                <c:pt idx="93">
                  <c:v>89.647379381598483</c:v>
                </c:pt>
                <c:pt idx="94">
                  <c:v>74.282460445370191</c:v>
                </c:pt>
                <c:pt idx="95">
                  <c:v>62.765316617145224</c:v>
                </c:pt>
                <c:pt idx="96">
                  <c:v>53.879459133001546</c:v>
                </c:pt>
                <c:pt idx="97">
                  <c:v>46.86029733689432</c:v>
                </c:pt>
                <c:pt idx="98">
                  <c:v>41.205968438716376</c:v>
                </c:pt>
                <c:pt idx="99">
                  <c:v>36.575037929705964</c:v>
                </c:pt>
                <c:pt idx="100">
                  <c:v>32.72810874620469</c:v>
                </c:pt>
                <c:pt idx="101">
                  <c:v>29.492956418182079</c:v>
                </c:pt>
                <c:pt idx="102">
                  <c:v>26.742900407804861</c:v>
                </c:pt>
                <c:pt idx="103">
                  <c:v>24.382938587974373</c:v>
                </c:pt>
                <c:pt idx="104">
                  <c:v>22.340601058622088</c:v>
                </c:pt>
                <c:pt idx="105">
                  <c:v>20.559763977946769</c:v>
                </c:pt>
                <c:pt idx="106">
                  <c:v>18.996371680351746</c:v>
                </c:pt>
                <c:pt idx="107">
                  <c:v>17.615419401092485</c:v>
                </c:pt>
                <c:pt idx="108">
                  <c:v>16.388787082106614</c:v>
                </c:pt>
                <c:pt idx="109">
                  <c:v>15.293659128297914</c:v>
                </c:pt>
                <c:pt idx="110">
                  <c:v>14.311354776378227</c:v>
                </c:pt>
                <c:pt idx="111">
                  <c:v>13.426450866450516</c:v>
                </c:pt>
                <c:pt idx="112">
                  <c:v>12.626115912995152</c:v>
                </c:pt>
                <c:pt idx="113">
                  <c:v>11.899598932687278</c:v>
                </c:pt>
                <c:pt idx="114">
                  <c:v>11.237833026243617</c:v>
                </c:pt>
                <c:pt idx="115">
                  <c:v>10.633125027741812</c:v>
                </c:pt>
                <c:pt idx="116">
                  <c:v>10.078910391231647</c:v>
                </c:pt>
                <c:pt idx="117">
                  <c:v>9.5695580130308162</c:v>
                </c:pt>
                <c:pt idx="118">
                  <c:v>9.1002136276794072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A5-4FD1-AB0D-E71D31CC1B58}"/>
            </c:ext>
          </c:extLst>
        </c:ser>
        <c:ser>
          <c:idx val="2"/>
          <c:order val="3"/>
          <c:tx>
            <c:v>influent peak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('Figure 2b'!$H$18,'Figure 2b'!$H$26)</c:f>
              <c:numCache>
                <c:formatCode>General</c:formatCode>
                <c:ptCount val="2"/>
                <c:pt idx="0">
                  <c:v>0.17000000000000004</c:v>
                </c:pt>
                <c:pt idx="1">
                  <c:v>0.25</c:v>
                </c:pt>
              </c:numCache>
            </c:numRef>
          </c:xVal>
          <c:yVal>
            <c:numRef>
              <c:f>('Figure 2b'!$I$18,'Figure 2b'!$I$26)</c:f>
              <c:numCache>
                <c:formatCode>0.00E+00</c:formatCode>
                <c:ptCount val="2"/>
                <c:pt idx="0">
                  <c:v>24000</c:v>
                </c:pt>
                <c:pt idx="1">
                  <c:v>33100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A5-4FD1-AB0D-E71D31CC1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69704"/>
        <c:axId val="1070070024"/>
        <c:extLst/>
      </c:scatterChart>
      <c:valAx>
        <c:axId val="1070069704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ysClr val="windowText" lastClr="000000"/>
                    </a:solidFill>
                  </a:rPr>
                  <a:t>Days After Spill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70024"/>
        <c:crossesAt val="1.0000000000000003E-4"/>
        <c:crossBetween val="midCat"/>
        <c:minorUnit val="1"/>
      </c:valAx>
      <c:valAx>
        <c:axId val="1070070024"/>
        <c:scaling>
          <c:logBase val="10"/>
          <c:orientation val="minMax"/>
          <c:max val="1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chemeClr val="tx1"/>
                    </a:solidFill>
                  </a:rPr>
                  <a:t>PFOS</a:t>
                </a:r>
                <a:r>
                  <a:rPr lang="en-US" sz="1400" b="0" baseline="0">
                    <a:solidFill>
                      <a:schemeClr val="tx1"/>
                    </a:solidFill>
                  </a:rPr>
                  <a:t> Influent (ng/l)</a:t>
                </a:r>
                <a:endParaRPr lang="en-US" sz="14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69704"/>
        <c:crossesAt val="0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dk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8982210557016"/>
          <c:y val="6.3320647419072618E-2"/>
          <c:w val="0.82028896661851614"/>
          <c:h val="0.81880927271230353"/>
        </c:manualLayout>
      </c:layout>
      <c:scatterChart>
        <c:scatterStyle val="lineMarker"/>
        <c:varyColors val="0"/>
        <c:ser>
          <c:idx val="0"/>
          <c:order val="0"/>
          <c:tx>
            <c:v>Influent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'Figure 2b'!$B$13:$B$39</c:f>
              <c:numCache>
                <c:formatCode>General</c:formatCode>
                <c:ptCount val="2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</c:numCache>
            </c:numRef>
          </c:xVal>
          <c:yVal>
            <c:numRef>
              <c:f>'Figure 2b'!$C$13:$C$39</c:f>
              <c:numCache>
                <c:formatCode>General</c:formatCode>
                <c:ptCount val="27"/>
                <c:pt idx="0">
                  <c:v>163</c:v>
                </c:pt>
                <c:pt idx="1">
                  <c:v>57.2</c:v>
                </c:pt>
                <c:pt idx="2" formatCode="#,##0.00">
                  <c:v>63.8</c:v>
                </c:pt>
                <c:pt idx="3">
                  <c:v>336</c:v>
                </c:pt>
                <c:pt idx="4">
                  <c:v>93.7</c:v>
                </c:pt>
                <c:pt idx="5">
                  <c:v>33.4</c:v>
                </c:pt>
                <c:pt idx="6">
                  <c:v>25.8</c:v>
                </c:pt>
                <c:pt idx="7" formatCode="0.00">
                  <c:v>27.3</c:v>
                </c:pt>
                <c:pt idx="8">
                  <c:v>18.8</c:v>
                </c:pt>
                <c:pt idx="9">
                  <c:v>68.099999999999994</c:v>
                </c:pt>
                <c:pt idx="10">
                  <c:v>21.6</c:v>
                </c:pt>
                <c:pt idx="11" formatCode="0.0">
                  <c:v>21.5</c:v>
                </c:pt>
                <c:pt idx="12" formatCode="0.0">
                  <c:v>17.8</c:v>
                </c:pt>
                <c:pt idx="13" formatCode="0.00">
                  <c:v>7.54</c:v>
                </c:pt>
                <c:pt idx="14">
                  <c:v>21.6</c:v>
                </c:pt>
                <c:pt idx="15" formatCode="0.0">
                  <c:v>13</c:v>
                </c:pt>
                <c:pt idx="16">
                  <c:v>15.2</c:v>
                </c:pt>
                <c:pt idx="17">
                  <c:v>15.7</c:v>
                </c:pt>
                <c:pt idx="18">
                  <c:v>9.27</c:v>
                </c:pt>
                <c:pt idx="19">
                  <c:v>9.7799999999999994</c:v>
                </c:pt>
                <c:pt idx="20">
                  <c:v>13.4</c:v>
                </c:pt>
                <c:pt idx="21">
                  <c:v>22.8</c:v>
                </c:pt>
                <c:pt idx="22">
                  <c:v>11.7</c:v>
                </c:pt>
                <c:pt idx="23">
                  <c:v>12.6</c:v>
                </c:pt>
                <c:pt idx="24" formatCode="0.0">
                  <c:v>21</c:v>
                </c:pt>
                <c:pt idx="25">
                  <c:v>11.1</c:v>
                </c:pt>
                <c:pt idx="26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BA-4479-9534-44E145FDC9E4}"/>
            </c:ext>
          </c:extLst>
        </c:ser>
        <c:ser>
          <c:idx val="3"/>
          <c:order val="1"/>
          <c:tx>
            <c:v>Influent Interpolated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'Figure 2b'!$E$3:$E$8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numCache>
            </c:numRef>
          </c:xVal>
          <c:yVal>
            <c:numRef>
              <c:f>'Figure 2b'!$F$3:$F$8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BA-4479-9534-44E145FDC9E4}"/>
            </c:ext>
          </c:extLst>
        </c:ser>
        <c:ser>
          <c:idx val="1"/>
          <c:order val="2"/>
          <c:tx>
            <c:v>GEV Solution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'Figure 2b'!$H$11:$H$133</c:f>
              <c:numCache>
                <c:formatCode>General</c:formatCode>
                <c:ptCount val="123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0.15000000000000002</c:v>
                </c:pt>
                <c:pt idx="6">
                  <c:v>0.16000000000000003</c:v>
                </c:pt>
                <c:pt idx="7">
                  <c:v>0.17000000000000004</c:v>
                </c:pt>
                <c:pt idx="8">
                  <c:v>0.18000000000000005</c:v>
                </c:pt>
                <c:pt idx="9">
                  <c:v>0.19000000000000006</c:v>
                </c:pt>
                <c:pt idx="10">
                  <c:v>0.20000000000000007</c:v>
                </c:pt>
                <c:pt idx="11">
                  <c:v>0.21000000000000008</c:v>
                </c:pt>
                <c:pt idx="12">
                  <c:v>0.22000000000000008</c:v>
                </c:pt>
                <c:pt idx="13">
                  <c:v>0.23000000000000009</c:v>
                </c:pt>
                <c:pt idx="14">
                  <c:v>0.2400000000000001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0.29000000000000004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0.35000000000000003</c:v>
                </c:pt>
                <c:pt idx="26">
                  <c:v>0.36000000000000004</c:v>
                </c:pt>
                <c:pt idx="27">
                  <c:v>0.37000000000000005</c:v>
                </c:pt>
                <c:pt idx="28">
                  <c:v>0.38000000000000006</c:v>
                </c:pt>
                <c:pt idx="29">
                  <c:v>0.39000000000000007</c:v>
                </c:pt>
                <c:pt idx="30">
                  <c:v>0.4</c:v>
                </c:pt>
                <c:pt idx="31">
                  <c:v>0.41000000000000003</c:v>
                </c:pt>
                <c:pt idx="32">
                  <c:v>0.42000000000000004</c:v>
                </c:pt>
                <c:pt idx="33">
                  <c:v>0.43000000000000005</c:v>
                </c:pt>
                <c:pt idx="34">
                  <c:v>0.44000000000000006</c:v>
                </c:pt>
                <c:pt idx="35">
                  <c:v>0.45000000000000007</c:v>
                </c:pt>
                <c:pt idx="36">
                  <c:v>0.46000000000000008</c:v>
                </c:pt>
                <c:pt idx="37">
                  <c:v>0.47000000000000008</c:v>
                </c:pt>
                <c:pt idx="38">
                  <c:v>0.48000000000000009</c:v>
                </c:pt>
                <c:pt idx="39">
                  <c:v>0.4900000000000001</c:v>
                </c:pt>
                <c:pt idx="40">
                  <c:v>0.5</c:v>
                </c:pt>
                <c:pt idx="41">
                  <c:v>0.6</c:v>
                </c:pt>
                <c:pt idx="42">
                  <c:v>0.7</c:v>
                </c:pt>
                <c:pt idx="43">
                  <c:v>0.79999999999999993</c:v>
                </c:pt>
                <c:pt idx="44">
                  <c:v>0.89999999999999991</c:v>
                </c:pt>
                <c:pt idx="45">
                  <c:v>0.99999999999999989</c:v>
                </c:pt>
                <c:pt idx="46">
                  <c:v>1.0999999999999999</c:v>
                </c:pt>
                <c:pt idx="47">
                  <c:v>1.2</c:v>
                </c:pt>
                <c:pt idx="48">
                  <c:v>1.3</c:v>
                </c:pt>
                <c:pt idx="49">
                  <c:v>1.4000000000000001</c:v>
                </c:pt>
                <c:pt idx="50">
                  <c:v>1.5000000000000002</c:v>
                </c:pt>
                <c:pt idx="51">
                  <c:v>1.6000000000000003</c:v>
                </c:pt>
                <c:pt idx="52">
                  <c:v>1.7000000000000004</c:v>
                </c:pt>
                <c:pt idx="53">
                  <c:v>1.8000000000000005</c:v>
                </c:pt>
                <c:pt idx="54">
                  <c:v>1.9000000000000006</c:v>
                </c:pt>
                <c:pt idx="55">
                  <c:v>2.0000000000000004</c:v>
                </c:pt>
                <c:pt idx="56">
                  <c:v>2.1000000000000005</c:v>
                </c:pt>
                <c:pt idx="57">
                  <c:v>2.2000000000000006</c:v>
                </c:pt>
                <c:pt idx="58">
                  <c:v>2.3000000000000007</c:v>
                </c:pt>
                <c:pt idx="59">
                  <c:v>2.4000000000000008</c:v>
                </c:pt>
                <c:pt idx="60">
                  <c:v>2.5000000000000009</c:v>
                </c:pt>
                <c:pt idx="61">
                  <c:v>2.600000000000001</c:v>
                </c:pt>
                <c:pt idx="62">
                  <c:v>2.7000000000000011</c:v>
                </c:pt>
                <c:pt idx="63">
                  <c:v>2.8000000000000012</c:v>
                </c:pt>
                <c:pt idx="64">
                  <c:v>2.9000000000000012</c:v>
                </c:pt>
                <c:pt idx="65">
                  <c:v>3.0000000000000013</c:v>
                </c:pt>
                <c:pt idx="66">
                  <c:v>3.1000000000000014</c:v>
                </c:pt>
                <c:pt idx="67">
                  <c:v>3.2000000000000015</c:v>
                </c:pt>
                <c:pt idx="68">
                  <c:v>3.3000000000000016</c:v>
                </c:pt>
                <c:pt idx="69">
                  <c:v>3.4000000000000017</c:v>
                </c:pt>
                <c:pt idx="70">
                  <c:v>3.5000000000000018</c:v>
                </c:pt>
                <c:pt idx="71">
                  <c:v>3.6000000000000019</c:v>
                </c:pt>
                <c:pt idx="72">
                  <c:v>3.700000000000002</c:v>
                </c:pt>
                <c:pt idx="73">
                  <c:v>3.800000000000002</c:v>
                </c:pt>
                <c:pt idx="74">
                  <c:v>3.9000000000000021</c:v>
                </c:pt>
                <c:pt idx="75">
                  <c:v>4.0000000000000018</c:v>
                </c:pt>
                <c:pt idx="76">
                  <c:v>4.1000000000000014</c:v>
                </c:pt>
                <c:pt idx="77">
                  <c:v>4.2000000000000011</c:v>
                </c:pt>
                <c:pt idx="78">
                  <c:v>4.3000000000000007</c:v>
                </c:pt>
                <c:pt idx="79">
                  <c:v>4.4000000000000004</c:v>
                </c:pt>
                <c:pt idx="80">
                  <c:v>4.5</c:v>
                </c:pt>
                <c:pt idx="81">
                  <c:v>4.5999999999999996</c:v>
                </c:pt>
                <c:pt idx="82">
                  <c:v>4.6999999999999993</c:v>
                </c:pt>
                <c:pt idx="83">
                  <c:v>4.7999999999999989</c:v>
                </c:pt>
                <c:pt idx="84">
                  <c:v>4.8999999999999986</c:v>
                </c:pt>
                <c:pt idx="85">
                  <c:v>4.9999999999999982</c:v>
                </c:pt>
                <c:pt idx="86">
                  <c:v>5.0999999999999979</c:v>
                </c:pt>
                <c:pt idx="87">
                  <c:v>5.1999999999999975</c:v>
                </c:pt>
                <c:pt idx="88">
                  <c:v>5.2999999999999972</c:v>
                </c:pt>
                <c:pt idx="89">
                  <c:v>5.3999999999999968</c:v>
                </c:pt>
                <c:pt idx="90">
                  <c:v>5.4999999999999964</c:v>
                </c:pt>
                <c:pt idx="91">
                  <c:v>5.5999999999999961</c:v>
                </c:pt>
                <c:pt idx="92">
                  <c:v>5.6999999999999957</c:v>
                </c:pt>
                <c:pt idx="93">
                  <c:v>5.7999999999999954</c:v>
                </c:pt>
                <c:pt idx="94">
                  <c:v>5.899999999999995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31</c:v>
                </c:pt>
                <c:pt idx="121">
                  <c:v>32</c:v>
                </c:pt>
                <c:pt idx="122">
                  <c:v>33</c:v>
                </c:pt>
              </c:numCache>
            </c:numRef>
          </c:xVal>
          <c:yVal>
            <c:numRef>
              <c:f>'Figure 2b'!$J$11:$J$133</c:f>
              <c:numCache>
                <c:formatCode>0.00E+00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8.3684693894245824E-50</c:v>
                </c:pt>
                <c:pt idx="4">
                  <c:v>0.62725975381663301</c:v>
                </c:pt>
                <c:pt idx="5">
                  <c:v>1300.3107678782662</c:v>
                </c:pt>
                <c:pt idx="6">
                  <c:v>10674.667440797059</c:v>
                </c:pt>
                <c:pt idx="7">
                  <c:v>23891.185111373998</c:v>
                </c:pt>
                <c:pt idx="8">
                  <c:v>33705.73786864907</c:v>
                </c:pt>
                <c:pt idx="9">
                  <c:v>38892.227900547667</c:v>
                </c:pt>
                <c:pt idx="10">
                  <c:v>40660.588341279145</c:v>
                </c:pt>
                <c:pt idx="11">
                  <c:v>40351.696799067526</c:v>
                </c:pt>
                <c:pt idx="12">
                  <c:v>38912.424190365506</c:v>
                </c:pt>
                <c:pt idx="13">
                  <c:v>36925.992431349478</c:v>
                </c:pt>
                <c:pt idx="14">
                  <c:v>34729.979320711835</c:v>
                </c:pt>
                <c:pt idx="15">
                  <c:v>32511.703277278477</c:v>
                </c:pt>
                <c:pt idx="16">
                  <c:v>30370.265814518811</c:v>
                </c:pt>
                <c:pt idx="17">
                  <c:v>28354.061059193446</c:v>
                </c:pt>
                <c:pt idx="18">
                  <c:v>26482.816375046015</c:v>
                </c:pt>
                <c:pt idx="19">
                  <c:v>24760.395875289887</c:v>
                </c:pt>
                <c:pt idx="20">
                  <c:v>23182.197383738887</c:v>
                </c:pt>
                <c:pt idx="21">
                  <c:v>21739.403455601016</c:v>
                </c:pt>
                <c:pt idx="22">
                  <c:v>20421.402095527981</c:v>
                </c:pt>
                <c:pt idx="23">
                  <c:v>19217.141118762233</c:v>
                </c:pt>
                <c:pt idx="24">
                  <c:v>18115.861031705106</c:v>
                </c:pt>
                <c:pt idx="25">
                  <c:v>17107.466729746629</c:v>
                </c:pt>
                <c:pt idx="26">
                  <c:v>16182.691025687667</c:v>
                </c:pt>
                <c:pt idx="27">
                  <c:v>15333.140251620682</c:v>
                </c:pt>
                <c:pt idx="28">
                  <c:v>14551.275196056717</c:v>
                </c:pt>
                <c:pt idx="29">
                  <c:v>13830.358713637637</c:v>
                </c:pt>
                <c:pt idx="30">
                  <c:v>13164.388283059367</c:v>
                </c:pt>
                <c:pt idx="31">
                  <c:v>12548.023985265429</c:v>
                </c:pt>
                <c:pt idx="32">
                  <c:v>11976.517712055089</c:v>
                </c:pt>
                <c:pt idx="33">
                  <c:v>11445.646641274358</c:v>
                </c:pt>
                <c:pt idx="34">
                  <c:v>10951.652379924741</c:v>
                </c:pt>
                <c:pt idx="35">
                  <c:v>10491.186230297842</c:v>
                </c:pt>
                <c:pt idx="36">
                  <c:v>10061.260503847137</c:v>
                </c:pt>
                <c:pt idx="37">
                  <c:v>9659.2055269972534</c:v>
                </c:pt>
                <c:pt idx="38">
                  <c:v>9282.6318512032994</c:v>
                </c:pt>
                <c:pt idx="39">
                  <c:v>8929.3971344635538</c:v>
                </c:pt>
                <c:pt idx="40">
                  <c:v>8597.57716546134</c:v>
                </c:pt>
                <c:pt idx="41">
                  <c:v>6147.4178670524461</c:v>
                </c:pt>
                <c:pt idx="42">
                  <c:v>4667.6361708286668</c:v>
                </c:pt>
                <c:pt idx="43">
                  <c:v>3696.7007230735853</c:v>
                </c:pt>
                <c:pt idx="44">
                  <c:v>3020.1115648607092</c:v>
                </c:pt>
                <c:pt idx="45">
                  <c:v>2526.7283640906535</c:v>
                </c:pt>
                <c:pt idx="46">
                  <c:v>2153.9849683409484</c:v>
                </c:pt>
                <c:pt idx="47">
                  <c:v>1864.3009080186569</c:v>
                </c:pt>
                <c:pt idx="48">
                  <c:v>1633.9012362172252</c:v>
                </c:pt>
                <c:pt idx="49">
                  <c:v>1447.0935070360379</c:v>
                </c:pt>
                <c:pt idx="50">
                  <c:v>1293.1483063240289</c:v>
                </c:pt>
                <c:pt idx="51">
                  <c:v>1164.5079159768329</c:v>
                </c:pt>
                <c:pt idx="52">
                  <c:v>1055.7114575243609</c:v>
                </c:pt>
                <c:pt idx="53">
                  <c:v>962.72530071165716</c:v>
                </c:pt>
                <c:pt idx="54">
                  <c:v>882.51220850820971</c:v>
                </c:pt>
                <c:pt idx="55">
                  <c:v>812.7461600619132</c:v>
                </c:pt>
                <c:pt idx="56">
                  <c:v>751.618849289021</c:v>
                </c:pt>
                <c:pt idx="57">
                  <c:v>697.70546572247508</c:v>
                </c:pt>
                <c:pt idx="58">
                  <c:v>649.86974834114505</c:v>
                </c:pt>
                <c:pt idx="59">
                  <c:v>607.1956255823593</c:v>
                </c:pt>
                <c:pt idx="60">
                  <c:v>568.93720685377991</c:v>
                </c:pt>
                <c:pt idx="61">
                  <c:v>534.48166648743631</c:v>
                </c:pt>
                <c:pt idx="62">
                  <c:v>503.32133115963001</c:v>
                </c:pt>
                <c:pt idx="63">
                  <c:v>475.03243408020404</c:v>
                </c:pt>
                <c:pt idx="64">
                  <c:v>449.25876356687507</c:v>
                </c:pt>
                <c:pt idx="65">
                  <c:v>425.69894937833686</c:v>
                </c:pt>
                <c:pt idx="66">
                  <c:v>404.09648375472193</c:v>
                </c:pt>
                <c:pt idx="67">
                  <c:v>384.2318200628327</c:v>
                </c:pt>
                <c:pt idx="68">
                  <c:v>365.91606534952416</c:v>
                </c:pt>
                <c:pt idx="69">
                  <c:v>348.98590690573957</c:v>
                </c:pt>
                <c:pt idx="70">
                  <c:v>333.29950236244821</c:v>
                </c:pt>
                <c:pt idx="71">
                  <c:v>318.7331281313318</c:v>
                </c:pt>
                <c:pt idx="72">
                  <c:v>305.17842916436661</c:v>
                </c:pt>
                <c:pt idx="73">
                  <c:v>292.54014887163709</c:v>
                </c:pt>
                <c:pt idx="74">
                  <c:v>280.7342449850388</c:v>
                </c:pt>
                <c:pt idx="75">
                  <c:v>269.68631757489692</c:v>
                </c:pt>
                <c:pt idx="76">
                  <c:v>259.33029102197111</c:v>
                </c:pt>
                <c:pt idx="77">
                  <c:v>249.60730374794434</c:v>
                </c:pt>
                <c:pt idx="78">
                  <c:v>240.46476880753383</c:v>
                </c:pt>
                <c:pt idx="79">
                  <c:v>231.85557570106141</c:v>
                </c:pt>
                <c:pt idx="80">
                  <c:v>223.73740946317722</c:v>
                </c:pt>
                <c:pt idx="81">
                  <c:v>216.07216758347499</c:v>
                </c:pt>
                <c:pt idx="82">
                  <c:v>208.82545888985908</c:v>
                </c:pt>
                <c:pt idx="83">
                  <c:v>201.96617138144788</c:v>
                </c:pt>
                <c:pt idx="84">
                  <c:v>195.46609829111253</c:v>
                </c:pt>
                <c:pt idx="85">
                  <c:v>189.29961350847182</c:v>
                </c:pt>
                <c:pt idx="86">
                  <c:v>183.44338899487252</c:v>
                </c:pt>
                <c:pt idx="87">
                  <c:v>177.87614804426966</c:v>
                </c:pt>
                <c:pt idx="88">
                  <c:v>172.57844924399723</c:v>
                </c:pt>
                <c:pt idx="89">
                  <c:v>167.53249681100482</c:v>
                </c:pt>
                <c:pt idx="90">
                  <c:v>162.72197365681342</c:v>
                </c:pt>
                <c:pt idx="91">
                  <c:v>158.13189409556276</c:v>
                </c:pt>
                <c:pt idx="92">
                  <c:v>153.74847357585458</c:v>
                </c:pt>
                <c:pt idx="93">
                  <c:v>149.55901320602868</c:v>
                </c:pt>
                <c:pt idx="94">
                  <c:v>145.5517971679985</c:v>
                </c:pt>
                <c:pt idx="95">
                  <c:v>141.71600138806568</c:v>
                </c:pt>
                <c:pt idx="96">
                  <c:v>110.90212649661171</c:v>
                </c:pt>
                <c:pt idx="97">
                  <c:v>89.647379381598483</c:v>
                </c:pt>
                <c:pt idx="98">
                  <c:v>74.282460445370191</c:v>
                </c:pt>
                <c:pt idx="99">
                  <c:v>62.765316617145224</c:v>
                </c:pt>
                <c:pt idx="100">
                  <c:v>53.879459133001546</c:v>
                </c:pt>
                <c:pt idx="101">
                  <c:v>46.86029733689432</c:v>
                </c:pt>
                <c:pt idx="102">
                  <c:v>41.205968438716376</c:v>
                </c:pt>
                <c:pt idx="103">
                  <c:v>36.575037929705964</c:v>
                </c:pt>
                <c:pt idx="104">
                  <c:v>32.72810874620469</c:v>
                </c:pt>
                <c:pt idx="105">
                  <c:v>29.492956418182079</c:v>
                </c:pt>
                <c:pt idx="106">
                  <c:v>26.742900407804861</c:v>
                </c:pt>
                <c:pt idx="107">
                  <c:v>24.382938587974373</c:v>
                </c:pt>
                <c:pt idx="108">
                  <c:v>22.340601058622088</c:v>
                </c:pt>
                <c:pt idx="109">
                  <c:v>20.559763977946769</c:v>
                </c:pt>
                <c:pt idx="110">
                  <c:v>18.996371680351746</c:v>
                </c:pt>
                <c:pt idx="111">
                  <c:v>17.615419401092485</c:v>
                </c:pt>
                <c:pt idx="112">
                  <c:v>16.388787082106614</c:v>
                </c:pt>
                <c:pt idx="113">
                  <c:v>15.293659128297914</c:v>
                </c:pt>
                <c:pt idx="114">
                  <c:v>14.311354776378227</c:v>
                </c:pt>
                <c:pt idx="115">
                  <c:v>13.426450866450516</c:v>
                </c:pt>
                <c:pt idx="116">
                  <c:v>12.626115912995152</c:v>
                </c:pt>
                <c:pt idx="117">
                  <c:v>11.899598932687278</c:v>
                </c:pt>
                <c:pt idx="118">
                  <c:v>11.237833026243617</c:v>
                </c:pt>
                <c:pt idx="119">
                  <c:v>10.633125027741812</c:v>
                </c:pt>
                <c:pt idx="120">
                  <c:v>10.078910391231647</c:v>
                </c:pt>
                <c:pt idx="121">
                  <c:v>9.5695580130308162</c:v>
                </c:pt>
                <c:pt idx="122">
                  <c:v>9.1002136276794072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BA-4479-9534-44E145FDC9E4}"/>
            </c:ext>
          </c:extLst>
        </c:ser>
        <c:ser>
          <c:idx val="2"/>
          <c:order val="3"/>
          <c:tx>
            <c:v>influent peak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('Figure 2b'!$H$18,'Figure 2b'!$H$26)</c:f>
              <c:numCache>
                <c:formatCode>General</c:formatCode>
                <c:ptCount val="2"/>
                <c:pt idx="0">
                  <c:v>0.17000000000000004</c:v>
                </c:pt>
                <c:pt idx="1">
                  <c:v>0.25</c:v>
                </c:pt>
              </c:numCache>
            </c:numRef>
          </c:xVal>
          <c:yVal>
            <c:numRef>
              <c:f>('Figure 2b'!$I$18,'Figure 2b'!$I$26)</c:f>
              <c:numCache>
                <c:formatCode>0.00E+00</c:formatCode>
                <c:ptCount val="2"/>
                <c:pt idx="0">
                  <c:v>24000</c:v>
                </c:pt>
                <c:pt idx="1">
                  <c:v>33100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BA-4479-9534-44E145FDC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69704"/>
        <c:axId val="1070070024"/>
        <c:extLst/>
      </c:scatterChart>
      <c:valAx>
        <c:axId val="1070069704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chemeClr val="tx1"/>
                    </a:solidFill>
                  </a:rPr>
                  <a:t>Days After Spill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70024"/>
        <c:crossesAt val="1.0000000000000003E-4"/>
        <c:crossBetween val="midCat"/>
        <c:minorUnit val="1"/>
      </c:valAx>
      <c:valAx>
        <c:axId val="1070070024"/>
        <c:scaling>
          <c:logBase val="10"/>
          <c:orientation val="minMax"/>
          <c:max val="1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Concentration</a:t>
                </a:r>
                <a:r>
                  <a:rPr lang="en-US" sz="1600" b="0" baseline="0">
                    <a:solidFill>
                      <a:schemeClr val="tx1"/>
                    </a:solidFill>
                  </a:rPr>
                  <a:t> (ng/l)</a:t>
                </a:r>
                <a:endParaRPr lang="en-US" sz="16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69704"/>
        <c:crossesAt val="0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dk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31219014289881"/>
          <c:y val="6.6098425196850399E-2"/>
          <c:w val="0.82028896661851614"/>
          <c:h val="0.8013124461260589"/>
        </c:manualLayout>
      </c:layout>
      <c:scatterChart>
        <c:scatterStyle val="lineMarker"/>
        <c:varyColors val="0"/>
        <c:ser>
          <c:idx val="0"/>
          <c:order val="0"/>
          <c:tx>
            <c:v>Effluent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018795567220764"/>
                  <c:y val="-0.283042432195975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chemeClr val="tx1"/>
                        </a:solidFill>
                      </a:rPr>
                      <a:t>y = 3586.9x</a:t>
                    </a:r>
                    <a:r>
                      <a:rPr lang="en-US" sz="1400" baseline="30000">
                        <a:solidFill>
                          <a:schemeClr val="tx1"/>
                        </a:solidFill>
                      </a:rPr>
                      <a:t>-1.198</a:t>
                    </a:r>
                    <a:br>
                      <a:rPr lang="en-US" sz="1400" baseline="0">
                        <a:solidFill>
                          <a:schemeClr val="tx1"/>
                        </a:solidFill>
                      </a:rPr>
                    </a:br>
                    <a:r>
                      <a:rPr lang="en-US" sz="1400" baseline="0">
                        <a:solidFill>
                          <a:schemeClr val="tx1"/>
                        </a:solidFill>
                      </a:rPr>
                      <a:t>R² = 0.9946</a:t>
                    </a:r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2c'!$B$12:$B$29</c:f>
              <c:numCache>
                <c:formatCode>0.00</c:formatCode>
                <c:ptCount val="18"/>
                <c:pt idx="0">
                  <c:v>1.1599999999999999</c:v>
                </c:pt>
                <c:pt idx="1">
                  <c:v>1.25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15.16</c:v>
                </c:pt>
                <c:pt idx="11">
                  <c:v>15.25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'Figure 2c'!$C$12:$C$29</c:f>
              <c:numCache>
                <c:formatCode>0.00</c:formatCode>
                <c:ptCount val="18"/>
                <c:pt idx="0">
                  <c:v>2850</c:v>
                </c:pt>
                <c:pt idx="1">
                  <c:v>2410</c:v>
                </c:pt>
                <c:pt idx="2">
                  <c:v>287</c:v>
                </c:pt>
                <c:pt idx="3">
                  <c:v>320</c:v>
                </c:pt>
                <c:pt idx="4">
                  <c:v>393</c:v>
                </c:pt>
                <c:pt idx="5">
                  <c:v>301</c:v>
                </c:pt>
                <c:pt idx="6">
                  <c:v>187</c:v>
                </c:pt>
                <c:pt idx="7">
                  <c:v>256</c:v>
                </c:pt>
                <c:pt idx="8">
                  <c:v>174</c:v>
                </c:pt>
                <c:pt idx="9">
                  <c:v>146</c:v>
                </c:pt>
                <c:pt idx="10">
                  <c:v>156</c:v>
                </c:pt>
                <c:pt idx="11">
                  <c:v>143</c:v>
                </c:pt>
                <c:pt idx="12">
                  <c:v>149.5</c:v>
                </c:pt>
                <c:pt idx="13">
                  <c:v>117</c:v>
                </c:pt>
                <c:pt idx="14">
                  <c:v>105</c:v>
                </c:pt>
                <c:pt idx="15">
                  <c:v>88.3</c:v>
                </c:pt>
                <c:pt idx="16">
                  <c:v>84.8</c:v>
                </c:pt>
                <c:pt idx="17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1-48D4-837D-FFEE81037EF1}"/>
            </c:ext>
          </c:extLst>
        </c:ser>
        <c:ser>
          <c:idx val="1"/>
          <c:order val="2"/>
          <c:tx>
            <c:v>GEV Solution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'Figure 2c'!$H$11:$H$107</c:f>
              <c:numCache>
                <c:formatCode>General</c:formatCode>
                <c:ptCount val="97"/>
                <c:pt idx="22">
                  <c:v>1.1599999999999999</c:v>
                </c:pt>
                <c:pt idx="23">
                  <c:v>1.25</c:v>
                </c:pt>
                <c:pt idx="24">
                  <c:v>1.3</c:v>
                </c:pt>
                <c:pt idx="25">
                  <c:v>1.4000000000000001</c:v>
                </c:pt>
                <c:pt idx="26">
                  <c:v>1.5000000000000002</c:v>
                </c:pt>
                <c:pt idx="27">
                  <c:v>1.6000000000000003</c:v>
                </c:pt>
                <c:pt idx="28">
                  <c:v>1.7000000000000004</c:v>
                </c:pt>
                <c:pt idx="29">
                  <c:v>1.8000000000000005</c:v>
                </c:pt>
                <c:pt idx="30">
                  <c:v>1.9000000000000006</c:v>
                </c:pt>
                <c:pt idx="31">
                  <c:v>2.0000000000000004</c:v>
                </c:pt>
                <c:pt idx="32">
                  <c:v>2.1000000000000005</c:v>
                </c:pt>
                <c:pt idx="33">
                  <c:v>2.2000000000000006</c:v>
                </c:pt>
                <c:pt idx="34">
                  <c:v>2.3000000000000007</c:v>
                </c:pt>
                <c:pt idx="35">
                  <c:v>2.4000000000000008</c:v>
                </c:pt>
                <c:pt idx="36">
                  <c:v>2.5000000000000009</c:v>
                </c:pt>
                <c:pt idx="37">
                  <c:v>2.600000000000001</c:v>
                </c:pt>
                <c:pt idx="38">
                  <c:v>2.7000000000000011</c:v>
                </c:pt>
                <c:pt idx="39">
                  <c:v>2.8000000000000012</c:v>
                </c:pt>
                <c:pt idx="40">
                  <c:v>2.9000000000000012</c:v>
                </c:pt>
                <c:pt idx="41">
                  <c:v>3.0000000000000013</c:v>
                </c:pt>
                <c:pt idx="42">
                  <c:v>3.1000000000000014</c:v>
                </c:pt>
                <c:pt idx="43">
                  <c:v>3.2000000000000015</c:v>
                </c:pt>
                <c:pt idx="44">
                  <c:v>3.3000000000000016</c:v>
                </c:pt>
                <c:pt idx="45">
                  <c:v>3.4000000000000017</c:v>
                </c:pt>
                <c:pt idx="46">
                  <c:v>3.5000000000000018</c:v>
                </c:pt>
                <c:pt idx="47">
                  <c:v>3.6000000000000019</c:v>
                </c:pt>
                <c:pt idx="48">
                  <c:v>3.700000000000002</c:v>
                </c:pt>
                <c:pt idx="49">
                  <c:v>3.800000000000002</c:v>
                </c:pt>
                <c:pt idx="50">
                  <c:v>3.9000000000000021</c:v>
                </c:pt>
                <c:pt idx="51">
                  <c:v>4.0000000000000018</c:v>
                </c:pt>
                <c:pt idx="52">
                  <c:v>4.1000000000000014</c:v>
                </c:pt>
                <c:pt idx="53">
                  <c:v>4.2000000000000011</c:v>
                </c:pt>
                <c:pt idx="54">
                  <c:v>4.3000000000000007</c:v>
                </c:pt>
                <c:pt idx="55">
                  <c:v>4.4000000000000004</c:v>
                </c:pt>
                <c:pt idx="56">
                  <c:v>4.5</c:v>
                </c:pt>
                <c:pt idx="57">
                  <c:v>4.5999999999999996</c:v>
                </c:pt>
                <c:pt idx="58">
                  <c:v>4.6999999999999993</c:v>
                </c:pt>
                <c:pt idx="59">
                  <c:v>4.7999999999999989</c:v>
                </c:pt>
                <c:pt idx="60">
                  <c:v>4.8999999999999986</c:v>
                </c:pt>
                <c:pt idx="61">
                  <c:v>4.9999999999999982</c:v>
                </c:pt>
                <c:pt idx="62">
                  <c:v>5.0999999999999979</c:v>
                </c:pt>
                <c:pt idx="63">
                  <c:v>5.1999999999999975</c:v>
                </c:pt>
                <c:pt idx="64">
                  <c:v>5.2999999999999972</c:v>
                </c:pt>
                <c:pt idx="65">
                  <c:v>5.3999999999999968</c:v>
                </c:pt>
                <c:pt idx="66">
                  <c:v>5.4999999999999964</c:v>
                </c:pt>
                <c:pt idx="67">
                  <c:v>5.5999999999999961</c:v>
                </c:pt>
                <c:pt idx="68">
                  <c:v>5.6999999999999957</c:v>
                </c:pt>
                <c:pt idx="69">
                  <c:v>5.7999999999999954</c:v>
                </c:pt>
                <c:pt idx="70">
                  <c:v>5.899999999999995</c:v>
                </c:pt>
                <c:pt idx="71">
                  <c:v>5.9999999999999947</c:v>
                </c:pt>
                <c:pt idx="72">
                  <c:v>6.0999999999999943</c:v>
                </c:pt>
                <c:pt idx="73">
                  <c:v>6.199999999999994</c:v>
                </c:pt>
                <c:pt idx="74">
                  <c:v>6.2999999999999936</c:v>
                </c:pt>
                <c:pt idx="75">
                  <c:v>6.3999999999999932</c:v>
                </c:pt>
                <c:pt idx="76">
                  <c:v>6.4999999999999929</c:v>
                </c:pt>
                <c:pt idx="77">
                  <c:v>6.5999999999999925</c:v>
                </c:pt>
                <c:pt idx="78">
                  <c:v>6.6999999999999922</c:v>
                </c:pt>
                <c:pt idx="79">
                  <c:v>6.7999999999999918</c:v>
                </c:pt>
                <c:pt idx="80">
                  <c:v>6.8999999999999915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12</c:v>
                </c:pt>
                <c:pt idx="87">
                  <c:v>13</c:v>
                </c:pt>
                <c:pt idx="88">
                  <c:v>14</c:v>
                </c:pt>
                <c:pt idx="89">
                  <c:v>15.16</c:v>
                </c:pt>
                <c:pt idx="90">
                  <c:v>15.25</c:v>
                </c:pt>
                <c:pt idx="91">
                  <c:v>15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19</c:v>
                </c:pt>
                <c:pt idx="96">
                  <c:v>20</c:v>
                </c:pt>
              </c:numCache>
            </c:numRef>
          </c:xVal>
          <c:yVal>
            <c:numRef>
              <c:f>'Figure 2c'!$J$11:$J$107</c:f>
              <c:numCache>
                <c:formatCode>0.00E+00</c:formatCode>
                <c:ptCount val="97"/>
                <c:pt idx="22">
                  <c:v>2850</c:v>
                </c:pt>
                <c:pt idx="23">
                  <c:v>2410</c:v>
                </c:pt>
                <c:pt idx="24">
                  <c:v>2619.4802778938047</c:v>
                </c:pt>
                <c:pt idx="25">
                  <c:v>2396.9439702695727</c:v>
                </c:pt>
                <c:pt idx="26">
                  <c:v>2206.7947429272622</c:v>
                </c:pt>
                <c:pt idx="27">
                  <c:v>2042.6009512662556</c:v>
                </c:pt>
                <c:pt idx="28">
                  <c:v>1899.5094619906697</c:v>
                </c:pt>
                <c:pt idx="29">
                  <c:v>1773.7924741348816</c:v>
                </c:pt>
                <c:pt idx="30">
                  <c:v>1662.5413477689212</c:v>
                </c:pt>
                <c:pt idx="31">
                  <c:v>1563.4548146977436</c:v>
                </c:pt>
                <c:pt idx="32">
                  <c:v>1474.6893843380335</c:v>
                </c:pt>
                <c:pt idx="33">
                  <c:v>1394.7516935785582</c:v>
                </c:pt>
                <c:pt idx="34">
                  <c:v>1322.419734204281</c:v>
                </c:pt>
                <c:pt idx="35">
                  <c:v>1256.6843349835785</c:v>
                </c:pt>
                <c:pt idx="36">
                  <c:v>1196.7050911663493</c:v>
                </c:pt>
                <c:pt idx="37">
                  <c:v>1141.7767577793782</c:v>
                </c:pt>
                <c:pt idx="38">
                  <c:v>1091.3033279335355</c:v>
                </c:pt>
                <c:pt idx="39">
                  <c:v>1044.7778278955891</c:v>
                </c:pt>
                <c:pt idx="40">
                  <c:v>1001.7664150709761</c:v>
                </c:pt>
                <c:pt idx="41">
                  <c:v>961.89575005695667</c:v>
                </c:pt>
                <c:pt idx="42">
                  <c:v>924.84288508863369</c:v>
                </c:pt>
                <c:pt idx="43">
                  <c:v>890.32710467629943</c:v>
                </c:pt>
                <c:pt idx="44">
                  <c:v>858.10329395245412</c:v>
                </c:pt>
                <c:pt idx="45">
                  <c:v>827.95651228448889</c:v>
                </c:pt>
                <c:pt idx="46">
                  <c:v>799.69752501103449</c:v>
                </c:pt>
                <c:pt idx="47">
                  <c:v>773.159102277957</c:v>
                </c:pt>
                <c:pt idx="48">
                  <c:v>748.1929361565002</c:v>
                </c:pt>
                <c:pt idx="49">
                  <c:v>724.66705924430448</c:v>
                </c:pt>
                <c:pt idx="50">
                  <c:v>702.46367243694169</c:v>
                </c:pt>
                <c:pt idx="51">
                  <c:v>681.47730842832448</c:v>
                </c:pt>
                <c:pt idx="52">
                  <c:v>661.6132721462518</c:v>
                </c:pt>
                <c:pt idx="53">
                  <c:v>642.78631077725913</c:v>
                </c:pt>
                <c:pt idx="54">
                  <c:v>624.91947503991753</c:v>
                </c:pt>
                <c:pt idx="55">
                  <c:v>607.94314049269008</c:v>
                </c:pt>
                <c:pt idx="56">
                  <c:v>591.79416333596407</c:v>
                </c:pt>
                <c:pt idx="57">
                  <c:v>576.4151497094972</c:v>
                </c:pt>
                <c:pt idx="58">
                  <c:v>561.75382114125762</c:v>
                </c:pt>
                <c:pt idx="59">
                  <c:v>547.76246175954452</c:v>
                </c:pt>
                <c:pt idx="60">
                  <c:v>534.39743528247277</c:v>
                </c:pt>
                <c:pt idx="61">
                  <c:v>521.61876176010844</c:v>
                </c:pt>
                <c:pt idx="62">
                  <c:v>509.38974565273736</c:v>
                </c:pt>
                <c:pt idx="63">
                  <c:v>497.67664815304335</c:v>
                </c:pt>
                <c:pt idx="64">
                  <c:v>486.44839775488759</c:v>
                </c:pt>
                <c:pt idx="65">
                  <c:v>475.67633398013874</c:v>
                </c:pt>
                <c:pt idx="66">
                  <c:v>465.33397993207257</c:v>
                </c:pt>
                <c:pt idx="67">
                  <c:v>455.39683997680783</c:v>
                </c:pt>
                <c:pt idx="68">
                  <c:v>445.84221938523325</c:v>
                </c:pt>
                <c:pt idx="69">
                  <c:v>436.64906321481465</c:v>
                </c:pt>
                <c:pt idx="70">
                  <c:v>427.79781208804405</c:v>
                </c:pt>
                <c:pt idx="71">
                  <c:v>419.27027284391795</c:v>
                </c:pt>
                <c:pt idx="72">
                  <c:v>411.0495023103382</c:v>
                </c:pt>
                <c:pt idx="73">
                  <c:v>403.11970267662321</c:v>
                </c:pt>
                <c:pt idx="74">
                  <c:v>395.46612714289967</c:v>
                </c:pt>
                <c:pt idx="75">
                  <c:v>388.07499469237086</c:v>
                </c:pt>
                <c:pt idx="76">
                  <c:v>380.93341297777818</c:v>
                </c:pt>
                <c:pt idx="77">
                  <c:v>374.02930843847349</c:v>
                </c:pt>
                <c:pt idx="78">
                  <c:v>367.35136287246723</c:v>
                </c:pt>
                <c:pt idx="79">
                  <c:v>360.88895578118678</c:v>
                </c:pt>
                <c:pt idx="80">
                  <c:v>354.63211188562576</c:v>
                </c:pt>
                <c:pt idx="81">
                  <c:v>348.57145328288283</c:v>
                </c:pt>
                <c:pt idx="82">
                  <c:v>297.04172933996591</c:v>
                </c:pt>
                <c:pt idx="83">
                  <c:v>257.95071899903434</c:v>
                </c:pt>
                <c:pt idx="84">
                  <c:v>227.36272673074711</c:v>
                </c:pt>
                <c:pt idx="85">
                  <c:v>202.82936557117895</c:v>
                </c:pt>
                <c:pt idx="86">
                  <c:v>182.7511574723186</c:v>
                </c:pt>
                <c:pt idx="87">
                  <c:v>166.04092073917607</c:v>
                </c:pt>
                <c:pt idx="88">
                  <c:v>151.9350182333807</c:v>
                </c:pt>
                <c:pt idx="89">
                  <c:v>138.11524746583578</c:v>
                </c:pt>
                <c:pt idx="90">
                  <c:v>137.13932145757488</c:v>
                </c:pt>
                <c:pt idx="91">
                  <c:v>139.88203465026086</c:v>
                </c:pt>
                <c:pt idx="92">
                  <c:v>129.47428751922661</c:v>
                </c:pt>
                <c:pt idx="93">
                  <c:v>120.40415142018269</c:v>
                </c:pt>
                <c:pt idx="94">
                  <c:v>112.43533234095881</c:v>
                </c:pt>
                <c:pt idx="95">
                  <c:v>105.38346040629891</c:v>
                </c:pt>
                <c:pt idx="96">
                  <c:v>99.102665195571177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21-48D4-837D-FFEE81037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69704"/>
        <c:axId val="1070070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Effluent Interpolated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2c'!$E$3:$E$7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2c'!$F$3:$F$7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1356.6585960135701</c:v>
                      </c:pt>
                      <c:pt idx="1">
                        <c:v>871.31545445857046</c:v>
                      </c:pt>
                      <c:pt idx="2">
                        <c:v>630.44006592072083</c:v>
                      </c:pt>
                      <c:pt idx="3">
                        <c:v>488.28495708407684</c:v>
                      </c:pt>
                      <c:pt idx="4">
                        <c:v>395.28525816845303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E21-48D4-837D-FFEE81037EF1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v>Effluent Peak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2c'!$B$12:$B$13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1.1599999999999999</c:v>
                      </c:pt>
                      <c:pt idx="1">
                        <c:v>1.25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2c'!$C$12:$C$13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2850</c:v>
                      </c:pt>
                      <c:pt idx="1">
                        <c:v>2410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E21-48D4-837D-FFEE81037EF1}"/>
                  </c:ext>
                </c:extLst>
              </c15:ser>
            </c15:filteredScatterSeries>
          </c:ext>
        </c:extLst>
      </c:scatterChart>
      <c:valAx>
        <c:axId val="107006970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chemeClr val="tx1"/>
                    </a:solidFill>
                  </a:rPr>
                  <a:t>Days After Spill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70024"/>
        <c:crossesAt val="1.0000000000000003E-4"/>
        <c:crossBetween val="midCat"/>
        <c:minorUnit val="1"/>
      </c:valAx>
      <c:valAx>
        <c:axId val="107007002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baseline="0">
                    <a:solidFill>
                      <a:schemeClr val="tx1"/>
                    </a:solidFill>
                  </a:rPr>
                  <a:t>PFOS Effluent (ng/l)</a:t>
                </a:r>
                <a:endParaRPr lang="en-US" sz="14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69704"/>
        <c:crossesAt val="0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19787</xdr:colOff>
      <xdr:row>20</xdr:row>
      <xdr:rowOff>16565</xdr:rowOff>
    </xdr:from>
    <xdr:to>
      <xdr:col>13</xdr:col>
      <xdr:colOff>172187</xdr:colOff>
      <xdr:row>44</xdr:row>
      <xdr:rowOff>16565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B0BEE-4913-4946-986F-B4908290C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305593</xdr:colOff>
      <xdr:row>17</xdr:row>
      <xdr:rowOff>92869</xdr:rowOff>
    </xdr:from>
    <xdr:to>
      <xdr:col>14</xdr:col>
      <xdr:colOff>601926</xdr:colOff>
      <xdr:row>32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7FFF7-F7AC-4FA1-ADF5-EAA10F8AA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220477</xdr:colOff>
      <xdr:row>12</xdr:row>
      <xdr:rowOff>41936</xdr:rowOff>
    </xdr:from>
    <xdr:to>
      <xdr:col>32</xdr:col>
      <xdr:colOff>220477</xdr:colOff>
      <xdr:row>36</xdr:row>
      <xdr:rowOff>41935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54BE46-5007-4E2D-BF44-97F104AE5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110259</xdr:colOff>
      <xdr:row>15</xdr:row>
      <xdr:rowOff>164523</xdr:rowOff>
    </xdr:from>
    <xdr:to>
      <xdr:col>15</xdr:col>
      <xdr:colOff>415059</xdr:colOff>
      <xdr:row>30</xdr:row>
      <xdr:rowOff>145473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E2E0F-DA5D-4532-8BE0-A102C4C91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571500</xdr:colOff>
      <xdr:row>29</xdr:row>
      <xdr:rowOff>63532</xdr:rowOff>
    </xdr:from>
    <xdr:to>
      <xdr:col>53</xdr:col>
      <xdr:colOff>168088</xdr:colOff>
      <xdr:row>52</xdr:row>
      <xdr:rowOff>186797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BAC39C-DCE6-4590-A168-7831803B1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226217</xdr:colOff>
      <xdr:row>330</xdr:row>
      <xdr:rowOff>110725</xdr:rowOff>
    </xdr:from>
    <xdr:to>
      <xdr:col>49</xdr:col>
      <xdr:colOff>202405</xdr:colOff>
      <xdr:row>356</xdr:row>
      <xdr:rowOff>178592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02A16-7389-4840-B74B-4D1211E52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381000</xdr:colOff>
      <xdr:row>410</xdr:row>
      <xdr:rowOff>122630</xdr:rowOff>
    </xdr:from>
    <xdr:to>
      <xdr:col>55</xdr:col>
      <xdr:colOff>214312</xdr:colOff>
      <xdr:row>443</xdr:row>
      <xdr:rowOff>130967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00E8A-0CB1-408C-AEB9-43A794E9B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381002</xdr:colOff>
      <xdr:row>222</xdr:row>
      <xdr:rowOff>75009</xdr:rowOff>
    </xdr:from>
    <xdr:to>
      <xdr:col>13</xdr:col>
      <xdr:colOff>559595</xdr:colOff>
      <xdr:row>241</xdr:row>
      <xdr:rowOff>83343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3A579E-2BBA-4255-B801-EF8AF6654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285751</xdr:colOff>
      <xdr:row>263</xdr:row>
      <xdr:rowOff>119062</xdr:rowOff>
    </xdr:from>
    <xdr:to>
      <xdr:col>42</xdr:col>
      <xdr:colOff>357188</xdr:colOff>
      <xdr:row>279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B6C236-7C0B-4778-89E2-CCCE48801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214313</xdr:colOff>
      <xdr:row>280</xdr:row>
      <xdr:rowOff>107158</xdr:rowOff>
    </xdr:from>
    <xdr:to>
      <xdr:col>42</xdr:col>
      <xdr:colOff>285750</xdr:colOff>
      <xdr:row>295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70405F-BDB7-45CE-9BFA-A49DE99CD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440533</xdr:colOff>
      <xdr:row>226</xdr:row>
      <xdr:rowOff>39288</xdr:rowOff>
    </xdr:from>
    <xdr:to>
      <xdr:col>21</xdr:col>
      <xdr:colOff>511970</xdr:colOff>
      <xdr:row>241</xdr:row>
      <xdr:rowOff>103581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4AA9DE-C0AD-40B2-8212-A94AEE6F5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297656</xdr:colOff>
      <xdr:row>310</xdr:row>
      <xdr:rowOff>63101</xdr:rowOff>
    </xdr:from>
    <xdr:to>
      <xdr:col>40</xdr:col>
      <xdr:colOff>71439</xdr:colOff>
      <xdr:row>361</xdr:row>
      <xdr:rowOff>59530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A803FD-1251-4FDB-A350-0B853E61E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583404</xdr:colOff>
      <xdr:row>250</xdr:row>
      <xdr:rowOff>110724</xdr:rowOff>
    </xdr:from>
    <xdr:to>
      <xdr:col>32</xdr:col>
      <xdr:colOff>250030</xdr:colOff>
      <xdr:row>285</xdr:row>
      <xdr:rowOff>142873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BBE69F-7E42-421C-B595-7F6D7A4C6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502862</xdr:colOff>
      <xdr:row>46</xdr:row>
      <xdr:rowOff>141705</xdr:rowOff>
    </xdr:from>
    <xdr:to>
      <xdr:col>28</xdr:col>
      <xdr:colOff>99450</xdr:colOff>
      <xdr:row>70</xdr:row>
      <xdr:rowOff>141705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6005C0-E452-46BB-BF83-1DE17BE68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0.24275</cdr:x>
      <cdr:y>0.82477</cdr:y>
    </cdr:from>
    <cdr:to>
      <cdr:x>0.26087</cdr:x>
      <cdr:y>0.92415</cdr:y>
    </cdr:to>
    <cdr:sp macro="" textlink="">
      <cdr:nvSpPr>
        <cdr:cNvPr id="2" name="Arrow: Right 1">
          <a:extLst xmlns:a="http://schemas.openxmlformats.org/drawingml/2006/main">
            <a:ext uri="{FF2B5EF4-FFF2-40B4-BE49-F238E27FC236}">
              <a16:creationId xmlns:a16="http://schemas.microsoft.com/office/drawing/2014/main" id="{8F77B35F-C8B6-65A2-C81D-E7884BC30F54}"/>
            </a:ext>
          </a:extLst>
        </cdr:cNvPr>
        <cdr:cNvSpPr/>
      </cdr:nvSpPr>
      <cdr:spPr>
        <a:xfrm xmlns:a="http://schemas.openxmlformats.org/drawingml/2006/main" rot="16200000">
          <a:off x="2857501" y="7842650"/>
          <a:ext cx="904875" cy="238125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0.34988</cdr:x>
      <cdr:y>0.81897</cdr:y>
    </cdr:from>
    <cdr:to>
      <cdr:x>0.368</cdr:x>
      <cdr:y>0.91836</cdr:y>
    </cdr:to>
    <cdr:sp macro="" textlink="">
      <cdr:nvSpPr>
        <cdr:cNvPr id="3" name="Arrow: Right 2">
          <a:extLst xmlns:a="http://schemas.openxmlformats.org/drawingml/2006/main">
            <a:ext uri="{FF2B5EF4-FFF2-40B4-BE49-F238E27FC236}">
              <a16:creationId xmlns:a16="http://schemas.microsoft.com/office/drawing/2014/main" id="{238CDD79-E671-485E-7F12-31BCAA453488}"/>
            </a:ext>
          </a:extLst>
        </cdr:cNvPr>
        <cdr:cNvSpPr/>
      </cdr:nvSpPr>
      <cdr:spPr>
        <a:xfrm xmlns:a="http://schemas.openxmlformats.org/drawingml/2006/main" rot="16200000">
          <a:off x="4265613" y="7789863"/>
          <a:ext cx="904875" cy="238125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0.47579</cdr:x>
      <cdr:y>0.82289</cdr:y>
    </cdr:from>
    <cdr:to>
      <cdr:x>0.4939</cdr:x>
      <cdr:y>0.92228</cdr:y>
    </cdr:to>
    <cdr:sp macro="" textlink="">
      <cdr:nvSpPr>
        <cdr:cNvPr id="4" name="Arrow: Right 3">
          <a:extLst xmlns:a="http://schemas.openxmlformats.org/drawingml/2006/main">
            <a:ext uri="{FF2B5EF4-FFF2-40B4-BE49-F238E27FC236}">
              <a16:creationId xmlns:a16="http://schemas.microsoft.com/office/drawing/2014/main" id="{238CDD79-E671-485E-7F12-31BCAA453488}"/>
            </a:ext>
          </a:extLst>
        </cdr:cNvPr>
        <cdr:cNvSpPr/>
      </cdr:nvSpPr>
      <cdr:spPr>
        <a:xfrm xmlns:a="http://schemas.openxmlformats.org/drawingml/2006/main" rot="16200000">
          <a:off x="5920582" y="7825581"/>
          <a:ext cx="904875" cy="238125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0.67687</cdr:x>
      <cdr:y>0.82812</cdr:y>
    </cdr:from>
    <cdr:to>
      <cdr:x>0.69499</cdr:x>
      <cdr:y>0.92751</cdr:y>
    </cdr:to>
    <cdr:sp macro="" textlink="">
      <cdr:nvSpPr>
        <cdr:cNvPr id="5" name="Arrow: Right 4">
          <a:extLst xmlns:a="http://schemas.openxmlformats.org/drawingml/2006/main">
            <a:ext uri="{FF2B5EF4-FFF2-40B4-BE49-F238E27FC236}">
              <a16:creationId xmlns:a16="http://schemas.microsoft.com/office/drawing/2014/main" id="{238CDD79-E671-485E-7F12-31BCAA453488}"/>
            </a:ext>
          </a:extLst>
        </cdr:cNvPr>
        <cdr:cNvSpPr/>
      </cdr:nvSpPr>
      <cdr:spPr>
        <a:xfrm xmlns:a="http://schemas.openxmlformats.org/drawingml/2006/main" rot="16200000">
          <a:off x="8563769" y="7873205"/>
          <a:ext cx="904875" cy="238125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16177</xdr:colOff>
      <xdr:row>48</xdr:row>
      <xdr:rowOff>152400</xdr:rowOff>
    </xdr:from>
    <xdr:to>
      <xdr:col>20</xdr:col>
      <xdr:colOff>138642</xdr:colOff>
      <xdr:row>72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9599F-2A06-4500-8811-EDD913360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16177</xdr:colOff>
      <xdr:row>51</xdr:row>
      <xdr:rowOff>152400</xdr:rowOff>
    </xdr:from>
    <xdr:to>
      <xdr:col>20</xdr:col>
      <xdr:colOff>168577</xdr:colOff>
      <xdr:row>75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13255-BB1B-4514-81B3-8731D4B4B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16177</xdr:colOff>
      <xdr:row>51</xdr:row>
      <xdr:rowOff>152400</xdr:rowOff>
    </xdr:from>
    <xdr:to>
      <xdr:col>20</xdr:col>
      <xdr:colOff>168577</xdr:colOff>
      <xdr:row>75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50152-4CEA-4EFB-9AD2-2ADBF6ADF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16177</xdr:colOff>
      <xdr:row>51</xdr:row>
      <xdr:rowOff>152400</xdr:rowOff>
    </xdr:from>
    <xdr:to>
      <xdr:col>20</xdr:col>
      <xdr:colOff>168577</xdr:colOff>
      <xdr:row>75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894DE-6C35-4CCB-94A5-9A018B3C0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167821</xdr:colOff>
      <xdr:row>9</xdr:row>
      <xdr:rowOff>90033</xdr:rowOff>
    </xdr:from>
    <xdr:to>
      <xdr:col>27</xdr:col>
      <xdr:colOff>259897</xdr:colOff>
      <xdr:row>34</xdr:row>
      <xdr:rowOff>116569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2909FA-71A7-4BD1-B81A-095F19992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22266</xdr:colOff>
      <xdr:row>50</xdr:row>
      <xdr:rowOff>82468</xdr:rowOff>
    </xdr:from>
    <xdr:to>
      <xdr:col>29</xdr:col>
      <xdr:colOff>180571</xdr:colOff>
      <xdr:row>74</xdr:row>
      <xdr:rowOff>82468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92A900-F16C-4601-B35B-8581E60DC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48</xdr:row>
      <xdr:rowOff>0</xdr:rowOff>
    </xdr:from>
    <xdr:to>
      <xdr:col>36</xdr:col>
      <xdr:colOff>1382124</xdr:colOff>
      <xdr:row>72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F2B215-AABA-453C-8683-E55119D30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507998</xdr:colOff>
      <xdr:row>10</xdr:row>
      <xdr:rowOff>97117</xdr:rowOff>
    </xdr:from>
    <xdr:to>
      <xdr:col>25</xdr:col>
      <xdr:colOff>565148</xdr:colOff>
      <xdr:row>34</xdr:row>
      <xdr:rowOff>88834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F73AED-47CB-4F13-9755-5B25275F1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507998</xdr:colOff>
      <xdr:row>10</xdr:row>
      <xdr:rowOff>97117</xdr:rowOff>
    </xdr:from>
    <xdr:to>
      <xdr:col>25</xdr:col>
      <xdr:colOff>565148</xdr:colOff>
      <xdr:row>34</xdr:row>
      <xdr:rowOff>88834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56B4A-2DFD-4878-8900-E29E00993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87311</xdr:colOff>
      <xdr:row>3</xdr:row>
      <xdr:rowOff>65539</xdr:rowOff>
    </xdr:from>
    <xdr:to>
      <xdr:col>17</xdr:col>
      <xdr:colOff>209776</xdr:colOff>
      <xdr:row>27</xdr:row>
      <xdr:rowOff>38325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489C9-72F9-4EE4-845B-5272C9D34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haniel/Desktop/PFAS%20in%20WWTP/AFFF%20in%20WWTP/Airport%20Spill%20Spreadsheet.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luent MPI"/>
      <sheetName val="Effluent TEF"/>
      <sheetName val="Effuent TEF Q3"/>
      <sheetName val="Biosolids CMBPC"/>
      <sheetName val="biosolids Kd"/>
      <sheetName val="Primary Sludge PTS"/>
      <sheetName val="Secondary Sludge STS one day OS"/>
      <sheetName val="Secondary Sludge STS same day"/>
      <sheetName val="Kalamazoo River"/>
      <sheetName val="Impacted Sewer Manholes"/>
    </sheetNames>
    <sheetDataSet>
      <sheetData sheetId="0"/>
      <sheetData sheetId="1"/>
      <sheetData sheetId="2"/>
      <sheetData sheetId="3"/>
      <sheetData sheetId="4">
        <row r="11">
          <cell r="W11">
            <v>198</v>
          </cell>
        </row>
        <row r="251">
          <cell r="D251">
            <v>24</v>
          </cell>
          <cell r="G251">
            <v>17</v>
          </cell>
          <cell r="L251">
            <v>1.37</v>
          </cell>
          <cell r="X251">
            <v>861</v>
          </cell>
        </row>
        <row r="252">
          <cell r="D252">
            <v>168</v>
          </cell>
          <cell r="F252">
            <v>1</v>
          </cell>
          <cell r="G252">
            <v>33.1</v>
          </cell>
          <cell r="H252">
            <v>12.6</v>
          </cell>
          <cell r="I252">
            <v>1.19</v>
          </cell>
          <cell r="J252">
            <v>3.63</v>
          </cell>
          <cell r="K252">
            <v>0</v>
          </cell>
          <cell r="L252">
            <v>1.02</v>
          </cell>
          <cell r="X252">
            <v>1380</v>
          </cell>
        </row>
        <row r="253">
          <cell r="D253">
            <v>192</v>
          </cell>
          <cell r="F253">
            <v>0</v>
          </cell>
          <cell r="G253">
            <v>18.3</v>
          </cell>
          <cell r="H253">
            <v>9.9499999999999993</v>
          </cell>
          <cell r="I253">
            <v>0</v>
          </cell>
          <cell r="J253">
            <v>3.47</v>
          </cell>
          <cell r="K253">
            <v>0</v>
          </cell>
          <cell r="L253">
            <v>1.48</v>
          </cell>
          <cell r="X253">
            <v>913</v>
          </cell>
          <cell r="AE253">
            <v>25.9</v>
          </cell>
        </row>
        <row r="254">
          <cell r="D254">
            <v>216</v>
          </cell>
          <cell r="F254">
            <v>0</v>
          </cell>
          <cell r="G254">
            <v>10.9</v>
          </cell>
          <cell r="H254">
            <v>7.26</v>
          </cell>
          <cell r="I254">
            <v>0</v>
          </cell>
          <cell r="J254">
            <v>2.65</v>
          </cell>
          <cell r="K254">
            <v>1.47</v>
          </cell>
          <cell r="L254">
            <v>1.18</v>
          </cell>
          <cell r="X254">
            <v>736</v>
          </cell>
          <cell r="AE254">
            <v>20.7</v>
          </cell>
        </row>
        <row r="255">
          <cell r="D255">
            <v>240</v>
          </cell>
          <cell r="F255">
            <v>1.28</v>
          </cell>
          <cell r="G255">
            <v>29.1</v>
          </cell>
          <cell r="H255">
            <v>9.27</v>
          </cell>
          <cell r="I255">
            <v>3.45</v>
          </cell>
          <cell r="J255">
            <v>3.55</v>
          </cell>
          <cell r="K255">
            <v>1.42</v>
          </cell>
          <cell r="L255">
            <v>1.07</v>
          </cell>
          <cell r="X255">
            <v>626</v>
          </cell>
          <cell r="AE255">
            <v>10.3</v>
          </cell>
        </row>
        <row r="256">
          <cell r="D256">
            <v>264</v>
          </cell>
          <cell r="F256">
            <v>0</v>
          </cell>
          <cell r="G256">
            <v>2.65</v>
          </cell>
          <cell r="H256">
            <v>4.55</v>
          </cell>
          <cell r="I256">
            <v>0</v>
          </cell>
          <cell r="J256">
            <v>1.55</v>
          </cell>
          <cell r="K256">
            <v>0</v>
          </cell>
          <cell r="L256">
            <v>0</v>
          </cell>
          <cell r="X256">
            <v>414</v>
          </cell>
          <cell r="AE256">
            <v>8.48</v>
          </cell>
        </row>
        <row r="257">
          <cell r="D257">
            <v>288</v>
          </cell>
          <cell r="F257">
            <v>0</v>
          </cell>
          <cell r="G257">
            <v>4.38</v>
          </cell>
          <cell r="H257">
            <v>4.46</v>
          </cell>
          <cell r="I257">
            <v>0</v>
          </cell>
          <cell r="J257">
            <v>1.87</v>
          </cell>
          <cell r="K257">
            <v>0</v>
          </cell>
          <cell r="L257">
            <v>0</v>
          </cell>
          <cell r="X257">
            <v>457</v>
          </cell>
          <cell r="AE257">
            <v>11.6</v>
          </cell>
        </row>
        <row r="258">
          <cell r="D258">
            <v>312</v>
          </cell>
          <cell r="F258">
            <v>0</v>
          </cell>
          <cell r="G258">
            <v>3.43</v>
          </cell>
          <cell r="H258">
            <v>5.09</v>
          </cell>
          <cell r="I258">
            <v>0</v>
          </cell>
          <cell r="J258">
            <v>2.11</v>
          </cell>
          <cell r="K258">
            <v>0</v>
          </cell>
          <cell r="L258">
            <v>1.1599999999999999</v>
          </cell>
          <cell r="X258">
            <v>479</v>
          </cell>
          <cell r="AE258">
            <v>9.43</v>
          </cell>
        </row>
        <row r="259">
          <cell r="D259">
            <v>336</v>
          </cell>
          <cell r="F259">
            <v>0</v>
          </cell>
          <cell r="G259">
            <v>4.96</v>
          </cell>
          <cell r="H259">
            <v>4.6399999999999997</v>
          </cell>
          <cell r="I259">
            <v>2.78</v>
          </cell>
          <cell r="J259">
            <v>2.09</v>
          </cell>
          <cell r="K259">
            <v>0</v>
          </cell>
          <cell r="L259">
            <v>1.48</v>
          </cell>
          <cell r="X259">
            <v>476</v>
          </cell>
          <cell r="AE259">
            <v>10.199999999999999</v>
          </cell>
        </row>
        <row r="260">
          <cell r="D260">
            <v>360</v>
          </cell>
          <cell r="F260">
            <v>0</v>
          </cell>
          <cell r="G260">
            <v>5.95</v>
          </cell>
          <cell r="H260">
            <v>5.5</v>
          </cell>
          <cell r="I260">
            <v>0</v>
          </cell>
          <cell r="J260">
            <v>2.56</v>
          </cell>
          <cell r="K260">
            <v>1.01</v>
          </cell>
          <cell r="L260">
            <v>1.81</v>
          </cell>
          <cell r="X260">
            <v>418</v>
          </cell>
          <cell r="AE260">
            <v>6.22</v>
          </cell>
        </row>
        <row r="261">
          <cell r="D261">
            <v>408</v>
          </cell>
          <cell r="F261">
            <v>0</v>
          </cell>
          <cell r="G261">
            <v>8.08</v>
          </cell>
          <cell r="H261">
            <v>4.57</v>
          </cell>
          <cell r="I261">
            <v>0</v>
          </cell>
          <cell r="J261">
            <v>1.85</v>
          </cell>
          <cell r="K261">
            <v>0</v>
          </cell>
          <cell r="L261">
            <v>1.34</v>
          </cell>
          <cell r="X261">
            <v>276</v>
          </cell>
          <cell r="AE261">
            <v>4.7300000000000004</v>
          </cell>
        </row>
        <row r="262">
          <cell r="D262">
            <v>432</v>
          </cell>
          <cell r="F262">
            <v>0</v>
          </cell>
          <cell r="G262">
            <v>0</v>
          </cell>
          <cell r="H262">
            <v>3.33</v>
          </cell>
          <cell r="I262">
            <v>0</v>
          </cell>
          <cell r="J262">
            <v>1.33</v>
          </cell>
          <cell r="K262">
            <v>0</v>
          </cell>
          <cell r="L262">
            <v>0</v>
          </cell>
          <cell r="X262">
            <v>230</v>
          </cell>
          <cell r="AE262">
            <v>2.95</v>
          </cell>
        </row>
        <row r="263">
          <cell r="D263">
            <v>456</v>
          </cell>
          <cell r="F263">
            <v>0</v>
          </cell>
          <cell r="G263">
            <v>0</v>
          </cell>
          <cell r="H263">
            <v>3.39</v>
          </cell>
          <cell r="I263">
            <v>0</v>
          </cell>
          <cell r="J263">
            <v>1.43</v>
          </cell>
          <cell r="K263">
            <v>0</v>
          </cell>
          <cell r="L263">
            <v>0</v>
          </cell>
          <cell r="X263">
            <v>222</v>
          </cell>
          <cell r="AE263">
            <v>3.23</v>
          </cell>
        </row>
        <row r="264">
          <cell r="D264">
            <v>480</v>
          </cell>
          <cell r="F264">
            <v>0</v>
          </cell>
          <cell r="G264">
            <v>3.4249999999999998</v>
          </cell>
          <cell r="H264">
            <v>5.2549999999999999</v>
          </cell>
          <cell r="I264">
            <v>0</v>
          </cell>
          <cell r="J264">
            <v>2.25</v>
          </cell>
          <cell r="K264">
            <v>1.47</v>
          </cell>
          <cell r="L264">
            <v>0.59499999999999997</v>
          </cell>
          <cell r="X264">
            <v>263</v>
          </cell>
          <cell r="AE264">
            <v>5.2949999999999999</v>
          </cell>
        </row>
        <row r="265">
          <cell r="D265">
            <v>504</v>
          </cell>
          <cell r="F265">
            <v>0</v>
          </cell>
          <cell r="G265">
            <v>16.880000000000003</v>
          </cell>
          <cell r="H265">
            <v>7.6099999999999994</v>
          </cell>
          <cell r="I265">
            <v>0</v>
          </cell>
          <cell r="J265">
            <v>3.6850000000000001</v>
          </cell>
          <cell r="K265">
            <v>1.175</v>
          </cell>
          <cell r="L265">
            <v>1.2549999999999999</v>
          </cell>
          <cell r="X265">
            <v>240</v>
          </cell>
          <cell r="AE265">
            <v>3.7649999999999997</v>
          </cell>
        </row>
        <row r="266">
          <cell r="D266">
            <v>528</v>
          </cell>
          <cell r="F266">
            <v>0</v>
          </cell>
          <cell r="G266">
            <v>6.7450000000000001</v>
          </cell>
          <cell r="H266">
            <v>5.3650000000000002</v>
          </cell>
          <cell r="I266">
            <v>0</v>
          </cell>
          <cell r="J266">
            <v>2.38</v>
          </cell>
          <cell r="K266">
            <v>0</v>
          </cell>
          <cell r="L266">
            <v>1.5049999999999999</v>
          </cell>
          <cell r="X266">
            <v>209</v>
          </cell>
          <cell r="AE266">
            <v>3.0999999999999996</v>
          </cell>
        </row>
        <row r="267">
          <cell r="D267">
            <v>552</v>
          </cell>
          <cell r="F267">
            <v>0</v>
          </cell>
          <cell r="G267">
            <v>1.36</v>
          </cell>
          <cell r="H267">
            <v>3.57</v>
          </cell>
          <cell r="I267">
            <v>0</v>
          </cell>
          <cell r="J267">
            <v>1.72</v>
          </cell>
          <cell r="K267">
            <v>0</v>
          </cell>
          <cell r="L267">
            <v>0</v>
          </cell>
          <cell r="X267">
            <v>167</v>
          </cell>
          <cell r="AE267">
            <v>3.03</v>
          </cell>
        </row>
        <row r="268">
          <cell r="D268">
            <v>576</v>
          </cell>
          <cell r="F268">
            <v>0</v>
          </cell>
          <cell r="G268">
            <v>1.6</v>
          </cell>
          <cell r="H268">
            <v>3.24</v>
          </cell>
          <cell r="I268">
            <v>0</v>
          </cell>
          <cell r="J268">
            <v>1.59</v>
          </cell>
          <cell r="K268">
            <v>0</v>
          </cell>
          <cell r="L268">
            <v>0</v>
          </cell>
          <cell r="X268">
            <v>114</v>
          </cell>
          <cell r="AE268">
            <v>2.2400000000000002</v>
          </cell>
        </row>
        <row r="269">
          <cell r="D269">
            <v>600</v>
          </cell>
          <cell r="F269">
            <v>0</v>
          </cell>
          <cell r="G269">
            <v>0</v>
          </cell>
          <cell r="H269">
            <v>2.93</v>
          </cell>
          <cell r="I269">
            <v>0</v>
          </cell>
          <cell r="J269">
            <v>1.1299999999999999</v>
          </cell>
          <cell r="K269">
            <v>0</v>
          </cell>
          <cell r="L269">
            <v>0</v>
          </cell>
          <cell r="X269">
            <v>79.2</v>
          </cell>
          <cell r="AE269">
            <v>1.05</v>
          </cell>
        </row>
        <row r="270">
          <cell r="D270">
            <v>624</v>
          </cell>
          <cell r="F270">
            <v>0</v>
          </cell>
          <cell r="G270">
            <v>0</v>
          </cell>
          <cell r="H270">
            <v>2.64</v>
          </cell>
          <cell r="I270">
            <v>0</v>
          </cell>
          <cell r="J270">
            <v>1.0900000000000001</v>
          </cell>
          <cell r="K270">
            <v>0</v>
          </cell>
          <cell r="L270">
            <v>0</v>
          </cell>
          <cell r="X270">
            <v>79.3</v>
          </cell>
          <cell r="AE270">
            <v>0.99</v>
          </cell>
        </row>
        <row r="271">
          <cell r="D271">
            <v>648</v>
          </cell>
          <cell r="F271">
            <v>0.6</v>
          </cell>
          <cell r="G271">
            <v>5.2750000000000004</v>
          </cell>
          <cell r="H271">
            <v>5.1150000000000002</v>
          </cell>
          <cell r="I271">
            <v>0</v>
          </cell>
          <cell r="J271">
            <v>2.91</v>
          </cell>
          <cell r="K271">
            <v>0.53500000000000003</v>
          </cell>
          <cell r="L271">
            <v>1.2650000000000001</v>
          </cell>
          <cell r="X271">
            <v>178</v>
          </cell>
          <cell r="AE271">
            <v>2.8650000000000002</v>
          </cell>
        </row>
        <row r="272">
          <cell r="D272">
            <v>672</v>
          </cell>
          <cell r="F272">
            <v>0</v>
          </cell>
          <cell r="G272">
            <v>5.44</v>
          </cell>
          <cell r="H272">
            <v>6.11</v>
          </cell>
          <cell r="I272">
            <v>0</v>
          </cell>
          <cell r="J272">
            <v>3.63</v>
          </cell>
          <cell r="K272">
            <v>0.998</v>
          </cell>
          <cell r="L272">
            <v>1.55</v>
          </cell>
          <cell r="X272">
            <v>177</v>
          </cell>
          <cell r="AE272">
            <v>1.98</v>
          </cell>
        </row>
        <row r="273">
          <cell r="D273">
            <v>696</v>
          </cell>
          <cell r="F273">
            <v>0</v>
          </cell>
          <cell r="G273">
            <v>5.57</v>
          </cell>
          <cell r="H273">
            <v>3.35</v>
          </cell>
          <cell r="I273">
            <v>1.25</v>
          </cell>
          <cell r="J273">
            <v>2.11</v>
          </cell>
          <cell r="K273">
            <v>1.74</v>
          </cell>
          <cell r="L273">
            <v>0</v>
          </cell>
          <cell r="X273">
            <v>112</v>
          </cell>
          <cell r="AE273">
            <v>1.61</v>
          </cell>
        </row>
        <row r="274">
          <cell r="D274">
            <v>720</v>
          </cell>
          <cell r="F274">
            <v>0</v>
          </cell>
          <cell r="G274">
            <v>0</v>
          </cell>
          <cell r="H274">
            <v>2.23</v>
          </cell>
          <cell r="I274">
            <v>0</v>
          </cell>
          <cell r="J274">
            <v>1.53</v>
          </cell>
          <cell r="K274">
            <v>1.75</v>
          </cell>
          <cell r="L274">
            <v>0</v>
          </cell>
          <cell r="X274">
            <v>75.5</v>
          </cell>
          <cell r="AE274">
            <v>1.69</v>
          </cell>
        </row>
        <row r="275">
          <cell r="D275">
            <v>744</v>
          </cell>
          <cell r="F275">
            <v>0</v>
          </cell>
          <cell r="G275">
            <v>1.25</v>
          </cell>
          <cell r="H275">
            <v>2.06</v>
          </cell>
          <cell r="I275">
            <v>0</v>
          </cell>
          <cell r="J275">
            <v>1.22</v>
          </cell>
          <cell r="K275">
            <v>0</v>
          </cell>
          <cell r="L275">
            <v>1.47</v>
          </cell>
          <cell r="X275">
            <v>73</v>
          </cell>
          <cell r="AE275">
            <v>1.6</v>
          </cell>
        </row>
        <row r="276">
          <cell r="D276">
            <v>768</v>
          </cell>
          <cell r="F276">
            <v>0</v>
          </cell>
          <cell r="G276">
            <v>0</v>
          </cell>
          <cell r="H276">
            <v>1.55</v>
          </cell>
          <cell r="I276">
            <v>0</v>
          </cell>
          <cell r="J276">
            <v>1.06</v>
          </cell>
          <cell r="K276">
            <v>0</v>
          </cell>
          <cell r="L276">
            <v>0</v>
          </cell>
          <cell r="X276">
            <v>48.4</v>
          </cell>
          <cell r="AE276">
            <v>1.62</v>
          </cell>
        </row>
        <row r="277">
          <cell r="D277">
            <v>792</v>
          </cell>
          <cell r="F277">
            <v>0</v>
          </cell>
          <cell r="G277">
            <v>0</v>
          </cell>
          <cell r="H277">
            <v>1.34</v>
          </cell>
          <cell r="I277">
            <v>0</v>
          </cell>
          <cell r="J277">
            <v>1.18</v>
          </cell>
          <cell r="K277">
            <v>0</v>
          </cell>
          <cell r="L277">
            <v>1.1000000000000001</v>
          </cell>
          <cell r="X277">
            <v>60.4</v>
          </cell>
          <cell r="AE277">
            <v>1.44</v>
          </cell>
        </row>
        <row r="278">
          <cell r="D278">
            <v>816</v>
          </cell>
          <cell r="F278">
            <v>0</v>
          </cell>
          <cell r="G278">
            <v>0</v>
          </cell>
          <cell r="H278">
            <v>2.1</v>
          </cell>
          <cell r="I278">
            <v>0</v>
          </cell>
          <cell r="J278">
            <v>1.45</v>
          </cell>
          <cell r="K278">
            <v>0</v>
          </cell>
          <cell r="L278">
            <v>0</v>
          </cell>
          <cell r="X278">
            <v>97.4</v>
          </cell>
          <cell r="AE278">
            <v>1.6</v>
          </cell>
        </row>
        <row r="279">
          <cell r="D279">
            <v>840</v>
          </cell>
          <cell r="F279">
            <v>0</v>
          </cell>
          <cell r="G279">
            <v>2.81</v>
          </cell>
          <cell r="H279">
            <v>2.1</v>
          </cell>
          <cell r="I279">
            <v>0</v>
          </cell>
          <cell r="J279">
            <v>1.5</v>
          </cell>
          <cell r="K279">
            <v>0</v>
          </cell>
          <cell r="L279">
            <v>0</v>
          </cell>
          <cell r="X279">
            <v>74.400000000000006</v>
          </cell>
          <cell r="AE279">
            <v>1.39</v>
          </cell>
        </row>
        <row r="280">
          <cell r="D280">
            <v>864</v>
          </cell>
          <cell r="F280">
            <v>0</v>
          </cell>
          <cell r="G280">
            <v>3.27</v>
          </cell>
          <cell r="H280">
            <v>1.94</v>
          </cell>
          <cell r="I280">
            <v>0</v>
          </cell>
          <cell r="J280">
            <v>1.54</v>
          </cell>
          <cell r="K280">
            <v>0</v>
          </cell>
          <cell r="L280">
            <v>1.03</v>
          </cell>
          <cell r="X280">
            <v>66.400000000000006</v>
          </cell>
          <cell r="AE280">
            <v>1.1299999999999999</v>
          </cell>
        </row>
        <row r="281">
          <cell r="D281">
            <v>888</v>
          </cell>
          <cell r="F281">
            <v>0</v>
          </cell>
          <cell r="G281">
            <v>0</v>
          </cell>
          <cell r="H281">
            <v>1.59</v>
          </cell>
          <cell r="I281">
            <v>0</v>
          </cell>
          <cell r="J281">
            <v>1.42</v>
          </cell>
          <cell r="K281">
            <v>0</v>
          </cell>
          <cell r="L281">
            <v>0</v>
          </cell>
          <cell r="X281">
            <v>58.8</v>
          </cell>
          <cell r="AE281">
            <v>1.66</v>
          </cell>
        </row>
        <row r="282">
          <cell r="D282">
            <v>912</v>
          </cell>
          <cell r="F282">
            <v>0</v>
          </cell>
          <cell r="G282">
            <v>1.55</v>
          </cell>
          <cell r="H282">
            <v>2.62</v>
          </cell>
          <cell r="I282">
            <v>0</v>
          </cell>
          <cell r="J282">
            <v>1.3</v>
          </cell>
          <cell r="K282">
            <v>0</v>
          </cell>
          <cell r="L282">
            <v>1.1399999999999999</v>
          </cell>
          <cell r="X282">
            <v>56.3</v>
          </cell>
          <cell r="AE282">
            <v>2.48</v>
          </cell>
        </row>
        <row r="283">
          <cell r="D283">
            <v>936</v>
          </cell>
          <cell r="F283">
            <v>0</v>
          </cell>
          <cell r="G283">
            <v>0</v>
          </cell>
          <cell r="H283">
            <v>2.4300000000000002</v>
          </cell>
          <cell r="I283">
            <v>0</v>
          </cell>
          <cell r="J283">
            <v>1.22</v>
          </cell>
          <cell r="K283">
            <v>0</v>
          </cell>
          <cell r="L283">
            <v>1.17</v>
          </cell>
          <cell r="X283">
            <v>56.9</v>
          </cell>
          <cell r="AE283">
            <v>2.2200000000000002</v>
          </cell>
        </row>
        <row r="284">
          <cell r="D284">
            <v>960</v>
          </cell>
          <cell r="F284">
            <v>0</v>
          </cell>
          <cell r="G284">
            <v>0</v>
          </cell>
          <cell r="H284">
            <v>1.94</v>
          </cell>
          <cell r="I284">
            <v>0</v>
          </cell>
          <cell r="J284">
            <v>1.59</v>
          </cell>
          <cell r="K284">
            <v>0</v>
          </cell>
          <cell r="L284">
            <v>1.35</v>
          </cell>
          <cell r="X284">
            <v>57.6</v>
          </cell>
          <cell r="AE284">
            <v>1.71</v>
          </cell>
        </row>
        <row r="290">
          <cell r="D290">
            <v>24.082999999999998</v>
          </cell>
          <cell r="G290">
            <v>409</v>
          </cell>
          <cell r="L290">
            <v>0</v>
          </cell>
          <cell r="X290">
            <v>2850</v>
          </cell>
        </row>
        <row r="291">
          <cell r="D291">
            <v>165.584</v>
          </cell>
          <cell r="F291">
            <v>8.73</v>
          </cell>
          <cell r="G291">
            <v>95.8</v>
          </cell>
          <cell r="H291">
            <v>43.6</v>
          </cell>
          <cell r="I291">
            <v>7.28</v>
          </cell>
          <cell r="J291">
            <v>11.8</v>
          </cell>
          <cell r="K291">
            <v>2.38</v>
          </cell>
          <cell r="L291">
            <v>0</v>
          </cell>
          <cell r="X291">
            <v>287</v>
          </cell>
        </row>
        <row r="292">
          <cell r="D292">
            <v>193.583</v>
          </cell>
          <cell r="F292">
            <v>10.5</v>
          </cell>
          <cell r="G292">
            <v>93.4</v>
          </cell>
          <cell r="H292">
            <v>39.4</v>
          </cell>
          <cell r="I292">
            <v>7.9</v>
          </cell>
          <cell r="J292">
            <v>15.1</v>
          </cell>
          <cell r="K292">
            <v>2.37</v>
          </cell>
          <cell r="L292">
            <v>0</v>
          </cell>
          <cell r="X292">
            <v>320</v>
          </cell>
          <cell r="AE292">
            <v>29.8</v>
          </cell>
        </row>
        <row r="293">
          <cell r="D293">
            <v>217.333</v>
          </cell>
          <cell r="F293">
            <v>11.2</v>
          </cell>
          <cell r="G293">
            <v>99.7</v>
          </cell>
          <cell r="H293">
            <v>43.2</v>
          </cell>
          <cell r="I293">
            <v>7.75</v>
          </cell>
          <cell r="J293">
            <v>19.399999999999999</v>
          </cell>
          <cell r="K293">
            <v>2.2400000000000002</v>
          </cell>
          <cell r="L293">
            <v>0</v>
          </cell>
          <cell r="X293">
            <v>393</v>
          </cell>
          <cell r="AE293">
            <v>68.400000000000006</v>
          </cell>
        </row>
        <row r="294">
          <cell r="D294">
            <v>241.333</v>
          </cell>
          <cell r="F294">
            <v>10.5</v>
          </cell>
          <cell r="G294">
            <v>108</v>
          </cell>
          <cell r="H294">
            <v>38.799999999999997</v>
          </cell>
          <cell r="I294">
            <v>6.68</v>
          </cell>
          <cell r="J294">
            <v>13.3</v>
          </cell>
          <cell r="K294">
            <v>1.95</v>
          </cell>
          <cell r="L294">
            <v>0</v>
          </cell>
          <cell r="X294">
            <v>301</v>
          </cell>
          <cell r="AE294">
            <v>43.6</v>
          </cell>
        </row>
        <row r="295">
          <cell r="D295">
            <v>265.08300000000003</v>
          </cell>
          <cell r="F295">
            <v>9.2799999999999994</v>
          </cell>
          <cell r="G295">
            <v>98.2</v>
          </cell>
          <cell r="H295">
            <v>36.5</v>
          </cell>
          <cell r="I295">
            <v>5.73</v>
          </cell>
          <cell r="J295">
            <v>12</v>
          </cell>
          <cell r="K295">
            <v>2.3199999999999998</v>
          </cell>
          <cell r="L295">
            <v>0</v>
          </cell>
          <cell r="X295">
            <v>187</v>
          </cell>
          <cell r="AE295">
            <v>23</v>
          </cell>
        </row>
        <row r="296">
          <cell r="D296">
            <v>289.08300000000003</v>
          </cell>
          <cell r="F296">
            <v>9.25</v>
          </cell>
          <cell r="G296">
            <v>81.099999999999994</v>
          </cell>
          <cell r="H296">
            <v>33</v>
          </cell>
          <cell r="I296">
            <v>6.61</v>
          </cell>
          <cell r="J296">
            <v>11.7</v>
          </cell>
          <cell r="K296">
            <v>1.72</v>
          </cell>
          <cell r="L296">
            <v>0</v>
          </cell>
          <cell r="X296">
            <v>256</v>
          </cell>
          <cell r="AE296">
            <v>33.4</v>
          </cell>
        </row>
        <row r="297">
          <cell r="D297">
            <v>313.08300000000003</v>
          </cell>
          <cell r="F297">
            <v>7.42</v>
          </cell>
          <cell r="G297">
            <v>79.5</v>
          </cell>
          <cell r="H297">
            <v>29.9</v>
          </cell>
          <cell r="I297">
            <v>4.58</v>
          </cell>
          <cell r="J297">
            <v>8.91</v>
          </cell>
          <cell r="K297">
            <v>1.8</v>
          </cell>
          <cell r="L297">
            <v>0</v>
          </cell>
          <cell r="X297">
            <v>174</v>
          </cell>
          <cell r="AE297">
            <v>20.100000000000001</v>
          </cell>
        </row>
        <row r="298">
          <cell r="D298">
            <v>337.08300000000003</v>
          </cell>
          <cell r="F298">
            <v>8.8000000000000007</v>
          </cell>
          <cell r="G298">
            <v>76.2</v>
          </cell>
          <cell r="H298">
            <v>33.5</v>
          </cell>
          <cell r="I298">
            <v>4.82</v>
          </cell>
          <cell r="J298">
            <v>9.73</v>
          </cell>
          <cell r="K298">
            <v>1.71</v>
          </cell>
          <cell r="L298">
            <v>0</v>
          </cell>
          <cell r="X298">
            <v>146</v>
          </cell>
          <cell r="AE298">
            <v>12.7</v>
          </cell>
        </row>
        <row r="299">
          <cell r="D299">
            <v>356</v>
          </cell>
          <cell r="F299">
            <v>8.9699999999999989</v>
          </cell>
          <cell r="G299">
            <v>67.400000000000006</v>
          </cell>
          <cell r="H299">
            <v>30.049999999999997</v>
          </cell>
          <cell r="I299">
            <v>4.4000000000000004</v>
          </cell>
          <cell r="J299">
            <v>10.175000000000001</v>
          </cell>
          <cell r="K299">
            <v>2.0249999999999999</v>
          </cell>
          <cell r="L299">
            <v>0</v>
          </cell>
          <cell r="X299">
            <v>149.5</v>
          </cell>
          <cell r="AE299">
            <v>9.7149999999999999</v>
          </cell>
        </row>
        <row r="300">
          <cell r="D300">
            <v>409.08300000000003</v>
          </cell>
          <cell r="F300">
            <v>8.4700000000000006</v>
          </cell>
          <cell r="G300">
            <v>47.5</v>
          </cell>
          <cell r="H300">
            <v>22.4</v>
          </cell>
          <cell r="I300">
            <v>2.74</v>
          </cell>
          <cell r="J300">
            <v>10.1</v>
          </cell>
          <cell r="K300">
            <v>0</v>
          </cell>
          <cell r="L300">
            <v>0</v>
          </cell>
          <cell r="X300">
            <v>105</v>
          </cell>
          <cell r="AE300">
            <v>5.85</v>
          </cell>
        </row>
        <row r="301">
          <cell r="D301">
            <v>433.08300000000003</v>
          </cell>
          <cell r="F301">
            <v>8.3699999999999992</v>
          </cell>
          <cell r="G301">
            <v>43.6</v>
          </cell>
          <cell r="H301">
            <v>21.5</v>
          </cell>
          <cell r="I301">
            <v>3.33</v>
          </cell>
          <cell r="J301">
            <v>10.199999999999999</v>
          </cell>
          <cell r="K301">
            <v>1.79</v>
          </cell>
          <cell r="L301">
            <v>0</v>
          </cell>
          <cell r="X301">
            <v>88.3</v>
          </cell>
          <cell r="AE301">
            <v>5.7</v>
          </cell>
        </row>
        <row r="302">
          <cell r="D302">
            <v>457.08300000000003</v>
          </cell>
          <cell r="F302">
            <v>8.67</v>
          </cell>
          <cell r="G302">
            <v>39.799999999999997</v>
          </cell>
          <cell r="H302">
            <v>20.5</v>
          </cell>
          <cell r="I302">
            <v>3.6</v>
          </cell>
          <cell r="J302">
            <v>8.4700000000000006</v>
          </cell>
          <cell r="K302">
            <v>1.63</v>
          </cell>
          <cell r="L302">
            <v>0</v>
          </cell>
          <cell r="X302">
            <v>84.8</v>
          </cell>
          <cell r="AE302">
            <v>4.6500000000000004</v>
          </cell>
        </row>
        <row r="303">
          <cell r="D303">
            <v>481.08300000000003</v>
          </cell>
          <cell r="F303">
            <v>8.9700000000000006</v>
          </cell>
          <cell r="G303">
            <v>37.9</v>
          </cell>
          <cell r="H303">
            <v>17.8</v>
          </cell>
          <cell r="I303">
            <v>3.52</v>
          </cell>
          <cell r="J303">
            <v>9.84</v>
          </cell>
          <cell r="K303">
            <v>2.1</v>
          </cell>
          <cell r="L303">
            <v>0</v>
          </cell>
          <cell r="X303">
            <v>81</v>
          </cell>
          <cell r="AE303">
            <v>3.52</v>
          </cell>
        </row>
        <row r="304">
          <cell r="D304">
            <v>505.08300000000003</v>
          </cell>
          <cell r="F304">
            <v>7.05</v>
          </cell>
          <cell r="G304">
            <v>31.2</v>
          </cell>
          <cell r="H304">
            <v>16.600000000000001</v>
          </cell>
          <cell r="I304">
            <v>3.12</v>
          </cell>
          <cell r="J304">
            <v>7.53</v>
          </cell>
          <cell r="K304">
            <v>0</v>
          </cell>
          <cell r="L304">
            <v>0</v>
          </cell>
          <cell r="X304">
            <v>50.6</v>
          </cell>
          <cell r="AE304">
            <v>3.25</v>
          </cell>
        </row>
        <row r="305">
          <cell r="D305">
            <v>529.08300000000008</v>
          </cell>
          <cell r="F305">
            <v>6.71</v>
          </cell>
          <cell r="G305">
            <v>31.5</v>
          </cell>
          <cell r="H305">
            <v>14.4</v>
          </cell>
          <cell r="I305">
            <v>3.04</v>
          </cell>
          <cell r="J305">
            <v>6.08</v>
          </cell>
          <cell r="K305">
            <v>0</v>
          </cell>
          <cell r="L305">
            <v>0</v>
          </cell>
          <cell r="X305">
            <v>46.6</v>
          </cell>
          <cell r="AE305">
            <v>4.34</v>
          </cell>
        </row>
        <row r="306">
          <cell r="D306">
            <v>553.08300000000008</v>
          </cell>
          <cell r="F306">
            <v>7.68</v>
          </cell>
          <cell r="G306">
            <v>32.700000000000003</v>
          </cell>
          <cell r="H306">
            <v>16.3</v>
          </cell>
          <cell r="I306">
            <v>3.52</v>
          </cell>
          <cell r="J306">
            <v>7.21</v>
          </cell>
          <cell r="K306">
            <v>0</v>
          </cell>
          <cell r="L306">
            <v>0</v>
          </cell>
          <cell r="X306">
            <v>73.7</v>
          </cell>
          <cell r="AE306">
            <v>8.33</v>
          </cell>
        </row>
        <row r="307">
          <cell r="D307">
            <v>577.08300000000008</v>
          </cell>
          <cell r="F307">
            <v>7.81</v>
          </cell>
          <cell r="G307">
            <v>28.8</v>
          </cell>
          <cell r="H307">
            <v>15.5</v>
          </cell>
          <cell r="I307">
            <v>2.41</v>
          </cell>
          <cell r="J307">
            <v>6.48</v>
          </cell>
          <cell r="K307">
            <v>0</v>
          </cell>
          <cell r="L307">
            <v>0</v>
          </cell>
          <cell r="X307">
            <v>73.8</v>
          </cell>
          <cell r="AE307">
            <v>5</v>
          </cell>
        </row>
        <row r="308">
          <cell r="D308">
            <v>601.08300000000008</v>
          </cell>
          <cell r="F308">
            <v>9.09</v>
          </cell>
          <cell r="G308">
            <v>35.700000000000003</v>
          </cell>
          <cell r="H308">
            <v>18.100000000000001</v>
          </cell>
          <cell r="I308">
            <v>2.35</v>
          </cell>
          <cell r="J308">
            <v>7.52</v>
          </cell>
          <cell r="K308">
            <v>0</v>
          </cell>
          <cell r="L308">
            <v>0</v>
          </cell>
          <cell r="X308">
            <v>38.5</v>
          </cell>
          <cell r="AE308">
            <v>4.26</v>
          </cell>
        </row>
        <row r="309">
          <cell r="D309">
            <v>625.08300000000008</v>
          </cell>
          <cell r="F309">
            <v>7.27</v>
          </cell>
          <cell r="G309">
            <v>34</v>
          </cell>
          <cell r="H309">
            <v>18.3</v>
          </cell>
          <cell r="I309">
            <v>2.5299999999999998</v>
          </cell>
          <cell r="J309">
            <v>8.59</v>
          </cell>
          <cell r="K309">
            <v>1.1200000000000001</v>
          </cell>
          <cell r="L309">
            <v>0</v>
          </cell>
          <cell r="X309">
            <v>37</v>
          </cell>
          <cell r="AE309">
            <v>3.03</v>
          </cell>
        </row>
        <row r="310">
          <cell r="D310">
            <v>649.08300000000008</v>
          </cell>
          <cell r="F310">
            <v>6.14</v>
          </cell>
          <cell r="G310">
            <v>40.1</v>
          </cell>
          <cell r="H310">
            <v>16.8</v>
          </cell>
          <cell r="I310">
            <v>2.62</v>
          </cell>
          <cell r="J310">
            <v>8.73</v>
          </cell>
          <cell r="K310">
            <v>1.96</v>
          </cell>
          <cell r="L310">
            <v>0</v>
          </cell>
          <cell r="X310">
            <v>39.1</v>
          </cell>
          <cell r="AE310">
            <v>2.35</v>
          </cell>
        </row>
        <row r="311">
          <cell r="D311">
            <v>673.08300000000008</v>
          </cell>
          <cell r="F311">
            <v>9.4499999999999993</v>
          </cell>
          <cell r="G311">
            <v>34.700000000000003</v>
          </cell>
          <cell r="H311">
            <v>15.7</v>
          </cell>
          <cell r="I311">
            <v>3.36</v>
          </cell>
          <cell r="J311">
            <v>8.98</v>
          </cell>
          <cell r="K311">
            <v>1.74</v>
          </cell>
          <cell r="L311">
            <v>0</v>
          </cell>
          <cell r="X311">
            <v>34.200000000000003</v>
          </cell>
          <cell r="AE311">
            <v>3.61</v>
          </cell>
        </row>
        <row r="312">
          <cell r="D312">
            <v>697.08300000000008</v>
          </cell>
          <cell r="F312">
            <v>7.32</v>
          </cell>
          <cell r="G312">
            <v>35.5</v>
          </cell>
          <cell r="H312">
            <v>14.9</v>
          </cell>
          <cell r="I312">
            <v>2.23</v>
          </cell>
          <cell r="J312">
            <v>6.41</v>
          </cell>
          <cell r="K312">
            <v>1.53</v>
          </cell>
          <cell r="L312">
            <v>0</v>
          </cell>
          <cell r="X312">
            <v>28.9</v>
          </cell>
          <cell r="AE312">
            <v>2.11</v>
          </cell>
        </row>
        <row r="313">
          <cell r="D313">
            <v>721.08300000000008</v>
          </cell>
          <cell r="F313">
            <v>8.17</v>
          </cell>
          <cell r="G313">
            <v>38.799999999999997</v>
          </cell>
          <cell r="H313">
            <v>15.8</v>
          </cell>
          <cell r="I313">
            <v>2.58</v>
          </cell>
          <cell r="J313">
            <v>7.38</v>
          </cell>
          <cell r="K313">
            <v>1.31</v>
          </cell>
          <cell r="L313">
            <v>0</v>
          </cell>
          <cell r="X313">
            <v>29.8</v>
          </cell>
          <cell r="AE313">
            <v>2.2799999999999998</v>
          </cell>
        </row>
        <row r="314">
          <cell r="D314">
            <v>745.08300000000008</v>
          </cell>
          <cell r="F314">
            <v>7.69</v>
          </cell>
          <cell r="G314">
            <v>41</v>
          </cell>
          <cell r="H314">
            <v>14.4</v>
          </cell>
          <cell r="I314">
            <v>1.87</v>
          </cell>
          <cell r="J314">
            <v>6.24</v>
          </cell>
          <cell r="K314">
            <v>0</v>
          </cell>
          <cell r="L314">
            <v>0</v>
          </cell>
          <cell r="X314">
            <v>22.3</v>
          </cell>
          <cell r="AE314">
            <v>5.19</v>
          </cell>
        </row>
        <row r="315">
          <cell r="D315">
            <v>769.08300000000008</v>
          </cell>
          <cell r="F315">
            <v>9.74</v>
          </cell>
          <cell r="G315">
            <v>50.9</v>
          </cell>
          <cell r="H315">
            <v>21.5</v>
          </cell>
          <cell r="I315">
            <v>3.01</v>
          </cell>
          <cell r="J315">
            <v>7.91</v>
          </cell>
          <cell r="K315">
            <v>0</v>
          </cell>
          <cell r="L315">
            <v>0</v>
          </cell>
          <cell r="X315">
            <v>21.1</v>
          </cell>
          <cell r="AE315">
            <v>5.58</v>
          </cell>
        </row>
        <row r="316">
          <cell r="D316">
            <v>793.08300000000008</v>
          </cell>
          <cell r="F316">
            <v>8.9499999999999993</v>
          </cell>
          <cell r="G316">
            <v>49.8</v>
          </cell>
          <cell r="H316">
            <v>20.3</v>
          </cell>
          <cell r="I316">
            <v>3.27</v>
          </cell>
          <cell r="J316">
            <v>9.27</v>
          </cell>
          <cell r="K316">
            <v>0</v>
          </cell>
          <cell r="L316">
            <v>0</v>
          </cell>
          <cell r="X316">
            <v>19.399999999999999</v>
          </cell>
          <cell r="AE316">
            <v>2.52</v>
          </cell>
        </row>
        <row r="317">
          <cell r="D317">
            <v>817.08300000000008</v>
          </cell>
          <cell r="F317">
            <v>7.91</v>
          </cell>
          <cell r="G317">
            <v>43.3</v>
          </cell>
          <cell r="H317">
            <v>18.5</v>
          </cell>
          <cell r="I317">
            <v>1.98</v>
          </cell>
          <cell r="J317">
            <v>8.2200000000000006</v>
          </cell>
          <cell r="K317">
            <v>0</v>
          </cell>
          <cell r="L317">
            <v>0</v>
          </cell>
          <cell r="X317">
            <v>17.8</v>
          </cell>
          <cell r="AE317">
            <v>1.85</v>
          </cell>
        </row>
        <row r="318">
          <cell r="D318">
            <v>841.25</v>
          </cell>
          <cell r="F318">
            <v>6.91</v>
          </cell>
          <cell r="G318">
            <v>32</v>
          </cell>
          <cell r="H318">
            <v>16.7</v>
          </cell>
          <cell r="I318">
            <v>3.3</v>
          </cell>
          <cell r="J318">
            <v>7.67</v>
          </cell>
          <cell r="K318">
            <v>0</v>
          </cell>
          <cell r="L318">
            <v>0</v>
          </cell>
          <cell r="X318">
            <v>26.3</v>
          </cell>
          <cell r="AE318">
            <v>4.49</v>
          </cell>
        </row>
        <row r="319">
          <cell r="D319">
            <v>865.25</v>
          </cell>
          <cell r="F319">
            <v>8.77</v>
          </cell>
          <cell r="G319">
            <v>28.7</v>
          </cell>
          <cell r="H319">
            <v>16</v>
          </cell>
          <cell r="I319">
            <v>2.6</v>
          </cell>
          <cell r="J319">
            <v>7.12</v>
          </cell>
          <cell r="K319">
            <v>0</v>
          </cell>
          <cell r="L319">
            <v>0</v>
          </cell>
          <cell r="X319">
            <v>22.1</v>
          </cell>
          <cell r="AE319">
            <v>3.11</v>
          </cell>
        </row>
        <row r="320">
          <cell r="D320">
            <v>889.25</v>
          </cell>
          <cell r="F320">
            <v>11.8</v>
          </cell>
          <cell r="G320">
            <v>31.3</v>
          </cell>
          <cell r="H320">
            <v>15.4</v>
          </cell>
          <cell r="I320">
            <v>2.16</v>
          </cell>
          <cell r="J320">
            <v>7.14</v>
          </cell>
          <cell r="K320">
            <v>0</v>
          </cell>
          <cell r="L320">
            <v>0</v>
          </cell>
          <cell r="X320">
            <v>24.2</v>
          </cell>
          <cell r="AE320">
            <v>3.52</v>
          </cell>
        </row>
        <row r="321">
          <cell r="D321">
            <v>913.25</v>
          </cell>
          <cell r="F321">
            <v>13.6</v>
          </cell>
          <cell r="G321">
            <v>39.4</v>
          </cell>
          <cell r="H321">
            <v>18.5</v>
          </cell>
          <cell r="I321">
            <v>2.67</v>
          </cell>
          <cell r="J321">
            <v>6.89</v>
          </cell>
          <cell r="K321">
            <v>0</v>
          </cell>
          <cell r="L321">
            <v>0</v>
          </cell>
          <cell r="X321">
            <v>18.600000000000001</v>
          </cell>
          <cell r="AE321">
            <v>5.79</v>
          </cell>
        </row>
        <row r="322">
          <cell r="D322">
            <v>937.25</v>
          </cell>
          <cell r="F322">
            <v>20.7</v>
          </cell>
          <cell r="G322">
            <v>28</v>
          </cell>
          <cell r="H322">
            <v>19.899999999999999</v>
          </cell>
          <cell r="I322">
            <v>2.9</v>
          </cell>
          <cell r="J322">
            <v>8.4600000000000009</v>
          </cell>
          <cell r="K322">
            <v>0</v>
          </cell>
          <cell r="L322">
            <v>0</v>
          </cell>
          <cell r="X322">
            <v>19</v>
          </cell>
          <cell r="AE322">
            <v>1.78</v>
          </cell>
          <cell r="AP322">
            <v>24.082999999999998</v>
          </cell>
          <cell r="AQ322">
            <v>25.582999999999998</v>
          </cell>
          <cell r="AR322">
            <v>165.584</v>
          </cell>
          <cell r="AS322">
            <v>193.583</v>
          </cell>
          <cell r="AT322">
            <v>217.333</v>
          </cell>
          <cell r="AU322">
            <v>241.333</v>
          </cell>
          <cell r="AV322">
            <v>265.08300000000003</v>
          </cell>
          <cell r="AW322">
            <v>289.08300000000003</v>
          </cell>
          <cell r="AX322">
            <v>313.08300000000003</v>
          </cell>
          <cell r="AY322">
            <v>337.08300000000003</v>
          </cell>
          <cell r="AZ322">
            <v>352.58300000000003</v>
          </cell>
          <cell r="BA322">
            <v>361.08300000000003</v>
          </cell>
          <cell r="BB322">
            <v>385.08300000000003</v>
          </cell>
          <cell r="BC322">
            <v>409.08300000000003</v>
          </cell>
          <cell r="BD322">
            <v>433.08300000000003</v>
          </cell>
          <cell r="BE322">
            <v>457.08300000000003</v>
          </cell>
          <cell r="BF322">
            <v>481.08300000000003</v>
          </cell>
          <cell r="BG322">
            <v>505.08300000000003</v>
          </cell>
          <cell r="BH322">
            <v>529.08300000000008</v>
          </cell>
          <cell r="BI322">
            <v>553.08300000000008</v>
          </cell>
          <cell r="BJ322">
            <v>577.08300000000008</v>
          </cell>
          <cell r="BK322">
            <v>601.08300000000008</v>
          </cell>
          <cell r="BL322">
            <v>625.08300000000008</v>
          </cell>
          <cell r="BM322">
            <v>649.08300000000008</v>
          </cell>
          <cell r="BN322">
            <v>673.08300000000008</v>
          </cell>
          <cell r="BO322">
            <v>697.08300000000008</v>
          </cell>
          <cell r="BP322">
            <v>721.08300000000008</v>
          </cell>
          <cell r="BQ322">
            <v>745.08300000000008</v>
          </cell>
          <cell r="BR322">
            <v>769.08300000000008</v>
          </cell>
          <cell r="BS322">
            <v>793.08300000000008</v>
          </cell>
          <cell r="BT322">
            <v>817.08300000000008</v>
          </cell>
          <cell r="BU322">
            <v>841.25</v>
          </cell>
          <cell r="BV322">
            <v>865.25</v>
          </cell>
          <cell r="BW322">
            <v>889.25</v>
          </cell>
          <cell r="BX322">
            <v>913.25</v>
          </cell>
          <cell r="BY322">
            <v>937.25</v>
          </cell>
          <cell r="BZ322">
            <v>961.25</v>
          </cell>
          <cell r="CA322">
            <v>985.25</v>
          </cell>
          <cell r="CB322">
            <v>1009.25</v>
          </cell>
          <cell r="CC322">
            <v>1033.25</v>
          </cell>
          <cell r="CD322">
            <v>1057.25</v>
          </cell>
          <cell r="CE322">
            <v>1081.25</v>
          </cell>
          <cell r="CF322">
            <v>1105.25</v>
          </cell>
          <cell r="CG322">
            <v>1129.25</v>
          </cell>
          <cell r="CH322">
            <v>1153.25</v>
          </cell>
          <cell r="CI322">
            <v>1177.0830000000001</v>
          </cell>
          <cell r="CJ322">
            <v>1201.0830000000001</v>
          </cell>
          <cell r="CK322">
            <v>1225.0830000000001</v>
          </cell>
          <cell r="CL322">
            <v>1249.0830000000001</v>
          </cell>
          <cell r="CM322">
            <v>1273.0830000000001</v>
          </cell>
          <cell r="CN322">
            <v>1297.0830000000001</v>
          </cell>
          <cell r="CO322">
            <v>1321.0830000000001</v>
          </cell>
          <cell r="CP322">
            <v>1335.0830000000001</v>
          </cell>
          <cell r="CQ322">
            <v>1359.0830000000001</v>
          </cell>
          <cell r="CR322">
            <v>1383.0830000000001</v>
          </cell>
          <cell r="CS322">
            <v>1417.25</v>
          </cell>
          <cell r="CT322">
            <v>1441.25</v>
          </cell>
          <cell r="CU322">
            <v>1465.25</v>
          </cell>
          <cell r="CV322">
            <v>1488.8330000000001</v>
          </cell>
          <cell r="CW322">
            <v>1511.5830000000001</v>
          </cell>
          <cell r="CX322">
            <v>1536</v>
          </cell>
          <cell r="CY322">
            <v>1561</v>
          </cell>
          <cell r="CZ322">
            <v>1586</v>
          </cell>
          <cell r="DA322">
            <v>1654.75</v>
          </cell>
          <cell r="DB322">
            <v>1824</v>
          </cell>
          <cell r="DC322">
            <v>1990.5830000000001</v>
          </cell>
          <cell r="DD322">
            <v>2161</v>
          </cell>
          <cell r="DE322">
            <v>2855.3330000000001</v>
          </cell>
          <cell r="DF322">
            <v>3358.3330000000001</v>
          </cell>
        </row>
        <row r="323">
          <cell r="D323">
            <v>961.25</v>
          </cell>
          <cell r="F323">
            <v>11.8</v>
          </cell>
          <cell r="G323">
            <v>24.7</v>
          </cell>
          <cell r="H323">
            <v>18.399999999999999</v>
          </cell>
          <cell r="I323">
            <v>2.94</v>
          </cell>
          <cell r="J323">
            <v>7.62</v>
          </cell>
          <cell r="K323">
            <v>0</v>
          </cell>
          <cell r="L323">
            <v>0</v>
          </cell>
          <cell r="X323">
            <v>11.4</v>
          </cell>
          <cell r="AE323">
            <v>2.46</v>
          </cell>
          <cell r="AP323">
            <v>25.060000000000002</v>
          </cell>
          <cell r="AQ323">
            <v>25.060000000000002</v>
          </cell>
          <cell r="AR323">
            <v>24.92</v>
          </cell>
          <cell r="AS323">
            <v>24.740000000000002</v>
          </cell>
          <cell r="AT323">
            <v>24.54</v>
          </cell>
          <cell r="AU323">
            <v>23.51</v>
          </cell>
          <cell r="AV323">
            <v>22.900000000000002</v>
          </cell>
          <cell r="AW323">
            <v>24.490000000000002</v>
          </cell>
          <cell r="AX323">
            <v>24.91</v>
          </cell>
          <cell r="AY323">
            <v>24.89</v>
          </cell>
          <cell r="AZ323">
            <v>24.89</v>
          </cell>
          <cell r="BA323">
            <v>24.89</v>
          </cell>
          <cell r="BB323">
            <v>24.97</v>
          </cell>
          <cell r="BC323">
            <v>25.42</v>
          </cell>
          <cell r="BD323">
            <v>24.580000000000002</v>
          </cell>
          <cell r="BE323">
            <v>24.3</v>
          </cell>
          <cell r="BF323">
            <v>24.82</v>
          </cell>
          <cell r="BG323">
            <v>24.3</v>
          </cell>
          <cell r="BH323">
            <v>24.79</v>
          </cell>
          <cell r="BI323">
            <v>24.150000000000002</v>
          </cell>
          <cell r="BJ323">
            <v>23.92</v>
          </cell>
          <cell r="BK323">
            <v>22.59</v>
          </cell>
          <cell r="BL323">
            <v>23.12</v>
          </cell>
          <cell r="BM323">
            <v>23.17</v>
          </cell>
          <cell r="BN323">
            <v>23.900000000000002</v>
          </cell>
          <cell r="BO323">
            <v>23.6</v>
          </cell>
          <cell r="BP323">
            <v>23.66</v>
          </cell>
          <cell r="BQ323">
            <v>23.2</v>
          </cell>
          <cell r="BR323">
            <v>22.48</v>
          </cell>
          <cell r="BS323">
            <v>22.37</v>
          </cell>
          <cell r="BT323">
            <v>22.51</v>
          </cell>
          <cell r="BU323">
            <v>23.77</v>
          </cell>
          <cell r="BV323">
            <v>23.830000000000002</v>
          </cell>
          <cell r="BW323">
            <v>23.56</v>
          </cell>
          <cell r="BX323">
            <v>23.37</v>
          </cell>
          <cell r="BY323">
            <v>23.38</v>
          </cell>
          <cell r="BZ323">
            <v>22.1</v>
          </cell>
          <cell r="CA323">
            <v>21.57</v>
          </cell>
          <cell r="CB323">
            <v>23.93</v>
          </cell>
          <cell r="CC323">
            <v>25.04</v>
          </cell>
          <cell r="CD323">
            <v>23.89</v>
          </cell>
          <cell r="CE323">
            <v>23.52</v>
          </cell>
          <cell r="CF323">
            <v>23.47</v>
          </cell>
          <cell r="CG323">
            <v>22.22</v>
          </cell>
          <cell r="CH323">
            <v>21.79</v>
          </cell>
          <cell r="CI323">
            <v>23.17</v>
          </cell>
          <cell r="CJ323">
            <v>24.05</v>
          </cell>
          <cell r="CK323">
            <v>23.79</v>
          </cell>
          <cell r="CL323">
            <v>23.86</v>
          </cell>
          <cell r="CM323">
            <v>24.34</v>
          </cell>
          <cell r="CN323">
            <v>22.89</v>
          </cell>
          <cell r="CO323">
            <v>22.84</v>
          </cell>
          <cell r="CP323">
            <v>24.18</v>
          </cell>
          <cell r="CQ323">
            <v>24.48</v>
          </cell>
          <cell r="CR323">
            <v>24.45</v>
          </cell>
          <cell r="CS323">
            <v>23.93</v>
          </cell>
          <cell r="CT323">
            <v>23.43</v>
          </cell>
          <cell r="CU323">
            <v>21.400000000000002</v>
          </cell>
          <cell r="CV323">
            <v>20.98</v>
          </cell>
          <cell r="CW323">
            <v>21.32</v>
          </cell>
          <cell r="CX323">
            <v>22.7</v>
          </cell>
          <cell r="CY323">
            <v>23.36</v>
          </cell>
          <cell r="CZ323">
            <v>23.84</v>
          </cell>
          <cell r="DA323">
            <v>24.09</v>
          </cell>
          <cell r="DB323">
            <v>23.53</v>
          </cell>
          <cell r="DC323">
            <v>29.07</v>
          </cell>
          <cell r="DD323">
            <v>30.56</v>
          </cell>
          <cell r="DE323">
            <v>28.17</v>
          </cell>
          <cell r="DF323">
            <v>24.88</v>
          </cell>
        </row>
        <row r="327">
          <cell r="F327" t="str">
            <v>PFBA</v>
          </cell>
          <cell r="G327" t="str">
            <v>PFPeA</v>
          </cell>
          <cell r="H327" t="str">
            <v>PFHxA</v>
          </cell>
          <cell r="I327" t="str">
            <v>PFHpA</v>
          </cell>
          <cell r="J327" t="str">
            <v>PFOA</v>
          </cell>
          <cell r="K327" t="str">
            <v>PFNA</v>
          </cell>
          <cell r="R327" t="str">
            <v>PFCAs</v>
          </cell>
          <cell r="AB327" t="str">
            <v>PFSAs</v>
          </cell>
          <cell r="AH327" t="str">
            <v>FTSs</v>
          </cell>
        </row>
        <row r="330">
          <cell r="D330">
            <v>24</v>
          </cell>
          <cell r="F330">
            <v>0</v>
          </cell>
          <cell r="G330">
            <v>4.1564792176039117E-2</v>
          </cell>
          <cell r="H330">
            <v>2.247148288973384E-2</v>
          </cell>
          <cell r="I330">
            <v>0</v>
          </cell>
          <cell r="J330">
            <v>2.7567567567567567E-2</v>
          </cell>
          <cell r="K330" t="e">
            <v>#DIV/0!</v>
          </cell>
          <cell r="R330">
            <v>2.9532437779860466E-2</v>
          </cell>
          <cell r="X330">
            <v>0.30210526315789471</v>
          </cell>
          <cell r="AB330">
            <v>0.20024818457578819</v>
          </cell>
          <cell r="AE330">
            <v>3.323809523809524E-2</v>
          </cell>
          <cell r="AH330">
            <v>3.9302215935879299E-2</v>
          </cell>
        </row>
        <row r="331">
          <cell r="D331">
            <v>168</v>
          </cell>
          <cell r="F331">
            <v>0.11454753722794959</v>
          </cell>
          <cell r="G331">
            <v>0.3455114822546973</v>
          </cell>
          <cell r="H331">
            <v>0.28899082568807338</v>
          </cell>
          <cell r="I331">
            <v>0.16346153846153844</v>
          </cell>
          <cell r="J331">
            <v>0.30762711864406778</v>
          </cell>
          <cell r="K331">
            <v>0</v>
          </cell>
          <cell r="R331">
            <v>0.30980600271242409</v>
          </cell>
          <cell r="X331">
            <v>4.8083623693379787</v>
          </cell>
          <cell r="AB331">
            <v>4.2681851806189126</v>
          </cell>
          <cell r="AE331">
            <v>1.350609756097561</v>
          </cell>
          <cell r="AH331">
            <v>2.5087719298245617</v>
          </cell>
        </row>
        <row r="332">
          <cell r="D332">
            <v>192</v>
          </cell>
          <cell r="F332">
            <v>0</v>
          </cell>
          <cell r="G332">
            <v>0.19593147751605997</v>
          </cell>
          <cell r="H332">
            <v>0.25253807106598986</v>
          </cell>
          <cell r="I332">
            <v>0</v>
          </cell>
          <cell r="J332">
            <v>0.22980132450331128</v>
          </cell>
          <cell r="K332">
            <v>0</v>
          </cell>
          <cell r="R332">
            <v>0.19683405466295129</v>
          </cell>
          <cell r="X332">
            <v>2.8531249999999999</v>
          </cell>
          <cell r="AB332">
            <v>2.6057793295296485</v>
          </cell>
          <cell r="AE332">
            <v>0.8691275167785234</v>
          </cell>
          <cell r="AH332">
            <v>1.5984896161107613</v>
          </cell>
        </row>
        <row r="333">
          <cell r="D333">
            <v>216</v>
          </cell>
          <cell r="F333">
            <v>0</v>
          </cell>
          <cell r="G333">
            <v>0.10932798395185557</v>
          </cell>
          <cell r="H333">
            <v>0.16805555555555554</v>
          </cell>
          <cell r="I333">
            <v>0</v>
          </cell>
          <cell r="J333">
            <v>0.13659793814432991</v>
          </cell>
          <cell r="K333">
            <v>0.65624999999999989</v>
          </cell>
          <cell r="R333">
            <v>0.12785437898523075</v>
          </cell>
          <cell r="X333">
            <v>1.8727735368956744</v>
          </cell>
          <cell r="AB333">
            <v>1.5363075068083072</v>
          </cell>
          <cell r="AE333">
            <v>0.30263157894736836</v>
          </cell>
          <cell r="AH333">
            <v>0.62320916905444113</v>
          </cell>
        </row>
        <row r="334">
          <cell r="D334">
            <v>240</v>
          </cell>
          <cell r="F334">
            <v>0.1219047619047619</v>
          </cell>
          <cell r="G334">
            <v>0.26944444444444443</v>
          </cell>
          <cell r="H334">
            <v>0.23891752577319589</v>
          </cell>
          <cell r="I334">
            <v>0.51646706586826352</v>
          </cell>
          <cell r="J334">
            <v>0.26691729323308266</v>
          </cell>
          <cell r="K334">
            <v>0.72820512820512817</v>
          </cell>
          <cell r="R334">
            <v>0.27417285052725548</v>
          </cell>
          <cell r="X334">
            <v>2.0797342192691031</v>
          </cell>
          <cell r="AB334">
            <v>1.821408827722657</v>
          </cell>
          <cell r="AE334">
            <v>0.23623853211009174</v>
          </cell>
          <cell r="AH334">
            <v>0.55976806422836756</v>
          </cell>
        </row>
        <row r="335">
          <cell r="D335">
            <v>264</v>
          </cell>
          <cell r="F335">
            <v>0</v>
          </cell>
          <cell r="G335">
            <v>2.6985743380855395E-2</v>
          </cell>
          <cell r="H335">
            <v>0.12465753424657534</v>
          </cell>
          <cell r="I335">
            <v>0</v>
          </cell>
          <cell r="J335">
            <v>0.12916666666666668</v>
          </cell>
          <cell r="K335">
            <v>0</v>
          </cell>
          <cell r="R335">
            <v>5.3343900506005001E-2</v>
          </cell>
          <cell r="X335">
            <v>2.213903743315508</v>
          </cell>
          <cell r="AB335">
            <v>1.9341275402943237</v>
          </cell>
          <cell r="AE335">
            <v>0.36869565217391304</v>
          </cell>
          <cell r="AH335">
            <v>0.842608695652174</v>
          </cell>
        </row>
        <row r="336">
          <cell r="D336">
            <v>288</v>
          </cell>
          <cell r="F336">
            <v>0</v>
          </cell>
          <cell r="G336">
            <v>5.4007398273736129E-2</v>
          </cell>
          <cell r="H336">
            <v>0.13515151515151516</v>
          </cell>
          <cell r="I336">
            <v>0</v>
          </cell>
          <cell r="J336">
            <v>0.15982905982905984</v>
          </cell>
          <cell r="K336">
            <v>0</v>
          </cell>
          <cell r="R336">
            <v>7.4696610405914368E-2</v>
          </cell>
          <cell r="X336">
            <v>1.78515625</v>
          </cell>
          <cell r="AB336">
            <v>1.5569637503406923</v>
          </cell>
          <cell r="AE336">
            <v>0.3473053892215569</v>
          </cell>
          <cell r="AH336">
            <v>0.70601524992939857</v>
          </cell>
        </row>
        <row r="337">
          <cell r="D337">
            <v>312</v>
          </cell>
          <cell r="F337">
            <v>0</v>
          </cell>
          <cell r="G337">
            <v>4.3144654088050315E-2</v>
          </cell>
          <cell r="H337">
            <v>0.1702341137123746</v>
          </cell>
          <cell r="I337">
            <v>0</v>
          </cell>
          <cell r="J337">
            <v>0.23681257014590346</v>
          </cell>
          <cell r="K337">
            <v>0</v>
          </cell>
          <cell r="R337">
            <v>8.9243811974869414E-2</v>
          </cell>
          <cell r="X337">
            <v>2.7528735632183907</v>
          </cell>
          <cell r="AB337">
            <v>2.4950515678716534</v>
          </cell>
          <cell r="AE337">
            <v>0.46915422885572133</v>
          </cell>
          <cell r="AH337">
            <v>1.0562189054726367</v>
          </cell>
        </row>
        <row r="338">
          <cell r="D338">
            <v>336</v>
          </cell>
          <cell r="F338">
            <v>0</v>
          </cell>
          <cell r="G338">
            <v>6.5091863517060367E-2</v>
          </cell>
          <cell r="H338">
            <v>0.13850746268656716</v>
          </cell>
          <cell r="I338">
            <v>0.57676348547717837</v>
          </cell>
          <cell r="J338">
            <v>0.21479958890030831</v>
          </cell>
          <cell r="K338">
            <v>0</v>
          </cell>
          <cell r="R338">
            <v>0.11835856337192045</v>
          </cell>
          <cell r="X338">
            <v>3.2602739726027399</v>
          </cell>
          <cell r="AB338">
            <v>2.903855539287457</v>
          </cell>
          <cell r="AE338">
            <v>0.80314960629921262</v>
          </cell>
          <cell r="AH338">
            <v>1.8897637795275593</v>
          </cell>
        </row>
        <row r="339">
          <cell r="D339">
            <v>360</v>
          </cell>
          <cell r="F339">
            <v>0</v>
          </cell>
          <cell r="G339">
            <v>8.8278931750741835E-2</v>
          </cell>
          <cell r="H339">
            <v>0.18302828618968386</v>
          </cell>
          <cell r="I339">
            <v>0</v>
          </cell>
          <cell r="J339">
            <v>0.25159705159705159</v>
          </cell>
          <cell r="K339">
            <v>0.49876543209876545</v>
          </cell>
          <cell r="R339">
            <v>0.13680702324825234</v>
          </cell>
          <cell r="X339">
            <v>2.7959866220735785</v>
          </cell>
          <cell r="AB339">
            <v>2.5455209792339075</v>
          </cell>
          <cell r="AE339">
            <v>0.64024704065877502</v>
          </cell>
          <cell r="AH339">
            <v>1.7416366443643847</v>
          </cell>
        </row>
        <row r="340">
          <cell r="D340">
            <v>408</v>
          </cell>
          <cell r="F340">
            <v>0</v>
          </cell>
          <cell r="G340">
            <v>0.17010526315789473</v>
          </cell>
          <cell r="H340">
            <v>0.20401785714285717</v>
          </cell>
          <cell r="I340">
            <v>0</v>
          </cell>
          <cell r="J340">
            <v>0.18316831683168319</v>
          </cell>
          <cell r="K340" t="e">
            <v>#DIV/0!</v>
          </cell>
          <cell r="R340">
            <v>0.17366516829295034</v>
          </cell>
          <cell r="X340">
            <v>2.6285714285714286</v>
          </cell>
          <cell r="AB340">
            <v>2.4066968957098012</v>
          </cell>
          <cell r="AE340">
            <v>0.80854700854700867</v>
          </cell>
          <cell r="AH340">
            <v>2.0239316239316238</v>
          </cell>
        </row>
        <row r="341">
          <cell r="D341">
            <v>432</v>
          </cell>
          <cell r="F341">
            <v>0</v>
          </cell>
          <cell r="G341">
            <v>0</v>
          </cell>
          <cell r="H341">
            <v>0.15488372093023256</v>
          </cell>
          <cell r="I341">
            <v>0</v>
          </cell>
          <cell r="J341">
            <v>0.13039215686274511</v>
          </cell>
          <cell r="K341">
            <v>0</v>
          </cell>
          <cell r="R341">
            <v>5.2483387768892893E-2</v>
          </cell>
          <cell r="X341">
            <v>2.6047565118912797</v>
          </cell>
          <cell r="AB341">
            <v>2.2997700229977003</v>
          </cell>
          <cell r="AE341">
            <v>0.51754385964912286</v>
          </cell>
          <cell r="AH341">
            <v>1.5385964912280701</v>
          </cell>
        </row>
        <row r="342">
          <cell r="D342">
            <v>456</v>
          </cell>
          <cell r="F342">
            <v>0</v>
          </cell>
          <cell r="G342">
            <v>0</v>
          </cell>
          <cell r="H342">
            <v>0.16536585365853659</v>
          </cell>
          <cell r="I342">
            <v>0</v>
          </cell>
          <cell r="J342">
            <v>0.1688311688311688</v>
          </cell>
          <cell r="K342">
            <v>0</v>
          </cell>
          <cell r="R342">
            <v>5.8304100641103196E-2</v>
          </cell>
          <cell r="X342">
            <v>2.617924528301887</v>
          </cell>
          <cell r="AB342">
            <v>2.2945736434108528</v>
          </cell>
          <cell r="AE342">
            <v>0.69462365591397845</v>
          </cell>
          <cell r="AH342">
            <v>1.5806451612903223</v>
          </cell>
        </row>
        <row r="343">
          <cell r="D343">
            <v>480</v>
          </cell>
          <cell r="F343">
            <v>0</v>
          </cell>
          <cell r="G343">
            <v>9.0369393139841686E-2</v>
          </cell>
          <cell r="H343">
            <v>0.29522471910112358</v>
          </cell>
          <cell r="I343">
            <v>0</v>
          </cell>
          <cell r="J343">
            <v>0.22865853658536586</v>
          </cell>
          <cell r="K343">
            <v>0.7</v>
          </cell>
          <cell r="R343">
            <v>0.16217396730313244</v>
          </cell>
          <cell r="X343">
            <v>3.2469135802469138</v>
          </cell>
          <cell r="AB343">
            <v>2.8680479825517993</v>
          </cell>
          <cell r="AE343">
            <v>1.5042613636363635</v>
          </cell>
          <cell r="AH343">
            <v>4.3267045454545459</v>
          </cell>
        </row>
        <row r="344">
          <cell r="D344">
            <v>504</v>
          </cell>
          <cell r="F344">
            <v>0</v>
          </cell>
          <cell r="G344">
            <v>0.5410256410256411</v>
          </cell>
          <cell r="H344">
            <v>0.45843373493975897</v>
          </cell>
          <cell r="I344">
            <v>0</v>
          </cell>
          <cell r="J344">
            <v>0.48937583001328022</v>
          </cell>
          <cell r="K344" t="e">
            <v>#DIV/0!</v>
          </cell>
          <cell r="R344">
            <v>0.46725190839694658</v>
          </cell>
          <cell r="X344">
            <v>4.7430830039525693</v>
          </cell>
          <cell r="AB344">
            <v>4.0108171076718255</v>
          </cell>
          <cell r="AE344">
            <v>1.1584615384615384</v>
          </cell>
          <cell r="AH344">
            <v>3.6538461538461537</v>
          </cell>
        </row>
        <row r="345">
          <cell r="D345">
            <v>528</v>
          </cell>
          <cell r="F345">
            <v>0</v>
          </cell>
          <cell r="G345">
            <v>0.21412698412698414</v>
          </cell>
          <cell r="H345">
            <v>0.37256944444444445</v>
          </cell>
          <cell r="I345">
            <v>0</v>
          </cell>
          <cell r="J345">
            <v>0.3914473684210526</v>
          </cell>
          <cell r="K345" t="e">
            <v>#DIV/0!</v>
          </cell>
          <cell r="R345">
            <v>0.25911226308115987</v>
          </cell>
          <cell r="X345">
            <v>4.4849785407725324</v>
          </cell>
          <cell r="AB345">
            <v>3.9014373716632442</v>
          </cell>
          <cell r="AE345">
            <v>0.71428571428571419</v>
          </cell>
          <cell r="AH345">
            <v>2.0979262672811063</v>
          </cell>
        </row>
        <row r="346">
          <cell r="D346">
            <v>552</v>
          </cell>
          <cell r="F346">
            <v>0</v>
          </cell>
          <cell r="G346">
            <v>4.1590214067278287E-2</v>
          </cell>
          <cell r="H346">
            <v>0.21901840490797544</v>
          </cell>
          <cell r="I346">
            <v>0</v>
          </cell>
          <cell r="J346">
            <v>0.23855755894590847</v>
          </cell>
          <cell r="K346" t="e">
            <v>#DIV/0!</v>
          </cell>
          <cell r="R346">
            <v>9.8650051921079937E-2</v>
          </cell>
          <cell r="X346">
            <v>2.265943012211669</v>
          </cell>
          <cell r="AB346">
            <v>1.9173363949483353</v>
          </cell>
          <cell r="AE346">
            <v>0.3637454981992797</v>
          </cell>
          <cell r="AH346">
            <v>0.89075630252100835</v>
          </cell>
        </row>
        <row r="347">
          <cell r="D347">
            <v>576</v>
          </cell>
          <cell r="F347">
            <v>0</v>
          </cell>
          <cell r="G347">
            <v>5.5555555555555559E-2</v>
          </cell>
          <cell r="H347">
            <v>0.20903225806451614</v>
          </cell>
          <cell r="I347">
            <v>0</v>
          </cell>
          <cell r="J347">
            <v>0.24537037037037038</v>
          </cell>
          <cell r="K347" t="e">
            <v>#DIV/0!</v>
          </cell>
          <cell r="R347">
            <v>0.10540983606557376</v>
          </cell>
          <cell r="X347">
            <v>1.5447154471544715</v>
          </cell>
          <cell r="AB347">
            <v>1.350071056371388</v>
          </cell>
          <cell r="AE347">
            <v>0.44800000000000006</v>
          </cell>
          <cell r="AH347">
            <v>0.9</v>
          </cell>
        </row>
        <row r="348">
          <cell r="D348">
            <v>600</v>
          </cell>
          <cell r="F348">
            <v>0</v>
          </cell>
          <cell r="G348">
            <v>0</v>
          </cell>
          <cell r="H348">
            <v>0.16187845303867404</v>
          </cell>
          <cell r="I348">
            <v>0</v>
          </cell>
          <cell r="J348">
            <v>0.15026595744680851</v>
          </cell>
          <cell r="K348" t="e">
            <v>#DIV/0!</v>
          </cell>
          <cell r="R348">
            <v>5.5799890049477739E-2</v>
          </cell>
          <cell r="X348">
            <v>2.0571428571428574</v>
          </cell>
          <cell r="AB348">
            <v>1.6262833675564681</v>
          </cell>
          <cell r="AE348">
            <v>0.24647887323943665</v>
          </cell>
          <cell r="AH348">
            <v>0.48356807511737093</v>
          </cell>
        </row>
        <row r="349">
          <cell r="D349">
            <v>624</v>
          </cell>
          <cell r="F349">
            <v>0</v>
          </cell>
          <cell r="G349">
            <v>0</v>
          </cell>
          <cell r="H349">
            <v>0.14426229508196722</v>
          </cell>
          <cell r="I349">
            <v>0</v>
          </cell>
          <cell r="J349">
            <v>0.12689173457508732</v>
          </cell>
          <cell r="K349">
            <v>0</v>
          </cell>
          <cell r="R349">
            <v>5.1942626375156668E-2</v>
          </cell>
          <cell r="X349">
            <v>2.1432432432432433</v>
          </cell>
          <cell r="AB349">
            <v>1.7463113851574543</v>
          </cell>
          <cell r="AE349">
            <v>0.32673267326732675</v>
          </cell>
          <cell r="AH349">
            <v>1.3564356435643565</v>
          </cell>
        </row>
        <row r="350">
          <cell r="D350">
            <v>648</v>
          </cell>
          <cell r="F350">
            <v>9.7719869706840393E-2</v>
          </cell>
          <cell r="G350">
            <v>0.13154613466334164</v>
          </cell>
          <cell r="H350">
            <v>0.30446428571428569</v>
          </cell>
          <cell r="I350">
            <v>0</v>
          </cell>
          <cell r="J350">
            <v>0.33333333333333331</v>
          </cell>
          <cell r="K350">
            <v>0.27295918367346939</v>
          </cell>
          <cell r="R350">
            <v>0.20563195808775375</v>
          </cell>
          <cell r="X350">
            <v>4.5524296675191813</v>
          </cell>
          <cell r="AB350">
            <v>3.7354602510460255</v>
          </cell>
          <cell r="AE350">
            <v>1.2191489361702128</v>
          </cell>
          <cell r="AH350">
            <v>3.0617021276595744</v>
          </cell>
        </row>
        <row r="351">
          <cell r="D351">
            <v>672</v>
          </cell>
          <cell r="F351">
            <v>0</v>
          </cell>
          <cell r="G351">
            <v>0.15677233429394813</v>
          </cell>
          <cell r="H351">
            <v>0.38917197452229302</v>
          </cell>
          <cell r="I351">
            <v>0</v>
          </cell>
          <cell r="J351">
            <v>0.40423162583518929</v>
          </cell>
          <cell r="K351">
            <v>0.5735632183908046</v>
          </cell>
          <cell r="R351">
            <v>0.23979440010821046</v>
          </cell>
          <cell r="X351">
            <v>5.1754385964912277</v>
          </cell>
          <cell r="AB351">
            <v>4.0764624596959926</v>
          </cell>
          <cell r="AE351">
            <v>0.54847645429362879</v>
          </cell>
          <cell r="AH351">
            <v>1.7867036011080331</v>
          </cell>
        </row>
        <row r="352">
          <cell r="D352">
            <v>696</v>
          </cell>
          <cell r="F352">
            <v>0</v>
          </cell>
          <cell r="G352">
            <v>0.15690140845070424</v>
          </cell>
          <cell r="H352">
            <v>0.22483221476510068</v>
          </cell>
          <cell r="I352">
            <v>0.5605381165919282</v>
          </cell>
          <cell r="J352">
            <v>0.32917316692667703</v>
          </cell>
          <cell r="K352">
            <v>1.1372549019607843</v>
          </cell>
          <cell r="R352">
            <v>0.20651053174252468</v>
          </cell>
          <cell r="X352">
            <v>3.8754325259515574</v>
          </cell>
          <cell r="AB352">
            <v>2.9986613119143244</v>
          </cell>
          <cell r="AE352">
            <v>0.76303317535545034</v>
          </cell>
          <cell r="AH352">
            <v>2.0047393364928912</v>
          </cell>
        </row>
        <row r="353">
          <cell r="D353">
            <v>720</v>
          </cell>
          <cell r="F353">
            <v>0</v>
          </cell>
          <cell r="G353">
            <v>0</v>
          </cell>
          <cell r="H353">
            <v>0.14113924050632912</v>
          </cell>
          <cell r="I353">
            <v>0</v>
          </cell>
          <cell r="J353">
            <v>0.20731707317073172</v>
          </cell>
          <cell r="K353">
            <v>1.3358778625954197</v>
          </cell>
          <cell r="R353">
            <v>7.4419232847109676E-2</v>
          </cell>
          <cell r="X353">
            <v>2.5335570469798658</v>
          </cell>
          <cell r="AB353">
            <v>1.9438722966014417</v>
          </cell>
          <cell r="AE353">
            <v>0.74122807017543868</v>
          </cell>
          <cell r="AH353">
            <v>2.37280701754386</v>
          </cell>
        </row>
        <row r="354">
          <cell r="D354">
            <v>744</v>
          </cell>
          <cell r="F354">
            <v>0</v>
          </cell>
          <cell r="G354">
            <v>3.048780487804878E-2</v>
          </cell>
          <cell r="H354">
            <v>0.14305555555555555</v>
          </cell>
          <cell r="I354">
            <v>0</v>
          </cell>
          <cell r="J354">
            <v>0.19551282051282051</v>
          </cell>
          <cell r="K354" t="e">
            <v>#DIV/0!</v>
          </cell>
          <cell r="R354">
            <v>8.4269662921348326E-2</v>
          </cell>
          <cell r="X354">
            <v>3.2735426008968607</v>
          </cell>
          <cell r="AB354">
            <v>2.4212271973466004</v>
          </cell>
          <cell r="AE354">
            <v>0.30828516377649323</v>
          </cell>
          <cell r="AH354">
            <v>0.55105973025048172</v>
          </cell>
        </row>
        <row r="355">
          <cell r="D355">
            <v>768</v>
          </cell>
          <cell r="F355">
            <v>0</v>
          </cell>
          <cell r="G355">
            <v>0</v>
          </cell>
          <cell r="H355">
            <v>7.2093023255813959E-2</v>
          </cell>
          <cell r="I355">
            <v>0</v>
          </cell>
          <cell r="J355">
            <v>0.13400758533501897</v>
          </cell>
          <cell r="K355" t="e">
            <v>#DIV/0!</v>
          </cell>
          <cell r="R355">
            <v>2.8046421663442941E-2</v>
          </cell>
          <cell r="X355">
            <v>2.2938388625592414</v>
          </cell>
          <cell r="AB355">
            <v>1.6042426251242956</v>
          </cell>
          <cell r="AE355">
            <v>0.29032258064516131</v>
          </cell>
          <cell r="AH355">
            <v>0.5053763440860215</v>
          </cell>
        </row>
        <row r="356">
          <cell r="D356">
            <v>792</v>
          </cell>
          <cell r="F356">
            <v>0</v>
          </cell>
          <cell r="G356">
            <v>0</v>
          </cell>
          <cell r="H356">
            <v>6.6009852216748766E-2</v>
          </cell>
          <cell r="I356">
            <v>0</v>
          </cell>
          <cell r="J356">
            <v>0.12729234088457389</v>
          </cell>
          <cell r="K356" t="e">
            <v>#DIV/0!</v>
          </cell>
          <cell r="R356">
            <v>3.9523965498416865E-2</v>
          </cell>
          <cell r="X356">
            <v>3.1134020618556701</v>
          </cell>
          <cell r="AB356">
            <v>2.1820809248554913</v>
          </cell>
          <cell r="AE356">
            <v>0.5714285714285714</v>
          </cell>
          <cell r="AH356">
            <v>1.1428571428571428</v>
          </cell>
        </row>
        <row r="357">
          <cell r="D357">
            <v>816</v>
          </cell>
          <cell r="F357">
            <v>0</v>
          </cell>
          <cell r="G357">
            <v>0</v>
          </cell>
          <cell r="H357">
            <v>0.11351351351351352</v>
          </cell>
          <cell r="I357">
            <v>0</v>
          </cell>
          <cell r="J357">
            <v>0.17639902676399025</v>
          </cell>
          <cell r="K357" t="e">
            <v>#DIV/0!</v>
          </cell>
          <cell r="R357">
            <v>4.4424978100362909E-2</v>
          </cell>
          <cell r="X357">
            <v>5.4719101123595504</v>
          </cell>
          <cell r="AB357">
            <v>3.4847942754919496</v>
          </cell>
          <cell r="AE357">
            <v>0.86486486486486491</v>
          </cell>
          <cell r="AH357">
            <v>2.3513513513513509</v>
          </cell>
        </row>
        <row r="358">
          <cell r="D358">
            <v>840</v>
          </cell>
          <cell r="F358">
            <v>0</v>
          </cell>
          <cell r="G358">
            <v>8.7812500000000002E-2</v>
          </cell>
          <cell r="H358">
            <v>0.125748502994012</v>
          </cell>
          <cell r="I358">
            <v>0</v>
          </cell>
          <cell r="J358">
            <v>0.19556714471968709</v>
          </cell>
          <cell r="K358" t="e">
            <v>#DIV/0!</v>
          </cell>
          <cell r="R358">
            <v>9.6275157705016531E-2</v>
          </cell>
          <cell r="X358">
            <v>2.828897338403042</v>
          </cell>
          <cell r="AB358">
            <v>2.1263218062303517</v>
          </cell>
          <cell r="AE358">
            <v>0.30957683741648101</v>
          </cell>
          <cell r="AH358">
            <v>0.7015590200445434</v>
          </cell>
        </row>
        <row r="359">
          <cell r="D359">
            <v>864</v>
          </cell>
          <cell r="F359">
            <v>0</v>
          </cell>
          <cell r="G359">
            <v>0.11393728222996516</v>
          </cell>
          <cell r="H359">
            <v>0.12125</v>
          </cell>
          <cell r="I359">
            <v>0</v>
          </cell>
          <cell r="J359">
            <v>0.21629213483146068</v>
          </cell>
          <cell r="K359" t="e">
            <v>#DIV/0!</v>
          </cell>
          <cell r="R359">
            <v>0.12312074695363191</v>
          </cell>
          <cell r="X359">
            <v>3.004524886877828</v>
          </cell>
          <cell r="AB359">
            <v>2.0361852192578964</v>
          </cell>
          <cell r="AE359">
            <v>0.36334405144694532</v>
          </cell>
          <cell r="AH359">
            <v>0.36334405144694532</v>
          </cell>
        </row>
        <row r="360">
          <cell r="D360">
            <v>888</v>
          </cell>
          <cell r="F360">
            <v>0</v>
          </cell>
          <cell r="G360">
            <v>0</v>
          </cell>
          <cell r="H360">
            <v>0.10324675324675325</v>
          </cell>
          <cell r="I360">
            <v>0</v>
          </cell>
          <cell r="J360">
            <v>0.19887955182072828</v>
          </cell>
          <cell r="K360" t="e">
            <v>#DIV/0!</v>
          </cell>
          <cell r="R360">
            <v>4.4395280235988197E-2</v>
          </cell>
          <cell r="X360">
            <v>2.4297520661157024</v>
          </cell>
          <cell r="AB360">
            <v>1.7479191438763375</v>
          </cell>
          <cell r="AE360">
            <v>0.47159090909090906</v>
          </cell>
          <cell r="AH360">
            <v>0.84374999999999989</v>
          </cell>
        </row>
        <row r="361">
          <cell r="D361">
            <v>912</v>
          </cell>
          <cell r="F361">
            <v>0</v>
          </cell>
          <cell r="G361">
            <v>3.934010152284264E-2</v>
          </cell>
          <cell r="H361">
            <v>0.14162162162162162</v>
          </cell>
          <cell r="I361">
            <v>0</v>
          </cell>
          <cell r="J361">
            <v>0.18867924528301888</v>
          </cell>
          <cell r="K361" t="e">
            <v>#DIV/0!</v>
          </cell>
          <cell r="R361">
            <v>8.1544534912410552E-2</v>
          </cell>
          <cell r="X361">
            <v>3.0268817204301071</v>
          </cell>
          <cell r="AB361">
            <v>2.0683321087435709</v>
          </cell>
          <cell r="AE361">
            <v>0.42832469775474957</v>
          </cell>
          <cell r="AH361">
            <v>0.6165803108808291</v>
          </cell>
        </row>
        <row r="362">
          <cell r="D362">
            <v>936</v>
          </cell>
          <cell r="F362">
            <v>0</v>
          </cell>
          <cell r="G362">
            <v>0</v>
          </cell>
          <cell r="H362">
            <v>0.12211055276381912</v>
          </cell>
          <cell r="I362">
            <v>0</v>
          </cell>
          <cell r="J362">
            <v>0.14420803782505909</v>
          </cell>
          <cell r="K362" t="e">
            <v>#DIV/0!</v>
          </cell>
          <cell r="R362">
            <v>6.0280140070035015E-2</v>
          </cell>
          <cell r="X362">
            <v>2.9947368421052629</v>
          </cell>
          <cell r="AB362">
            <v>2.1415129845690628</v>
          </cell>
          <cell r="AE362">
            <v>1.2471910112359552</v>
          </cell>
          <cell r="AH362">
            <v>1.2471910112359552</v>
          </cell>
        </row>
        <row r="363">
          <cell r="D363">
            <v>960</v>
          </cell>
          <cell r="F363">
            <v>0</v>
          </cell>
          <cell r="G363">
            <v>0</v>
          </cell>
          <cell r="H363">
            <v>0.10543478260869565</v>
          </cell>
          <cell r="I363">
            <v>0</v>
          </cell>
          <cell r="J363">
            <v>0.20866141732283466</v>
          </cell>
          <cell r="K363" t="e">
            <v>#DIV/0!</v>
          </cell>
          <cell r="R363">
            <v>7.4549343110296387E-2</v>
          </cell>
          <cell r="X363">
            <v>5.0526315789473681</v>
          </cell>
          <cell r="AB363">
            <v>2.6991565135895033</v>
          </cell>
          <cell r="AE363">
            <v>0.69512195121951215</v>
          </cell>
          <cell r="AH363">
            <v>1.0979674796747967</v>
          </cell>
        </row>
        <row r="409">
          <cell r="F409" t="str">
            <v>PFBA</v>
          </cell>
          <cell r="G409" t="str">
            <v>PFPeA</v>
          </cell>
          <cell r="H409" t="str">
            <v>PFHxA</v>
          </cell>
          <cell r="I409" t="str">
            <v>PFHpA</v>
          </cell>
          <cell r="J409" t="str">
            <v>PFOA</v>
          </cell>
        </row>
        <row r="412">
          <cell r="D412">
            <v>24</v>
          </cell>
          <cell r="F412">
            <v>58.5</v>
          </cell>
          <cell r="G412">
            <v>392</v>
          </cell>
          <cell r="H412">
            <v>257.08999999999997</v>
          </cell>
          <cell r="I412">
            <v>81.8</v>
          </cell>
          <cell r="J412">
            <v>143.91999999999999</v>
          </cell>
        </row>
        <row r="413">
          <cell r="D413">
            <v>168</v>
          </cell>
          <cell r="F413">
            <v>7.73</v>
          </cell>
          <cell r="G413">
            <v>62.699999999999996</v>
          </cell>
          <cell r="H413">
            <v>31</v>
          </cell>
          <cell r="I413">
            <v>6.09</v>
          </cell>
          <cell r="J413">
            <v>8.1700000000000017</v>
          </cell>
        </row>
        <row r="414">
          <cell r="D414">
            <v>192</v>
          </cell>
          <cell r="F414">
            <v>10.5</v>
          </cell>
          <cell r="G414">
            <v>75.100000000000009</v>
          </cell>
          <cell r="H414">
            <v>29.45</v>
          </cell>
          <cell r="I414">
            <v>7.9</v>
          </cell>
          <cell r="J414">
            <v>11.629999999999999</v>
          </cell>
        </row>
        <row r="415">
          <cell r="D415">
            <v>216</v>
          </cell>
          <cell r="F415">
            <v>11.2</v>
          </cell>
          <cell r="G415">
            <v>88.8</v>
          </cell>
          <cell r="H415">
            <v>35.940000000000005</v>
          </cell>
          <cell r="I415">
            <v>7.75</v>
          </cell>
          <cell r="J415">
            <v>16.75</v>
          </cell>
        </row>
        <row r="416">
          <cell r="D416">
            <v>240</v>
          </cell>
          <cell r="F416">
            <v>9.2200000000000006</v>
          </cell>
          <cell r="G416">
            <v>78.900000000000006</v>
          </cell>
          <cell r="H416">
            <v>29.529999999999998</v>
          </cell>
          <cell r="I416">
            <v>3.2299999999999995</v>
          </cell>
          <cell r="J416">
            <v>9.75</v>
          </cell>
        </row>
        <row r="417">
          <cell r="D417">
            <v>264</v>
          </cell>
          <cell r="F417">
            <v>9.2799999999999994</v>
          </cell>
          <cell r="G417">
            <v>95.55</v>
          </cell>
          <cell r="H417">
            <v>31.95</v>
          </cell>
          <cell r="I417">
            <v>5.73</v>
          </cell>
          <cell r="J417">
            <v>10.45</v>
          </cell>
        </row>
        <row r="418">
          <cell r="D418">
            <v>288</v>
          </cell>
          <cell r="F418">
            <v>9.25</v>
          </cell>
          <cell r="G418">
            <v>76.72</v>
          </cell>
          <cell r="H418">
            <v>28.54</v>
          </cell>
          <cell r="I418">
            <v>6.61</v>
          </cell>
          <cell r="J418">
            <v>9.8299999999999983</v>
          </cell>
        </row>
        <row r="419">
          <cell r="D419">
            <v>312</v>
          </cell>
          <cell r="F419">
            <v>7.42</v>
          </cell>
          <cell r="G419">
            <v>76.069999999999993</v>
          </cell>
          <cell r="H419">
            <v>24.81</v>
          </cell>
          <cell r="I419">
            <v>4.58</v>
          </cell>
          <cell r="J419">
            <v>6.8000000000000007</v>
          </cell>
        </row>
        <row r="420">
          <cell r="D420">
            <v>336</v>
          </cell>
          <cell r="F420">
            <v>8.8000000000000007</v>
          </cell>
          <cell r="G420">
            <v>71.240000000000009</v>
          </cell>
          <cell r="H420">
            <v>28.86</v>
          </cell>
          <cell r="I420">
            <v>2.0400000000000005</v>
          </cell>
          <cell r="J420">
            <v>7.6400000000000006</v>
          </cell>
        </row>
        <row r="421">
          <cell r="D421">
            <v>360</v>
          </cell>
          <cell r="F421">
            <v>8.9699999999999989</v>
          </cell>
          <cell r="G421">
            <v>61.45</v>
          </cell>
          <cell r="H421">
            <v>24.549999999999997</v>
          </cell>
          <cell r="I421">
            <v>4.4000000000000004</v>
          </cell>
          <cell r="J421">
            <v>7.6150000000000002</v>
          </cell>
        </row>
        <row r="422">
          <cell r="D422">
            <v>408</v>
          </cell>
          <cell r="F422">
            <v>8.4700000000000006</v>
          </cell>
          <cell r="G422">
            <v>39.42</v>
          </cell>
          <cell r="H422">
            <v>17.829999999999998</v>
          </cell>
          <cell r="I422">
            <v>2.74</v>
          </cell>
          <cell r="J422">
            <v>8.25</v>
          </cell>
        </row>
        <row r="423">
          <cell r="D423">
            <v>432</v>
          </cell>
          <cell r="F423">
            <v>8.3699999999999992</v>
          </cell>
          <cell r="G423">
            <v>43.6</v>
          </cell>
          <cell r="H423">
            <v>18.170000000000002</v>
          </cell>
          <cell r="I423">
            <v>3.33</v>
          </cell>
          <cell r="J423">
            <v>8.8699999999999992</v>
          </cell>
        </row>
        <row r="424">
          <cell r="D424">
            <v>456</v>
          </cell>
          <cell r="F424">
            <v>8.67</v>
          </cell>
          <cell r="G424">
            <v>39.799999999999997</v>
          </cell>
          <cell r="H424">
            <v>17.11</v>
          </cell>
          <cell r="I424">
            <v>3.6</v>
          </cell>
          <cell r="J424">
            <v>7.0400000000000009</v>
          </cell>
        </row>
        <row r="425">
          <cell r="D425">
            <v>480</v>
          </cell>
          <cell r="F425">
            <v>8.9700000000000006</v>
          </cell>
          <cell r="G425">
            <v>34.475000000000001</v>
          </cell>
          <cell r="H425">
            <v>12.545000000000002</v>
          </cell>
          <cell r="I425">
            <v>3.52</v>
          </cell>
          <cell r="J425">
            <v>7.59</v>
          </cell>
        </row>
        <row r="426">
          <cell r="D426">
            <v>504</v>
          </cell>
          <cell r="F426">
            <v>7.05</v>
          </cell>
          <cell r="G426">
            <v>14.319999999999997</v>
          </cell>
          <cell r="H426">
            <v>8.990000000000002</v>
          </cell>
          <cell r="I426">
            <v>3.12</v>
          </cell>
          <cell r="J426">
            <v>3.8450000000000002</v>
          </cell>
        </row>
        <row r="427">
          <cell r="D427">
            <v>528</v>
          </cell>
          <cell r="F427">
            <v>6.71</v>
          </cell>
          <cell r="G427">
            <v>24.754999999999999</v>
          </cell>
          <cell r="H427">
            <v>9.0350000000000001</v>
          </cell>
          <cell r="I427">
            <v>3.04</v>
          </cell>
          <cell r="J427">
            <v>3.7</v>
          </cell>
        </row>
        <row r="428">
          <cell r="D428">
            <v>552</v>
          </cell>
          <cell r="F428">
            <v>7.68</v>
          </cell>
          <cell r="G428">
            <v>31.340000000000003</v>
          </cell>
          <cell r="H428">
            <v>12.73</v>
          </cell>
          <cell r="I428">
            <v>3.52</v>
          </cell>
          <cell r="J428">
            <v>5.49</v>
          </cell>
        </row>
        <row r="429">
          <cell r="D429">
            <v>576</v>
          </cell>
          <cell r="F429">
            <v>7.81</v>
          </cell>
          <cell r="G429">
            <v>27.2</v>
          </cell>
          <cell r="H429">
            <v>12.26</v>
          </cell>
          <cell r="I429">
            <v>2.41</v>
          </cell>
          <cell r="J429">
            <v>4.8900000000000006</v>
          </cell>
        </row>
        <row r="430">
          <cell r="D430">
            <v>600</v>
          </cell>
          <cell r="F430">
            <v>9.09</v>
          </cell>
          <cell r="G430">
            <v>35.700000000000003</v>
          </cell>
          <cell r="H430">
            <v>15.170000000000002</v>
          </cell>
          <cell r="I430">
            <v>2.35</v>
          </cell>
          <cell r="J430">
            <v>6.39</v>
          </cell>
        </row>
        <row r="431">
          <cell r="D431">
            <v>624</v>
          </cell>
          <cell r="F431">
            <v>7.27</v>
          </cell>
          <cell r="G431">
            <v>34</v>
          </cell>
          <cell r="H431">
            <v>15.66</v>
          </cell>
          <cell r="I431">
            <v>2.5299999999999998</v>
          </cell>
          <cell r="J431">
            <v>7.5</v>
          </cell>
        </row>
        <row r="432">
          <cell r="D432">
            <v>648</v>
          </cell>
          <cell r="F432">
            <v>5.54</v>
          </cell>
          <cell r="G432">
            <v>34.825000000000003</v>
          </cell>
          <cell r="H432">
            <v>11.685</v>
          </cell>
          <cell r="I432">
            <v>2.62</v>
          </cell>
          <cell r="J432">
            <v>5.82</v>
          </cell>
        </row>
        <row r="433">
          <cell r="D433">
            <v>672</v>
          </cell>
          <cell r="F433">
            <v>9.4499999999999993</v>
          </cell>
          <cell r="G433">
            <v>29.26</v>
          </cell>
          <cell r="H433">
            <v>9.59</v>
          </cell>
          <cell r="I433">
            <v>3.36</v>
          </cell>
          <cell r="J433">
            <v>5.3500000000000005</v>
          </cell>
        </row>
        <row r="434">
          <cell r="D434">
            <v>696</v>
          </cell>
          <cell r="F434">
            <v>7.32</v>
          </cell>
          <cell r="G434">
            <v>29.93</v>
          </cell>
          <cell r="H434">
            <v>11.55</v>
          </cell>
          <cell r="I434">
            <v>0.98</v>
          </cell>
          <cell r="J434">
            <v>4.3000000000000007</v>
          </cell>
        </row>
        <row r="435">
          <cell r="D435">
            <v>720</v>
          </cell>
          <cell r="F435">
            <v>8.17</v>
          </cell>
          <cell r="G435">
            <v>38.799999999999997</v>
          </cell>
          <cell r="H435">
            <v>13.57</v>
          </cell>
          <cell r="I435">
            <v>2.58</v>
          </cell>
          <cell r="J435">
            <v>5.85</v>
          </cell>
        </row>
        <row r="436">
          <cell r="D436">
            <v>744</v>
          </cell>
          <cell r="F436">
            <v>7.69</v>
          </cell>
          <cell r="G436">
            <v>39.75</v>
          </cell>
          <cell r="H436">
            <v>12.34</v>
          </cell>
          <cell r="I436">
            <v>1.87</v>
          </cell>
          <cell r="J436">
            <v>5.0200000000000005</v>
          </cell>
        </row>
        <row r="437">
          <cell r="D437">
            <v>768</v>
          </cell>
          <cell r="F437">
            <v>9.74</v>
          </cell>
          <cell r="G437">
            <v>50.9</v>
          </cell>
          <cell r="H437">
            <v>19.95</v>
          </cell>
          <cell r="I437">
            <v>3.01</v>
          </cell>
          <cell r="J437">
            <v>6.85</v>
          </cell>
        </row>
        <row r="438">
          <cell r="D438">
            <v>792</v>
          </cell>
          <cell r="F438">
            <v>8.9499999999999993</v>
          </cell>
          <cell r="G438">
            <v>49.8</v>
          </cell>
          <cell r="H438">
            <v>18.96</v>
          </cell>
          <cell r="I438">
            <v>3.27</v>
          </cell>
          <cell r="J438">
            <v>8.09</v>
          </cell>
        </row>
        <row r="439">
          <cell r="D439">
            <v>816</v>
          </cell>
          <cell r="F439">
            <v>7.91</v>
          </cell>
          <cell r="G439">
            <v>43.3</v>
          </cell>
          <cell r="H439">
            <v>16.399999999999999</v>
          </cell>
          <cell r="I439">
            <v>1.98</v>
          </cell>
          <cell r="J439">
            <v>6.7700000000000005</v>
          </cell>
        </row>
        <row r="440">
          <cell r="D440">
            <v>840</v>
          </cell>
          <cell r="F440">
            <v>6.91</v>
          </cell>
          <cell r="G440">
            <v>29.19</v>
          </cell>
          <cell r="H440">
            <v>14.6</v>
          </cell>
          <cell r="I440">
            <v>3.3</v>
          </cell>
          <cell r="J440">
            <v>6.17</v>
          </cell>
        </row>
        <row r="441">
          <cell r="D441">
            <v>864</v>
          </cell>
          <cell r="F441">
            <v>8.77</v>
          </cell>
          <cell r="G441">
            <v>25.43</v>
          </cell>
          <cell r="H441">
            <v>14.06</v>
          </cell>
          <cell r="I441">
            <v>2.6</v>
          </cell>
          <cell r="J441">
            <v>5.58</v>
          </cell>
        </row>
        <row r="442">
          <cell r="D442">
            <v>888</v>
          </cell>
          <cell r="F442">
            <v>11.8</v>
          </cell>
          <cell r="G442">
            <v>31.3</v>
          </cell>
          <cell r="H442">
            <v>13.81</v>
          </cell>
          <cell r="I442">
            <v>2.16</v>
          </cell>
          <cell r="J442">
            <v>5.72</v>
          </cell>
        </row>
        <row r="443">
          <cell r="D443">
            <v>912</v>
          </cell>
          <cell r="F443">
            <v>13.6</v>
          </cell>
          <cell r="G443">
            <v>37.85</v>
          </cell>
          <cell r="H443">
            <v>15.879999999999999</v>
          </cell>
          <cell r="I443">
            <v>2.67</v>
          </cell>
          <cell r="J443">
            <v>5.59</v>
          </cell>
        </row>
        <row r="444">
          <cell r="D444">
            <v>936</v>
          </cell>
          <cell r="F444">
            <v>20.7</v>
          </cell>
          <cell r="G444">
            <v>28</v>
          </cell>
          <cell r="H444">
            <v>17.47</v>
          </cell>
          <cell r="I444">
            <v>2.9</v>
          </cell>
          <cell r="J444">
            <v>7.2400000000000011</v>
          </cell>
        </row>
        <row r="445">
          <cell r="D445">
            <v>960</v>
          </cell>
          <cell r="F445">
            <v>11.8</v>
          </cell>
          <cell r="G445">
            <v>24.7</v>
          </cell>
          <cell r="H445">
            <v>16.459999999999997</v>
          </cell>
          <cell r="I445">
            <v>2.94</v>
          </cell>
          <cell r="J445">
            <v>6.03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848-39EE-4985-BDFA-BB872D1F4755}">
  <dimension ref="A1:BX96"/>
  <sheetViews>
    <sheetView topLeftCell="A24" zoomScale="85" zoomScaleNormal="85" workbookViewId="0">
      <selection activeCell="P36" sqref="P36"/>
    </sheetView>
  </sheetViews>
  <sheetFormatPr defaultRowHeight="14.5" x14ac:dyDescent="0.35"/>
  <cols>
    <col min="25" max="25" width="11.26953125" bestFit="1" customWidth="1"/>
    <col min="27" max="27" width="12.26953125" bestFit="1" customWidth="1"/>
  </cols>
  <sheetData>
    <row r="1" spans="1:76" x14ac:dyDescent="0.35">
      <c r="AK1" s="108" t="s">
        <v>8</v>
      </c>
      <c r="AL1" s="108"/>
      <c r="AM1" s="108"/>
      <c r="AN1" s="108"/>
      <c r="AO1" s="108"/>
    </row>
    <row r="2" spans="1:76" x14ac:dyDescent="0.35">
      <c r="B2" s="26"/>
      <c r="C2" s="26"/>
      <c r="D2" s="26"/>
      <c r="E2" s="32">
        <v>44285</v>
      </c>
      <c r="F2" s="32">
        <v>44285</v>
      </c>
      <c r="G2" s="13">
        <v>44285</v>
      </c>
      <c r="H2" s="26">
        <v>44291</v>
      </c>
      <c r="I2" s="26">
        <v>44293</v>
      </c>
      <c r="J2" s="26">
        <v>44294</v>
      </c>
      <c r="K2" s="26">
        <v>44295</v>
      </c>
      <c r="L2" s="13">
        <v>44296</v>
      </c>
      <c r="M2" s="26">
        <v>44297</v>
      </c>
      <c r="N2" s="13">
        <v>44298</v>
      </c>
      <c r="O2" s="31">
        <v>44299</v>
      </c>
      <c r="P2" s="31">
        <v>44299</v>
      </c>
      <c r="Q2" s="26">
        <v>44299</v>
      </c>
      <c r="R2" s="13">
        <v>44300</v>
      </c>
      <c r="S2" s="26">
        <v>44301</v>
      </c>
      <c r="T2" s="13">
        <v>44302</v>
      </c>
      <c r="U2" s="26">
        <v>44303</v>
      </c>
      <c r="V2" s="13">
        <v>44304</v>
      </c>
      <c r="W2" s="26">
        <v>44305</v>
      </c>
      <c r="X2" s="13">
        <v>44306</v>
      </c>
      <c r="Y2" s="26">
        <v>44307</v>
      </c>
      <c r="Z2" s="13">
        <v>44308</v>
      </c>
      <c r="AA2" s="26">
        <v>44309</v>
      </c>
      <c r="AB2" s="13">
        <v>44310</v>
      </c>
      <c r="AC2" s="26">
        <v>44311</v>
      </c>
      <c r="AD2" s="13">
        <v>44312</v>
      </c>
      <c r="AE2" s="26">
        <v>44313</v>
      </c>
      <c r="AF2" s="13">
        <v>44314</v>
      </c>
      <c r="AG2" s="26">
        <v>44315</v>
      </c>
      <c r="AH2" s="13">
        <v>44316</v>
      </c>
      <c r="AI2" s="26">
        <v>44317</v>
      </c>
      <c r="AJ2" s="13">
        <v>44318</v>
      </c>
      <c r="AK2" s="26">
        <v>44319</v>
      </c>
      <c r="AL2" s="13">
        <v>44320</v>
      </c>
      <c r="AM2" s="26">
        <v>44321</v>
      </c>
      <c r="AN2" s="13">
        <v>44322</v>
      </c>
      <c r="AO2" s="26">
        <v>44323</v>
      </c>
      <c r="AP2" s="13">
        <v>44324</v>
      </c>
      <c r="AQ2" s="26">
        <v>44325</v>
      </c>
      <c r="AR2" s="13">
        <v>44326</v>
      </c>
      <c r="AS2" s="26">
        <v>44327</v>
      </c>
      <c r="AT2" s="13">
        <v>44328</v>
      </c>
      <c r="AU2" s="26">
        <v>44329</v>
      </c>
      <c r="AV2" s="13">
        <v>44330</v>
      </c>
      <c r="AW2" s="26">
        <v>44331</v>
      </c>
      <c r="AX2" s="13">
        <v>44332</v>
      </c>
      <c r="AY2" s="26">
        <v>44333</v>
      </c>
      <c r="AZ2" s="13">
        <v>44334</v>
      </c>
    </row>
    <row r="3" spans="1:76" x14ac:dyDescent="0.35">
      <c r="B3" s="26"/>
      <c r="C3" s="26"/>
      <c r="D3" s="26"/>
      <c r="E3" s="30">
        <v>0.60069444444444442</v>
      </c>
      <c r="F3" s="30">
        <v>0.66666666666666663</v>
      </c>
      <c r="G3" s="13" t="s">
        <v>3</v>
      </c>
      <c r="H3" s="21">
        <v>0.5</v>
      </c>
      <c r="I3" s="21">
        <v>0.66666666666666663</v>
      </c>
      <c r="J3" s="21">
        <v>0.64583333333333337</v>
      </c>
      <c r="K3" s="21">
        <v>0.64583333333333337</v>
      </c>
      <c r="L3" s="21">
        <v>0.63888888888888895</v>
      </c>
      <c r="M3" s="21">
        <v>0.63888888888888895</v>
      </c>
      <c r="N3" s="21">
        <v>0.63888888888888895</v>
      </c>
      <c r="O3" s="30">
        <v>0.29166666666666669</v>
      </c>
      <c r="P3" s="30">
        <v>0.65972222222222221</v>
      </c>
      <c r="Q3" s="21" t="s">
        <v>3</v>
      </c>
      <c r="R3" s="21">
        <v>0.65972222222222221</v>
      </c>
      <c r="S3" s="21">
        <v>0.65972222222222221</v>
      </c>
      <c r="T3" s="21">
        <v>0.65972222222222221</v>
      </c>
      <c r="U3" s="21">
        <v>0.65972222222222221</v>
      </c>
      <c r="V3" s="21">
        <v>0.65972222222222221</v>
      </c>
      <c r="W3" s="21">
        <v>0.65972222222222221</v>
      </c>
      <c r="X3" s="21">
        <v>0.63888888888888895</v>
      </c>
      <c r="Y3" s="21">
        <v>0.63888888888888895</v>
      </c>
      <c r="Z3" s="21">
        <v>0.63888888888888895</v>
      </c>
      <c r="AA3" s="21">
        <v>0.63888888888888895</v>
      </c>
      <c r="AB3" s="21">
        <v>0.63888888888888895</v>
      </c>
      <c r="AC3" s="21">
        <v>0.63888888888888895</v>
      </c>
      <c r="AD3" s="21">
        <v>0.63888888888888895</v>
      </c>
      <c r="AE3" s="21">
        <v>0.63888888888888895</v>
      </c>
      <c r="AF3" s="21">
        <v>0.63888888888888895</v>
      </c>
      <c r="AG3" s="21">
        <v>0.65625</v>
      </c>
      <c r="AH3" s="21">
        <v>0.65625</v>
      </c>
      <c r="AI3" s="21">
        <v>0.65625</v>
      </c>
      <c r="AJ3" s="21">
        <v>0.65625</v>
      </c>
      <c r="AK3" s="21">
        <v>0.65625</v>
      </c>
      <c r="AL3" s="21">
        <v>0.64583333333333337</v>
      </c>
      <c r="AM3" s="21">
        <v>0.64583333333333337</v>
      </c>
      <c r="AN3" s="21">
        <v>0.64583333333333337</v>
      </c>
      <c r="AO3" s="21">
        <v>0.64583333333333337</v>
      </c>
      <c r="AP3" s="21">
        <v>0.64583333333333337</v>
      </c>
      <c r="AQ3" s="21">
        <v>0.64583333333333337</v>
      </c>
      <c r="AR3" s="21">
        <v>0.64583333333333337</v>
      </c>
      <c r="AS3" s="21">
        <v>0.64583333333333337</v>
      </c>
      <c r="AT3" s="21">
        <v>0.64583333333333337</v>
      </c>
      <c r="AU3" s="21">
        <v>0.64583333333333337</v>
      </c>
      <c r="AV3" s="21">
        <v>0.64583333333333337</v>
      </c>
      <c r="AW3" s="21">
        <v>0.64583333333333337</v>
      </c>
      <c r="AX3" s="21">
        <v>0.64583333333333337</v>
      </c>
      <c r="AY3" s="21">
        <v>0.64583333333333337</v>
      </c>
      <c r="AZ3" s="26"/>
    </row>
    <row r="4" spans="1:76" x14ac:dyDescent="0.35">
      <c r="A4" t="s">
        <v>7</v>
      </c>
      <c r="B4" s="20">
        <v>16</v>
      </c>
      <c r="C4" s="12" t="s">
        <v>1</v>
      </c>
      <c r="D4" s="12" t="s">
        <v>0</v>
      </c>
      <c r="E4" s="28">
        <v>24000</v>
      </c>
      <c r="F4" s="28">
        <v>33100</v>
      </c>
      <c r="G4" s="10">
        <v>28550</v>
      </c>
      <c r="H4" s="1">
        <v>163</v>
      </c>
      <c r="I4" s="1">
        <v>57.2</v>
      </c>
      <c r="J4" s="29">
        <v>63.8</v>
      </c>
      <c r="K4" s="1">
        <v>336</v>
      </c>
      <c r="L4" s="1">
        <v>93.7</v>
      </c>
      <c r="M4" s="1">
        <v>33.4</v>
      </c>
      <c r="N4" s="1">
        <v>25.8</v>
      </c>
      <c r="O4" s="28">
        <v>31.6</v>
      </c>
      <c r="P4" s="27">
        <v>23</v>
      </c>
      <c r="Q4" s="11">
        <v>27.3</v>
      </c>
      <c r="R4" s="1">
        <v>18.8</v>
      </c>
      <c r="S4" s="1">
        <v>68.099999999999994</v>
      </c>
      <c r="T4" s="1">
        <v>21.6</v>
      </c>
      <c r="U4" s="2">
        <v>21.5</v>
      </c>
      <c r="V4" s="2">
        <v>17.8</v>
      </c>
      <c r="W4" s="11">
        <v>7.54</v>
      </c>
      <c r="X4" s="1">
        <v>21.6</v>
      </c>
      <c r="Y4" s="2">
        <v>13</v>
      </c>
      <c r="Z4" s="1">
        <v>15.2</v>
      </c>
      <c r="AA4" s="1">
        <v>15.7</v>
      </c>
      <c r="AB4" s="1">
        <v>9.27</v>
      </c>
      <c r="AC4" s="1">
        <v>9.7799999999999994</v>
      </c>
      <c r="AD4" s="1">
        <v>13.4</v>
      </c>
      <c r="AE4" s="1">
        <v>22.8</v>
      </c>
      <c r="AF4" s="1">
        <v>11.7</v>
      </c>
      <c r="AG4" s="1">
        <v>12.6</v>
      </c>
      <c r="AH4" s="2">
        <v>21</v>
      </c>
      <c r="AI4" s="1">
        <v>11.1</v>
      </c>
      <c r="AJ4" s="1">
        <v>10.8</v>
      </c>
      <c r="AK4" s="1">
        <v>126</v>
      </c>
      <c r="AL4" s="1">
        <v>44.2</v>
      </c>
      <c r="AM4" s="1">
        <v>59.1</v>
      </c>
      <c r="AN4" s="1">
        <v>13.5</v>
      </c>
      <c r="AO4" s="1">
        <v>7.91</v>
      </c>
      <c r="AP4" s="1">
        <v>11.9</v>
      </c>
      <c r="AQ4" s="1">
        <v>8.75</v>
      </c>
      <c r="AR4" s="1">
        <v>42.1</v>
      </c>
      <c r="AS4" s="1">
        <v>14.4</v>
      </c>
      <c r="AT4" s="1">
        <v>6.36</v>
      </c>
      <c r="AU4" s="1">
        <v>4.6399999999999997</v>
      </c>
      <c r="AV4" s="11">
        <v>9.3000000000000007</v>
      </c>
      <c r="AW4" s="11">
        <v>2</v>
      </c>
      <c r="AX4" s="1">
        <v>3.76</v>
      </c>
      <c r="AY4" s="1">
        <v>5.48</v>
      </c>
      <c r="AZ4" s="1"/>
    </row>
    <row r="5" spans="1:76" x14ac:dyDescent="0.35">
      <c r="E5">
        <v>0.26</v>
      </c>
      <c r="F5">
        <v>0.24</v>
      </c>
      <c r="H5">
        <v>6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  <c r="AC5">
        <v>26</v>
      </c>
      <c r="AD5">
        <v>27</v>
      </c>
      <c r="AE5">
        <v>28</v>
      </c>
      <c r="AF5">
        <v>29</v>
      </c>
      <c r="AG5">
        <v>30</v>
      </c>
      <c r="AH5">
        <v>31</v>
      </c>
      <c r="AI5">
        <v>32</v>
      </c>
      <c r="AJ5">
        <v>33</v>
      </c>
      <c r="AK5">
        <v>34</v>
      </c>
      <c r="AL5">
        <v>35</v>
      </c>
      <c r="AM5">
        <v>36</v>
      </c>
      <c r="AN5">
        <v>37</v>
      </c>
      <c r="AO5">
        <v>38</v>
      </c>
      <c r="AP5">
        <v>39</v>
      </c>
      <c r="AQ5">
        <v>40</v>
      </c>
      <c r="AR5">
        <v>41</v>
      </c>
      <c r="AS5">
        <v>42</v>
      </c>
      <c r="AT5">
        <v>43</v>
      </c>
      <c r="AU5">
        <v>44</v>
      </c>
      <c r="AV5">
        <v>45</v>
      </c>
      <c r="AW5">
        <v>46</v>
      </c>
      <c r="AX5">
        <v>47</v>
      </c>
      <c r="AY5">
        <v>48</v>
      </c>
    </row>
    <row r="6" spans="1:76" x14ac:dyDescent="0.35">
      <c r="H6">
        <f t="shared" ref="H6:AY6" si="0">H5*24</f>
        <v>144</v>
      </c>
      <c r="I6">
        <f t="shared" si="0"/>
        <v>192</v>
      </c>
      <c r="J6">
        <f t="shared" si="0"/>
        <v>216</v>
      </c>
      <c r="K6">
        <f t="shared" si="0"/>
        <v>240</v>
      </c>
      <c r="L6">
        <f t="shared" si="0"/>
        <v>264</v>
      </c>
      <c r="M6">
        <f t="shared" si="0"/>
        <v>288</v>
      </c>
      <c r="N6">
        <f t="shared" si="0"/>
        <v>312</v>
      </c>
      <c r="O6">
        <f t="shared" si="0"/>
        <v>0</v>
      </c>
      <c r="P6">
        <f t="shared" si="0"/>
        <v>0</v>
      </c>
      <c r="Q6">
        <f t="shared" si="0"/>
        <v>336</v>
      </c>
      <c r="R6">
        <f t="shared" si="0"/>
        <v>360</v>
      </c>
      <c r="S6">
        <f t="shared" si="0"/>
        <v>384</v>
      </c>
      <c r="T6">
        <f t="shared" si="0"/>
        <v>408</v>
      </c>
      <c r="U6">
        <f t="shared" si="0"/>
        <v>432</v>
      </c>
      <c r="V6">
        <f t="shared" si="0"/>
        <v>456</v>
      </c>
      <c r="W6">
        <f t="shared" si="0"/>
        <v>480</v>
      </c>
      <c r="X6">
        <f t="shared" si="0"/>
        <v>504</v>
      </c>
      <c r="Y6">
        <f t="shared" si="0"/>
        <v>528</v>
      </c>
      <c r="Z6">
        <f t="shared" si="0"/>
        <v>552</v>
      </c>
      <c r="AA6">
        <f t="shared" si="0"/>
        <v>576</v>
      </c>
      <c r="AB6">
        <f t="shared" si="0"/>
        <v>600</v>
      </c>
      <c r="AC6">
        <f t="shared" si="0"/>
        <v>624</v>
      </c>
      <c r="AD6">
        <f t="shared" si="0"/>
        <v>648</v>
      </c>
      <c r="AE6">
        <f t="shared" si="0"/>
        <v>672</v>
      </c>
      <c r="AF6">
        <f t="shared" si="0"/>
        <v>696</v>
      </c>
      <c r="AG6">
        <f t="shared" si="0"/>
        <v>720</v>
      </c>
      <c r="AH6">
        <f t="shared" si="0"/>
        <v>744</v>
      </c>
      <c r="AI6">
        <f t="shared" si="0"/>
        <v>768</v>
      </c>
      <c r="AJ6">
        <f t="shared" si="0"/>
        <v>792</v>
      </c>
      <c r="AK6">
        <f t="shared" si="0"/>
        <v>816</v>
      </c>
      <c r="AL6">
        <f t="shared" si="0"/>
        <v>840</v>
      </c>
      <c r="AM6">
        <f t="shared" si="0"/>
        <v>864</v>
      </c>
      <c r="AN6">
        <f t="shared" si="0"/>
        <v>888</v>
      </c>
      <c r="AO6">
        <f t="shared" si="0"/>
        <v>912</v>
      </c>
      <c r="AP6">
        <f t="shared" si="0"/>
        <v>936</v>
      </c>
      <c r="AQ6">
        <f t="shared" si="0"/>
        <v>960</v>
      </c>
      <c r="AR6">
        <f t="shared" si="0"/>
        <v>984</v>
      </c>
      <c r="AS6">
        <f t="shared" si="0"/>
        <v>1008</v>
      </c>
      <c r="AT6">
        <f t="shared" si="0"/>
        <v>1032</v>
      </c>
      <c r="AU6">
        <f t="shared" si="0"/>
        <v>1056</v>
      </c>
      <c r="AV6">
        <f t="shared" si="0"/>
        <v>1080</v>
      </c>
      <c r="AW6">
        <f t="shared" si="0"/>
        <v>1104</v>
      </c>
      <c r="AX6">
        <f t="shared" si="0"/>
        <v>1128</v>
      </c>
      <c r="AY6">
        <f t="shared" si="0"/>
        <v>1152</v>
      </c>
    </row>
    <row r="7" spans="1:76" s="13" customFormat="1" x14ac:dyDescent="0.35">
      <c r="E7" s="25">
        <v>44286</v>
      </c>
      <c r="F7" s="25">
        <v>44286</v>
      </c>
      <c r="G7" s="13">
        <v>44286</v>
      </c>
      <c r="H7" s="26">
        <v>44292</v>
      </c>
      <c r="I7" s="26">
        <v>44293</v>
      </c>
      <c r="J7" s="13">
        <v>44294</v>
      </c>
      <c r="K7" s="13">
        <v>44295</v>
      </c>
      <c r="L7" s="13">
        <v>44296</v>
      </c>
      <c r="M7" s="13">
        <v>44297</v>
      </c>
      <c r="N7" s="13">
        <v>44298</v>
      </c>
      <c r="O7" s="13">
        <v>44299</v>
      </c>
      <c r="P7" s="25">
        <v>44300</v>
      </c>
      <c r="Q7" s="25">
        <v>44300</v>
      </c>
      <c r="R7" s="13">
        <v>44300</v>
      </c>
      <c r="S7" s="13">
        <v>44301</v>
      </c>
      <c r="T7" s="13">
        <v>44302</v>
      </c>
      <c r="U7" s="13">
        <v>44303</v>
      </c>
      <c r="V7" s="13">
        <v>44304</v>
      </c>
      <c r="W7" s="13">
        <v>44305</v>
      </c>
      <c r="X7" s="13">
        <v>44306</v>
      </c>
      <c r="Y7" s="13">
        <v>44307</v>
      </c>
      <c r="Z7" s="13">
        <v>44308</v>
      </c>
      <c r="AA7" s="13">
        <v>44309</v>
      </c>
      <c r="AB7" s="13">
        <v>44310</v>
      </c>
      <c r="AC7" s="13">
        <v>44311</v>
      </c>
      <c r="AD7" s="13">
        <v>44312</v>
      </c>
      <c r="AE7" s="13">
        <v>44313</v>
      </c>
      <c r="AF7" s="13">
        <v>44314</v>
      </c>
      <c r="AG7" s="13">
        <v>44315</v>
      </c>
      <c r="AH7" s="13">
        <v>44316</v>
      </c>
      <c r="AI7" s="13">
        <v>44317</v>
      </c>
      <c r="AJ7" s="13">
        <v>44318</v>
      </c>
      <c r="AK7" s="13">
        <v>44319</v>
      </c>
      <c r="AL7" s="13">
        <v>44320</v>
      </c>
      <c r="AM7" s="13">
        <v>44321</v>
      </c>
      <c r="AN7" s="13">
        <v>44322</v>
      </c>
      <c r="AO7" s="13">
        <v>44323</v>
      </c>
      <c r="AP7" s="13">
        <v>44324</v>
      </c>
      <c r="AQ7" s="13">
        <v>44325</v>
      </c>
      <c r="AR7" s="13">
        <v>44326</v>
      </c>
      <c r="AS7" s="13">
        <v>44327</v>
      </c>
      <c r="AT7" s="13">
        <v>44328</v>
      </c>
      <c r="AU7" s="13">
        <v>44329</v>
      </c>
      <c r="AV7" s="13">
        <v>44330</v>
      </c>
      <c r="AW7" s="13">
        <v>44331</v>
      </c>
      <c r="AX7" s="13">
        <v>44332</v>
      </c>
      <c r="AY7" s="13">
        <v>44333</v>
      </c>
      <c r="AZ7" s="13">
        <v>44334</v>
      </c>
      <c r="BA7" s="13">
        <v>44335</v>
      </c>
      <c r="BB7" s="13">
        <v>44336</v>
      </c>
      <c r="BC7" s="13">
        <v>44337</v>
      </c>
      <c r="BD7" s="13">
        <v>44338</v>
      </c>
      <c r="BE7" s="13">
        <v>44339</v>
      </c>
      <c r="BF7" s="13">
        <v>44340</v>
      </c>
      <c r="BG7" s="13">
        <v>44341</v>
      </c>
      <c r="BH7" s="13">
        <v>44342</v>
      </c>
      <c r="BI7" s="13">
        <v>44343</v>
      </c>
      <c r="BJ7" s="13">
        <v>44344</v>
      </c>
      <c r="BK7" s="13">
        <v>44345</v>
      </c>
      <c r="BL7" s="13">
        <v>44346</v>
      </c>
      <c r="BM7" s="13">
        <v>44347</v>
      </c>
      <c r="BN7" s="13">
        <v>44348</v>
      </c>
      <c r="BO7" s="13">
        <v>44349</v>
      </c>
      <c r="BP7" s="13">
        <v>44350</v>
      </c>
      <c r="BQ7" s="13">
        <v>44351</v>
      </c>
      <c r="BR7" s="13">
        <v>44354</v>
      </c>
      <c r="BS7" s="13">
        <v>44361</v>
      </c>
      <c r="BT7" s="13">
        <v>44368</v>
      </c>
      <c r="BU7" s="13">
        <v>44375</v>
      </c>
      <c r="BV7" s="24">
        <v>44404</v>
      </c>
      <c r="BW7" s="13">
        <v>44425</v>
      </c>
    </row>
    <row r="8" spans="1:76" s="20" customFormat="1" ht="15" thickBot="1" x14ac:dyDescent="0.4">
      <c r="A8" s="20" t="s">
        <v>6</v>
      </c>
      <c r="E8" s="23">
        <v>0.60416666666666663</v>
      </c>
      <c r="F8" s="23">
        <v>0.66666666666666663</v>
      </c>
      <c r="G8" s="20" t="s">
        <v>3</v>
      </c>
      <c r="H8" s="21">
        <v>0.5</v>
      </c>
      <c r="I8" s="21">
        <v>0.66666666666666663</v>
      </c>
      <c r="J8" s="21">
        <v>0.65625</v>
      </c>
      <c r="K8" s="21">
        <v>0.65625</v>
      </c>
      <c r="L8" s="21">
        <v>0.64583333333333337</v>
      </c>
      <c r="M8" s="21">
        <v>0.64583333333333337</v>
      </c>
      <c r="N8" s="21">
        <v>0.64583333333333337</v>
      </c>
      <c r="O8" s="21">
        <v>0.64583333333333337</v>
      </c>
      <c r="P8" s="23">
        <v>0.29166666666666669</v>
      </c>
      <c r="Q8" s="23">
        <v>0.64583333333333337</v>
      </c>
      <c r="R8" s="21" t="s">
        <v>3</v>
      </c>
      <c r="S8" s="21">
        <v>0.64583333333333337</v>
      </c>
      <c r="T8" s="21">
        <v>0.64583333333333337</v>
      </c>
      <c r="U8" s="21">
        <v>0.64583333333333337</v>
      </c>
      <c r="V8" s="21">
        <v>0.64583333333333337</v>
      </c>
      <c r="W8" s="21">
        <v>0.64583333333333337</v>
      </c>
      <c r="X8" s="21">
        <v>0.64583333333333337</v>
      </c>
      <c r="Y8" s="21">
        <v>0.64583333333333337</v>
      </c>
      <c r="Z8" s="21">
        <v>0.64583333333333337</v>
      </c>
      <c r="AA8" s="21">
        <v>0.64583333333333337</v>
      </c>
      <c r="AB8" s="21">
        <v>0.64583333333333337</v>
      </c>
      <c r="AC8" s="21">
        <v>0.64583333333333337</v>
      </c>
      <c r="AD8" s="21">
        <v>0.64583333333333337</v>
      </c>
      <c r="AE8" s="21">
        <v>0.64583333333333337</v>
      </c>
      <c r="AF8" s="21">
        <v>0.64583333333333337</v>
      </c>
      <c r="AG8" s="21">
        <v>0.64583333333333337</v>
      </c>
      <c r="AH8" s="21">
        <v>0.64583333333333337</v>
      </c>
      <c r="AI8" s="21">
        <v>0.64583333333333337</v>
      </c>
      <c r="AJ8" s="21">
        <v>0.64583333333333337</v>
      </c>
      <c r="AK8" s="21">
        <v>0.64583333333333337</v>
      </c>
      <c r="AL8" s="21">
        <v>0.65277777777777779</v>
      </c>
      <c r="AM8" s="21">
        <v>0.65277777777777779</v>
      </c>
      <c r="AN8" s="21">
        <v>0.65277777777777779</v>
      </c>
      <c r="AO8" s="21">
        <v>0.65277777777777779</v>
      </c>
      <c r="AP8" s="21">
        <v>0.65277777777777779</v>
      </c>
      <c r="AQ8" s="21">
        <v>0.65277777777777779</v>
      </c>
      <c r="AR8" s="21">
        <v>0.65277777777777779</v>
      </c>
      <c r="AS8" s="21">
        <v>0.65277777777777779</v>
      </c>
      <c r="AT8" s="21">
        <v>0.65277777777777779</v>
      </c>
      <c r="AU8" s="21">
        <v>0.65277777777777779</v>
      </c>
      <c r="AV8" s="21">
        <v>0.65277777777777779</v>
      </c>
      <c r="AW8" s="21">
        <v>0.65277777777777779</v>
      </c>
      <c r="AX8" s="21">
        <v>0.65277777777777779</v>
      </c>
      <c r="AY8" s="21">
        <v>0.65277777777777779</v>
      </c>
      <c r="AZ8" s="21">
        <v>0.64583333333333337</v>
      </c>
      <c r="BA8" s="21">
        <v>0.64583333333333337</v>
      </c>
      <c r="BB8" s="21">
        <v>0.64583333333333337</v>
      </c>
      <c r="BC8" s="21">
        <v>0.64583333333333337</v>
      </c>
      <c r="BD8" s="21">
        <v>0.64583333333333337</v>
      </c>
      <c r="BE8" s="21">
        <v>0.64583333333333337</v>
      </c>
      <c r="BF8" s="21">
        <v>0.64583333333333337</v>
      </c>
      <c r="BG8" s="21">
        <v>0.22916666666666666</v>
      </c>
      <c r="BH8" s="21">
        <v>0.22916666666666666</v>
      </c>
      <c r="BI8" s="21">
        <v>0.22916666666666666</v>
      </c>
      <c r="BJ8" s="21">
        <v>0.65277777777777779</v>
      </c>
      <c r="BK8" s="21">
        <v>0.65277777777777779</v>
      </c>
      <c r="BL8" s="21">
        <v>0.65277777777777779</v>
      </c>
      <c r="BM8" s="21">
        <v>0.63541666666666663</v>
      </c>
      <c r="BN8" s="21">
        <v>0.58333333333333337</v>
      </c>
      <c r="BO8" s="21">
        <v>0.60069444444444442</v>
      </c>
      <c r="BP8" s="21">
        <v>0.60069444444444442</v>
      </c>
      <c r="BQ8" s="21">
        <v>0.60069444444444442</v>
      </c>
      <c r="BR8" s="21">
        <v>0.54861111111111105</v>
      </c>
      <c r="BS8" s="21">
        <v>0.60069444444444442</v>
      </c>
      <c r="BT8" s="21">
        <v>0.54166666666666663</v>
      </c>
      <c r="BU8" s="21">
        <v>0.64236111111111105</v>
      </c>
      <c r="BV8" s="22">
        <v>0.57291666666666663</v>
      </c>
      <c r="BW8" s="21">
        <v>0.53125</v>
      </c>
    </row>
    <row r="9" spans="1:76" ht="20.149999999999999" customHeight="1" thickBot="1" x14ac:dyDescent="0.5">
      <c r="A9" s="20"/>
      <c r="C9" s="12" t="s">
        <v>1</v>
      </c>
      <c r="D9" s="12" t="s">
        <v>0</v>
      </c>
      <c r="E9" s="19">
        <v>2850</v>
      </c>
      <c r="F9" s="19">
        <v>2410</v>
      </c>
      <c r="G9" s="1">
        <v>2630</v>
      </c>
      <c r="H9" s="1">
        <v>287</v>
      </c>
      <c r="I9" s="1">
        <v>320</v>
      </c>
      <c r="J9" s="1">
        <v>393</v>
      </c>
      <c r="K9" s="1">
        <v>301</v>
      </c>
      <c r="L9" s="1">
        <v>187</v>
      </c>
      <c r="M9" s="1">
        <v>256</v>
      </c>
      <c r="N9" s="1">
        <v>174</v>
      </c>
      <c r="O9" s="10">
        <v>146</v>
      </c>
      <c r="P9" s="18">
        <v>156</v>
      </c>
      <c r="Q9" s="18">
        <v>143</v>
      </c>
      <c r="R9" s="10">
        <v>149.5</v>
      </c>
      <c r="S9" s="10">
        <v>117</v>
      </c>
      <c r="T9" s="10">
        <v>105</v>
      </c>
      <c r="U9" s="2">
        <v>88.3</v>
      </c>
      <c r="V9" s="2">
        <v>84.8</v>
      </c>
      <c r="W9" s="2">
        <v>81</v>
      </c>
      <c r="X9" s="2">
        <v>50.6</v>
      </c>
      <c r="Y9" s="2">
        <v>46.6</v>
      </c>
      <c r="Z9" s="2">
        <v>73.7</v>
      </c>
      <c r="AA9" s="2">
        <v>73.8</v>
      </c>
      <c r="AB9" s="2">
        <v>38.5</v>
      </c>
      <c r="AC9" s="2">
        <v>37</v>
      </c>
      <c r="AD9" s="2">
        <v>39.1</v>
      </c>
      <c r="AE9" s="1">
        <v>34.200000000000003</v>
      </c>
      <c r="AF9" s="1">
        <v>28.9</v>
      </c>
      <c r="AG9" s="1">
        <v>29.8</v>
      </c>
      <c r="AH9" s="1">
        <v>22.3</v>
      </c>
      <c r="AI9" s="1">
        <v>21.1</v>
      </c>
      <c r="AJ9" s="1">
        <v>19.399999999999999</v>
      </c>
      <c r="AK9" s="1">
        <v>17.8</v>
      </c>
      <c r="AL9" s="1">
        <v>26.3</v>
      </c>
      <c r="AM9" s="1">
        <v>22.1</v>
      </c>
      <c r="AN9" s="1">
        <v>24.2</v>
      </c>
      <c r="AO9" s="1">
        <v>18.600000000000001</v>
      </c>
      <c r="AP9" s="17">
        <v>19</v>
      </c>
      <c r="AQ9" s="16">
        <v>11.4</v>
      </c>
      <c r="AR9" s="3">
        <v>13.5</v>
      </c>
      <c r="AS9" s="2">
        <v>17</v>
      </c>
      <c r="AT9" s="1">
        <v>13.9</v>
      </c>
      <c r="AU9" s="1">
        <v>15.5</v>
      </c>
      <c r="AV9" s="1">
        <v>15.5</v>
      </c>
      <c r="AW9" s="1">
        <v>14.5</v>
      </c>
      <c r="AX9" s="1">
        <v>13.6</v>
      </c>
      <c r="AY9" s="16">
        <v>9.56</v>
      </c>
      <c r="AZ9" s="1">
        <v>8.2899999999999991</v>
      </c>
      <c r="BA9" s="1">
        <v>10.199999999999999</v>
      </c>
      <c r="BB9" s="2">
        <v>10</v>
      </c>
      <c r="BC9" s="1">
        <v>10.199999999999999</v>
      </c>
      <c r="BD9" s="1">
        <v>7.54</v>
      </c>
      <c r="BE9" s="1">
        <v>6.35</v>
      </c>
      <c r="BF9" s="1">
        <v>6.11</v>
      </c>
      <c r="BG9" s="11">
        <v>7.4</v>
      </c>
      <c r="BH9" s="1">
        <v>6.23</v>
      </c>
      <c r="BI9" s="1">
        <v>9.69</v>
      </c>
      <c r="BJ9" s="1">
        <v>7.63</v>
      </c>
      <c r="BK9" s="1">
        <v>6.65</v>
      </c>
      <c r="BL9" s="11">
        <v>5.2</v>
      </c>
      <c r="BM9" s="1">
        <v>3.56</v>
      </c>
      <c r="BN9" s="1">
        <v>4.96</v>
      </c>
      <c r="BO9" s="11">
        <v>5.4</v>
      </c>
      <c r="BP9" s="1">
        <v>5.58</v>
      </c>
      <c r="BQ9" s="1">
        <v>4.34</v>
      </c>
      <c r="BR9" s="1">
        <v>4.5599999999999996</v>
      </c>
      <c r="BS9" s="1">
        <v>6.13</v>
      </c>
      <c r="BT9" s="1">
        <v>6.51</v>
      </c>
      <c r="BU9" s="7">
        <v>7.91</v>
      </c>
      <c r="BV9" s="15">
        <v>3.09</v>
      </c>
      <c r="BW9" s="1" t="s">
        <v>5</v>
      </c>
      <c r="BX9" s="1"/>
    </row>
    <row r="10" spans="1:76" x14ac:dyDescent="0.35">
      <c r="E10">
        <v>1.1599999999999999</v>
      </c>
      <c r="F10">
        <v>1.24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R10">
        <v>15</v>
      </c>
      <c r="S10">
        <v>16</v>
      </c>
      <c r="T10">
        <v>17</v>
      </c>
      <c r="U10">
        <v>18</v>
      </c>
      <c r="V10">
        <v>19</v>
      </c>
      <c r="W10">
        <v>20</v>
      </c>
      <c r="X10">
        <v>21</v>
      </c>
      <c r="Y10">
        <v>22</v>
      </c>
      <c r="Z10">
        <v>23</v>
      </c>
      <c r="AA10">
        <v>24</v>
      </c>
      <c r="AB10">
        <v>25</v>
      </c>
      <c r="AC10">
        <v>26</v>
      </c>
      <c r="AD10">
        <v>27</v>
      </c>
      <c r="AE10">
        <v>28</v>
      </c>
      <c r="AF10">
        <v>29</v>
      </c>
      <c r="AG10">
        <v>30</v>
      </c>
      <c r="AH10">
        <v>31</v>
      </c>
      <c r="AI10">
        <v>32</v>
      </c>
      <c r="AJ10">
        <v>33</v>
      </c>
      <c r="AK10">
        <v>34</v>
      </c>
      <c r="AL10">
        <v>35</v>
      </c>
      <c r="AM10">
        <v>36</v>
      </c>
      <c r="AN10">
        <v>37</v>
      </c>
      <c r="AO10">
        <v>38</v>
      </c>
      <c r="AP10">
        <v>39</v>
      </c>
      <c r="AQ10">
        <v>40</v>
      </c>
      <c r="AR10">
        <v>41</v>
      </c>
      <c r="AS10">
        <v>42</v>
      </c>
      <c r="AT10">
        <v>43</v>
      </c>
      <c r="AU10">
        <v>44</v>
      </c>
      <c r="AV10">
        <v>45</v>
      </c>
      <c r="AW10">
        <v>46</v>
      </c>
      <c r="AX10">
        <v>47</v>
      </c>
      <c r="AY10">
        <v>48</v>
      </c>
      <c r="AZ10">
        <v>49</v>
      </c>
      <c r="BA10">
        <v>50</v>
      </c>
      <c r="BB10">
        <v>51</v>
      </c>
      <c r="BC10">
        <v>52</v>
      </c>
      <c r="BD10">
        <v>53</v>
      </c>
      <c r="BE10">
        <v>54</v>
      </c>
      <c r="BF10">
        <v>55</v>
      </c>
      <c r="BG10">
        <v>56</v>
      </c>
      <c r="BH10">
        <v>57</v>
      </c>
      <c r="BI10">
        <v>58</v>
      </c>
      <c r="BJ10">
        <v>59</v>
      </c>
      <c r="BK10">
        <v>60</v>
      </c>
      <c r="BL10">
        <v>61</v>
      </c>
      <c r="BM10">
        <v>62</v>
      </c>
      <c r="BN10">
        <v>63</v>
      </c>
      <c r="BO10">
        <v>64</v>
      </c>
      <c r="BP10">
        <v>65</v>
      </c>
      <c r="BQ10">
        <v>66</v>
      </c>
      <c r="BR10">
        <v>67</v>
      </c>
      <c r="BS10">
        <v>68</v>
      </c>
      <c r="BT10">
        <v>69</v>
      </c>
      <c r="BU10">
        <v>70</v>
      </c>
    </row>
    <row r="11" spans="1:76" x14ac:dyDescent="0.35">
      <c r="H11">
        <f t="shared" ref="H11:AM11" si="1">H10*24</f>
        <v>168</v>
      </c>
      <c r="I11">
        <f t="shared" si="1"/>
        <v>192</v>
      </c>
      <c r="J11">
        <f t="shared" si="1"/>
        <v>216</v>
      </c>
      <c r="K11">
        <f t="shared" si="1"/>
        <v>240</v>
      </c>
      <c r="L11">
        <f t="shared" si="1"/>
        <v>264</v>
      </c>
      <c r="M11">
        <f t="shared" si="1"/>
        <v>288</v>
      </c>
      <c r="N11">
        <f t="shared" si="1"/>
        <v>312</v>
      </c>
      <c r="O11">
        <f t="shared" si="1"/>
        <v>336</v>
      </c>
      <c r="P11">
        <f t="shared" si="1"/>
        <v>0</v>
      </c>
      <c r="Q11">
        <f t="shared" si="1"/>
        <v>0</v>
      </c>
      <c r="R11">
        <f t="shared" si="1"/>
        <v>360</v>
      </c>
      <c r="S11">
        <f t="shared" si="1"/>
        <v>384</v>
      </c>
      <c r="T11">
        <f t="shared" si="1"/>
        <v>408</v>
      </c>
      <c r="U11">
        <f t="shared" si="1"/>
        <v>432</v>
      </c>
      <c r="V11">
        <f t="shared" si="1"/>
        <v>456</v>
      </c>
      <c r="W11">
        <f t="shared" si="1"/>
        <v>480</v>
      </c>
      <c r="X11">
        <f t="shared" si="1"/>
        <v>504</v>
      </c>
      <c r="Y11">
        <f t="shared" si="1"/>
        <v>528</v>
      </c>
      <c r="Z11">
        <f t="shared" si="1"/>
        <v>552</v>
      </c>
      <c r="AA11">
        <f t="shared" si="1"/>
        <v>576</v>
      </c>
      <c r="AB11">
        <f t="shared" si="1"/>
        <v>600</v>
      </c>
      <c r="AC11">
        <f t="shared" si="1"/>
        <v>624</v>
      </c>
      <c r="AD11">
        <f t="shared" si="1"/>
        <v>648</v>
      </c>
      <c r="AE11">
        <f t="shared" si="1"/>
        <v>672</v>
      </c>
      <c r="AF11">
        <f t="shared" si="1"/>
        <v>696</v>
      </c>
      <c r="AG11">
        <f t="shared" si="1"/>
        <v>720</v>
      </c>
      <c r="AH11">
        <f t="shared" si="1"/>
        <v>744</v>
      </c>
      <c r="AI11">
        <f t="shared" si="1"/>
        <v>768</v>
      </c>
      <c r="AJ11">
        <f t="shared" si="1"/>
        <v>792</v>
      </c>
      <c r="AK11">
        <f t="shared" si="1"/>
        <v>816</v>
      </c>
      <c r="AL11">
        <f t="shared" si="1"/>
        <v>840</v>
      </c>
      <c r="AM11">
        <f t="shared" si="1"/>
        <v>864</v>
      </c>
      <c r="AN11">
        <f t="shared" ref="AN11:BS11" si="2">AN10*24</f>
        <v>888</v>
      </c>
      <c r="AO11">
        <f t="shared" si="2"/>
        <v>912</v>
      </c>
      <c r="AP11">
        <f t="shared" si="2"/>
        <v>936</v>
      </c>
      <c r="AQ11">
        <f t="shared" si="2"/>
        <v>960</v>
      </c>
      <c r="AR11">
        <f t="shared" si="2"/>
        <v>984</v>
      </c>
      <c r="AS11">
        <f t="shared" si="2"/>
        <v>1008</v>
      </c>
      <c r="AT11">
        <f t="shared" si="2"/>
        <v>1032</v>
      </c>
      <c r="AU11">
        <f t="shared" si="2"/>
        <v>1056</v>
      </c>
      <c r="AV11">
        <f t="shared" si="2"/>
        <v>1080</v>
      </c>
      <c r="AW11">
        <f t="shared" si="2"/>
        <v>1104</v>
      </c>
      <c r="AX11">
        <f t="shared" si="2"/>
        <v>1128</v>
      </c>
      <c r="AY11">
        <f t="shared" si="2"/>
        <v>1152</v>
      </c>
      <c r="AZ11">
        <f t="shared" si="2"/>
        <v>1176</v>
      </c>
      <c r="BA11">
        <f t="shared" si="2"/>
        <v>1200</v>
      </c>
      <c r="BB11">
        <f t="shared" si="2"/>
        <v>1224</v>
      </c>
      <c r="BC11">
        <f t="shared" si="2"/>
        <v>1248</v>
      </c>
      <c r="BD11">
        <f t="shared" si="2"/>
        <v>1272</v>
      </c>
      <c r="BE11">
        <f t="shared" si="2"/>
        <v>1296</v>
      </c>
      <c r="BF11">
        <f t="shared" si="2"/>
        <v>1320</v>
      </c>
      <c r="BG11">
        <f t="shared" si="2"/>
        <v>1344</v>
      </c>
      <c r="BH11">
        <f t="shared" si="2"/>
        <v>1368</v>
      </c>
      <c r="BI11">
        <f t="shared" si="2"/>
        <v>1392</v>
      </c>
      <c r="BJ11">
        <f t="shared" si="2"/>
        <v>1416</v>
      </c>
      <c r="BK11">
        <f t="shared" si="2"/>
        <v>1440</v>
      </c>
      <c r="BL11">
        <f t="shared" si="2"/>
        <v>1464</v>
      </c>
      <c r="BM11">
        <f t="shared" si="2"/>
        <v>1488</v>
      </c>
      <c r="BN11">
        <f t="shared" si="2"/>
        <v>1512</v>
      </c>
      <c r="BO11">
        <f t="shared" si="2"/>
        <v>1536</v>
      </c>
      <c r="BP11">
        <f t="shared" si="2"/>
        <v>1560</v>
      </c>
      <c r="BQ11">
        <f t="shared" si="2"/>
        <v>1584</v>
      </c>
      <c r="BR11">
        <f t="shared" si="2"/>
        <v>1608</v>
      </c>
      <c r="BS11">
        <f t="shared" si="2"/>
        <v>1632</v>
      </c>
      <c r="BT11">
        <f t="shared" ref="BT11:BU11" si="3">BT10*24</f>
        <v>1656</v>
      </c>
      <c r="BU11">
        <f t="shared" si="3"/>
        <v>1680</v>
      </c>
    </row>
    <row r="12" spans="1:76" x14ac:dyDescent="0.35">
      <c r="C12" s="14" t="s">
        <v>4</v>
      </c>
      <c r="E12" s="13">
        <v>44280</v>
      </c>
      <c r="F12" s="13">
        <v>44281</v>
      </c>
      <c r="G12" s="13">
        <v>44282</v>
      </c>
      <c r="H12" s="13">
        <v>44283</v>
      </c>
      <c r="I12" s="13">
        <v>44284</v>
      </c>
      <c r="J12" s="13">
        <v>44285</v>
      </c>
      <c r="K12" s="13">
        <v>44286</v>
      </c>
      <c r="L12" s="13">
        <v>44287</v>
      </c>
      <c r="M12" s="13">
        <v>44288</v>
      </c>
      <c r="N12" s="13">
        <v>44289</v>
      </c>
      <c r="O12" s="13">
        <v>44290</v>
      </c>
      <c r="P12" s="13">
        <v>44291</v>
      </c>
      <c r="Q12" s="13">
        <v>44292</v>
      </c>
      <c r="R12" s="13">
        <v>44293</v>
      </c>
      <c r="S12" s="13">
        <v>44294</v>
      </c>
      <c r="T12" s="13">
        <v>44295</v>
      </c>
      <c r="U12" s="13">
        <v>44296</v>
      </c>
      <c r="V12" s="13">
        <v>44297</v>
      </c>
      <c r="W12" s="13">
        <v>44298</v>
      </c>
      <c r="X12" s="13">
        <v>44299</v>
      </c>
      <c r="Y12" s="13">
        <v>44300</v>
      </c>
      <c r="Z12" s="13"/>
      <c r="AA12" s="13">
        <v>44302</v>
      </c>
      <c r="AB12" s="13">
        <v>44303</v>
      </c>
      <c r="AC12" s="13">
        <v>44304</v>
      </c>
      <c r="AD12" s="13">
        <v>44305</v>
      </c>
      <c r="AE12" s="13">
        <v>44305</v>
      </c>
      <c r="AF12" s="13" t="s">
        <v>3</v>
      </c>
      <c r="AG12" s="13">
        <v>44306</v>
      </c>
      <c r="AH12" s="13">
        <v>44306</v>
      </c>
      <c r="AI12" s="13" t="s">
        <v>3</v>
      </c>
      <c r="AJ12" s="13">
        <v>44307</v>
      </c>
      <c r="AK12" s="13">
        <v>44307</v>
      </c>
      <c r="AL12" s="13" t="s">
        <v>3</v>
      </c>
      <c r="AM12" s="13">
        <v>44308</v>
      </c>
      <c r="AN12" s="13">
        <v>44309</v>
      </c>
      <c r="AO12" s="13">
        <v>44310</v>
      </c>
      <c r="AP12" s="13">
        <v>44311</v>
      </c>
      <c r="AQ12" s="13">
        <v>44312</v>
      </c>
      <c r="AR12" s="13">
        <v>44312</v>
      </c>
      <c r="AS12" s="13" t="s">
        <v>3</v>
      </c>
      <c r="AT12" s="13">
        <v>44313</v>
      </c>
      <c r="AU12" s="13">
        <v>44314</v>
      </c>
      <c r="AV12" s="13">
        <v>44315</v>
      </c>
      <c r="AW12" s="13">
        <v>44316</v>
      </c>
      <c r="AX12" s="13">
        <v>44317</v>
      </c>
      <c r="AY12" s="13">
        <v>44318</v>
      </c>
      <c r="AZ12" s="13">
        <v>44319</v>
      </c>
      <c r="BA12" s="13">
        <v>44320</v>
      </c>
      <c r="BB12" s="13">
        <v>44321</v>
      </c>
      <c r="BC12" s="13">
        <v>44322</v>
      </c>
      <c r="BD12" s="13">
        <v>44323</v>
      </c>
      <c r="BE12" s="13">
        <v>44324</v>
      </c>
      <c r="BF12" s="13">
        <v>44325</v>
      </c>
      <c r="BG12" s="13">
        <v>44326</v>
      </c>
      <c r="BH12" s="13">
        <v>44327</v>
      </c>
    </row>
    <row r="13" spans="1:76" x14ac:dyDescent="0.35">
      <c r="A13" t="s">
        <v>2</v>
      </c>
      <c r="C13" s="12" t="s">
        <v>1</v>
      </c>
      <c r="D13" s="12" t="s">
        <v>0</v>
      </c>
      <c r="E13" s="11">
        <v>12.4</v>
      </c>
      <c r="F13" s="11">
        <v>12.7</v>
      </c>
      <c r="G13" s="11">
        <v>14.3</v>
      </c>
      <c r="H13" s="11">
        <v>15.3</v>
      </c>
      <c r="I13" s="11">
        <v>16.600000000000001</v>
      </c>
      <c r="J13" s="10">
        <v>198</v>
      </c>
      <c r="K13" s="10">
        <v>861</v>
      </c>
      <c r="L13" s="10">
        <v>1150</v>
      </c>
      <c r="M13" s="10">
        <v>1960</v>
      </c>
      <c r="N13" s="10">
        <v>1320</v>
      </c>
      <c r="O13" s="10">
        <v>1010</v>
      </c>
      <c r="P13" s="10">
        <v>2030</v>
      </c>
      <c r="Q13" s="10">
        <v>1380</v>
      </c>
      <c r="R13" s="10">
        <v>913</v>
      </c>
      <c r="S13" s="10">
        <v>736</v>
      </c>
      <c r="T13" s="10">
        <v>626</v>
      </c>
      <c r="U13" s="10">
        <v>414</v>
      </c>
      <c r="V13" s="10">
        <v>457</v>
      </c>
      <c r="W13" s="10">
        <v>479</v>
      </c>
      <c r="X13" s="10">
        <v>476</v>
      </c>
      <c r="Y13" s="10">
        <v>418</v>
      </c>
      <c r="Z13" s="10"/>
      <c r="AA13" s="10">
        <v>276</v>
      </c>
      <c r="AB13" s="10">
        <v>230</v>
      </c>
      <c r="AC13" s="9">
        <v>222</v>
      </c>
      <c r="AD13" s="6">
        <v>238</v>
      </c>
      <c r="AE13" s="5">
        <v>288</v>
      </c>
      <c r="AF13" s="8">
        <v>263</v>
      </c>
      <c r="AG13" s="6">
        <v>233</v>
      </c>
      <c r="AH13" s="5">
        <v>247</v>
      </c>
      <c r="AI13" s="8">
        <v>240</v>
      </c>
      <c r="AJ13" s="6">
        <v>213</v>
      </c>
      <c r="AK13" s="5">
        <v>205</v>
      </c>
      <c r="AL13" s="4">
        <v>209</v>
      </c>
      <c r="AM13" s="3">
        <v>167</v>
      </c>
      <c r="AN13" s="1">
        <v>114</v>
      </c>
      <c r="AO13" s="1">
        <v>79.2</v>
      </c>
      <c r="AP13" s="7">
        <v>79.3</v>
      </c>
      <c r="AQ13" s="6">
        <v>202</v>
      </c>
      <c r="AR13" s="5">
        <v>154</v>
      </c>
      <c r="AS13" s="4">
        <v>178</v>
      </c>
      <c r="AT13" s="3">
        <v>177</v>
      </c>
      <c r="AU13" s="1">
        <v>112</v>
      </c>
      <c r="AV13" s="1">
        <v>75.5</v>
      </c>
      <c r="AW13" s="2">
        <v>73</v>
      </c>
      <c r="AX13" s="1">
        <v>48.4</v>
      </c>
      <c r="AY13" s="1">
        <v>60.4</v>
      </c>
      <c r="AZ13" s="1">
        <v>97.4</v>
      </c>
      <c r="BA13" s="1">
        <v>74.400000000000006</v>
      </c>
      <c r="BB13" s="1">
        <v>66.400000000000006</v>
      </c>
      <c r="BC13" s="1">
        <v>58.8</v>
      </c>
      <c r="BD13" s="1">
        <v>56.3</v>
      </c>
      <c r="BE13" s="1">
        <v>56.9</v>
      </c>
      <c r="BF13" s="1">
        <v>57.6</v>
      </c>
      <c r="BG13" s="1"/>
      <c r="BH13" s="1"/>
    </row>
    <row r="14" spans="1:76" x14ac:dyDescent="0.35">
      <c r="J14">
        <v>0</v>
      </c>
      <c r="K14">
        <v>1</v>
      </c>
      <c r="L14">
        <v>2</v>
      </c>
      <c r="M14">
        <v>3</v>
      </c>
      <c r="N14">
        <v>4</v>
      </c>
      <c r="O14">
        <v>5</v>
      </c>
      <c r="P14">
        <v>6</v>
      </c>
      <c r="Q14">
        <v>7</v>
      </c>
      <c r="R14">
        <v>8</v>
      </c>
      <c r="S14">
        <v>9</v>
      </c>
      <c r="T14">
        <v>10</v>
      </c>
      <c r="U14">
        <v>11</v>
      </c>
      <c r="V14">
        <v>12</v>
      </c>
      <c r="W14">
        <v>13</v>
      </c>
      <c r="X14">
        <v>14</v>
      </c>
      <c r="Y14">
        <v>15</v>
      </c>
      <c r="AA14">
        <v>17</v>
      </c>
      <c r="AB14">
        <v>18</v>
      </c>
      <c r="AC14">
        <v>19</v>
      </c>
      <c r="AF14">
        <v>20</v>
      </c>
      <c r="AI14">
        <v>21</v>
      </c>
      <c r="AL14">
        <v>22</v>
      </c>
      <c r="AM14">
        <v>23</v>
      </c>
      <c r="AN14">
        <v>24</v>
      </c>
      <c r="AO14">
        <v>25</v>
      </c>
      <c r="AP14">
        <v>26</v>
      </c>
      <c r="AS14">
        <v>27</v>
      </c>
      <c r="AT14">
        <v>28</v>
      </c>
      <c r="AU14">
        <v>29</v>
      </c>
      <c r="AV14">
        <v>30</v>
      </c>
      <c r="AW14">
        <v>31</v>
      </c>
      <c r="AX14">
        <v>32</v>
      </c>
      <c r="AY14">
        <v>33</v>
      </c>
      <c r="AZ14">
        <v>34</v>
      </c>
      <c r="BA14">
        <v>35</v>
      </c>
      <c r="BB14">
        <v>36</v>
      </c>
      <c r="BC14">
        <v>37</v>
      </c>
      <c r="BD14">
        <v>38</v>
      </c>
      <c r="BE14">
        <v>39</v>
      </c>
      <c r="BF14">
        <v>40</v>
      </c>
    </row>
    <row r="21" spans="18:49" x14ac:dyDescent="0.35">
      <c r="Y21">
        <v>1</v>
      </c>
      <c r="Z21">
        <v>1.25</v>
      </c>
      <c r="AA21">
        <v>1.5</v>
      </c>
      <c r="AB21">
        <v>1.75</v>
      </c>
      <c r="AC21">
        <v>2</v>
      </c>
      <c r="AD21">
        <v>2.25</v>
      </c>
      <c r="AE21">
        <v>2.5</v>
      </c>
      <c r="AF21">
        <v>2.75</v>
      </c>
      <c r="AG21">
        <v>3</v>
      </c>
      <c r="AH21">
        <v>3.25</v>
      </c>
      <c r="AI21">
        <v>3.5</v>
      </c>
      <c r="AJ21">
        <v>3.75</v>
      </c>
      <c r="AK21">
        <v>4</v>
      </c>
      <c r="AL21">
        <v>4.25</v>
      </c>
      <c r="AM21">
        <v>4.5</v>
      </c>
      <c r="AN21">
        <v>4.75</v>
      </c>
      <c r="AO21">
        <v>5</v>
      </c>
      <c r="AP21">
        <v>5.25</v>
      </c>
      <c r="AQ21">
        <v>5.5</v>
      </c>
      <c r="AR21">
        <v>5.75</v>
      </c>
      <c r="AT21">
        <v>7</v>
      </c>
      <c r="AU21">
        <v>7.25</v>
      </c>
      <c r="AV21">
        <v>7.5</v>
      </c>
      <c r="AW21">
        <v>7.75</v>
      </c>
    </row>
    <row r="22" spans="18:49" x14ac:dyDescent="0.35">
      <c r="Y22">
        <f t="shared" ref="Y22:AR22" si="4">2703.9*Y21^(-1.548)</f>
        <v>2703.9</v>
      </c>
      <c r="Z22">
        <f t="shared" si="4"/>
        <v>1914.1409995882898</v>
      </c>
      <c r="AA22">
        <f t="shared" si="4"/>
        <v>1443.4487101459486</v>
      </c>
      <c r="AB22">
        <f t="shared" si="4"/>
        <v>1137.0190116584065</v>
      </c>
      <c r="AC22">
        <f t="shared" si="4"/>
        <v>924.69006705548634</v>
      </c>
      <c r="AD22">
        <f t="shared" si="4"/>
        <v>770.56998366137896</v>
      </c>
      <c r="AE22">
        <f t="shared" si="4"/>
        <v>654.60526249600639</v>
      </c>
      <c r="AF22">
        <f t="shared" si="4"/>
        <v>564.81161058481541</v>
      </c>
      <c r="AG22">
        <f t="shared" si="4"/>
        <v>493.63611249528907</v>
      </c>
      <c r="AH22">
        <f t="shared" si="4"/>
        <v>436.10913422973232</v>
      </c>
      <c r="AI22">
        <f t="shared" si="4"/>
        <v>388.84211181396302</v>
      </c>
      <c r="AJ22">
        <f t="shared" si="4"/>
        <v>349.45416687178158</v>
      </c>
      <c r="AK22">
        <f t="shared" si="4"/>
        <v>316.22904697329039</v>
      </c>
      <c r="AL22">
        <f t="shared" si="4"/>
        <v>287.90192059505409</v>
      </c>
      <c r="AM22">
        <f t="shared" si="4"/>
        <v>263.52247119449135</v>
      </c>
      <c r="AN22">
        <f t="shared" si="4"/>
        <v>242.36445011403089</v>
      </c>
      <c r="AO22">
        <f t="shared" si="4"/>
        <v>223.86441217216114</v>
      </c>
      <c r="AP22">
        <f t="shared" si="4"/>
        <v>207.57929093098539</v>
      </c>
      <c r="AQ22">
        <f t="shared" si="4"/>
        <v>193.1564355432487</v>
      </c>
      <c r="AR22">
        <f t="shared" si="4"/>
        <v>180.31207126847121</v>
      </c>
      <c r="AT22">
        <f>2703.9*AT21^(-1.548)</f>
        <v>132.97771309857995</v>
      </c>
      <c r="AU22">
        <f>2703.9*AU21^(-1.548)</f>
        <v>125.94687366084477</v>
      </c>
      <c r="AV22">
        <f>2703.9*AV21^(-1.548)</f>
        <v>119.50767298993559</v>
      </c>
      <c r="AW22">
        <f>2703.9*AW21^(-1.548)</f>
        <v>113.59300545597303</v>
      </c>
    </row>
    <row r="23" spans="18:49" x14ac:dyDescent="0.35">
      <c r="AA23">
        <f>AVERAGE(Y22:AB22)</f>
        <v>1799.6271803481611</v>
      </c>
      <c r="AE23">
        <f>AVERAGE(AC22:AF22)</f>
        <v>728.66923094942183</v>
      </c>
      <c r="AJ23">
        <f>AVERAGE(AH22:AK22)</f>
        <v>372.65861497219186</v>
      </c>
      <c r="AN23">
        <f>AVERAGE(AL22:AO22)</f>
        <v>254.41331351893436</v>
      </c>
      <c r="AQ23">
        <f>AVERAGE(AO22:AR22)</f>
        <v>201.22805247871659</v>
      </c>
      <c r="AV23">
        <f>AVERAGE(AT22:AW22)</f>
        <v>123.00631630133334</v>
      </c>
    </row>
    <row r="25" spans="18:49" x14ac:dyDescent="0.35">
      <c r="Y25">
        <v>23.74</v>
      </c>
    </row>
    <row r="26" spans="18:49" x14ac:dyDescent="0.35">
      <c r="R26" t="s">
        <v>9</v>
      </c>
      <c r="Y26">
        <f>Y25*1000000*3.78541</f>
        <v>89865633.400000006</v>
      </c>
      <c r="AA26">
        <f>($Y$26*AA$23)/10^12</f>
        <v>0.16172463644584353</v>
      </c>
      <c r="AE26">
        <f>($Y$26*AE$23)/10^12</f>
        <v>6.548232197836068E-2</v>
      </c>
      <c r="AJ26">
        <f>($Y$26*AJ$23)/10^12</f>
        <v>3.3489202476442742E-2</v>
      </c>
      <c r="AN26">
        <f>($Y$26*AN$23)/10^12</f>
        <v>2.2863013564771821E-2</v>
      </c>
      <c r="AQ26">
        <f>($Y$26*AQ$23)/10^12</f>
        <v>1.8083486393848307E-2</v>
      </c>
      <c r="AV26">
        <f>($Y$26*AV$23)/10^12</f>
        <v>1.1054040526620068E-2</v>
      </c>
    </row>
    <row r="27" spans="18:49" x14ac:dyDescent="0.35">
      <c r="R27">
        <v>0</v>
      </c>
      <c r="S27">
        <v>70</v>
      </c>
    </row>
    <row r="28" spans="18:49" x14ac:dyDescent="0.35">
      <c r="R28">
        <v>12</v>
      </c>
      <c r="S28">
        <v>12</v>
      </c>
      <c r="AA28">
        <f>SUM(AA26,AE26,AJ26,AN26,AQ26,AV26)</f>
        <v>0.31269670138588718</v>
      </c>
    </row>
    <row r="30" spans="18:49" x14ac:dyDescent="0.35">
      <c r="R30" t="s">
        <v>10</v>
      </c>
    </row>
    <row r="31" spans="18:49" x14ac:dyDescent="0.35">
      <c r="R31">
        <v>34</v>
      </c>
      <c r="S31">
        <v>38</v>
      </c>
    </row>
    <row r="32" spans="18:49" x14ac:dyDescent="0.35">
      <c r="R32">
        <v>180</v>
      </c>
      <c r="S32">
        <v>180</v>
      </c>
    </row>
    <row r="34" spans="3:19" x14ac:dyDescent="0.35">
      <c r="R34" t="s">
        <v>11</v>
      </c>
    </row>
    <row r="35" spans="3:19" x14ac:dyDescent="0.35">
      <c r="R35">
        <v>34</v>
      </c>
      <c r="S35">
        <v>34</v>
      </c>
    </row>
    <row r="36" spans="3:19" x14ac:dyDescent="0.35">
      <c r="R36">
        <v>160</v>
      </c>
      <c r="S36">
        <v>200</v>
      </c>
    </row>
    <row r="38" spans="3:19" x14ac:dyDescent="0.35">
      <c r="R38">
        <v>38</v>
      </c>
      <c r="S38">
        <v>38</v>
      </c>
    </row>
    <row r="39" spans="3:19" x14ac:dyDescent="0.35">
      <c r="C39">
        <v>12</v>
      </c>
      <c r="R39">
        <v>160</v>
      </c>
      <c r="S39">
        <v>200</v>
      </c>
    </row>
    <row r="40" spans="3:19" x14ac:dyDescent="0.35">
      <c r="C40">
        <v>0</v>
      </c>
    </row>
    <row r="50" spans="2:3" x14ac:dyDescent="0.35">
      <c r="B50">
        <v>0.25</v>
      </c>
      <c r="C50" s="28">
        <v>24000</v>
      </c>
    </row>
    <row r="51" spans="2:3" x14ac:dyDescent="0.35">
      <c r="B51">
        <v>0.3</v>
      </c>
      <c r="C51" s="28">
        <v>33100</v>
      </c>
    </row>
    <row r="52" spans="2:3" x14ac:dyDescent="0.35">
      <c r="C52" s="10">
        <v>28550</v>
      </c>
    </row>
    <row r="53" spans="2:3" x14ac:dyDescent="0.35">
      <c r="B53">
        <v>6</v>
      </c>
      <c r="C53" s="1">
        <v>163</v>
      </c>
    </row>
    <row r="54" spans="2:3" x14ac:dyDescent="0.35">
      <c r="B54">
        <v>8</v>
      </c>
      <c r="C54" s="1">
        <v>57.2</v>
      </c>
    </row>
    <row r="55" spans="2:3" x14ac:dyDescent="0.35">
      <c r="B55">
        <v>9</v>
      </c>
      <c r="C55" s="29">
        <v>63.8</v>
      </c>
    </row>
    <row r="56" spans="2:3" x14ac:dyDescent="0.35">
      <c r="B56">
        <v>10</v>
      </c>
      <c r="C56" s="1">
        <v>336</v>
      </c>
    </row>
    <row r="57" spans="2:3" x14ac:dyDescent="0.35">
      <c r="B57">
        <v>11</v>
      </c>
      <c r="C57" s="1">
        <v>93.7</v>
      </c>
    </row>
    <row r="58" spans="2:3" x14ac:dyDescent="0.35">
      <c r="B58">
        <v>12</v>
      </c>
      <c r="C58" s="1">
        <v>33.4</v>
      </c>
    </row>
    <row r="59" spans="2:3" x14ac:dyDescent="0.35">
      <c r="B59">
        <v>13</v>
      </c>
      <c r="C59" s="1">
        <v>25.8</v>
      </c>
    </row>
    <row r="60" spans="2:3" x14ac:dyDescent="0.35">
      <c r="C60" s="28">
        <v>31.6</v>
      </c>
    </row>
    <row r="61" spans="2:3" x14ac:dyDescent="0.35">
      <c r="C61" s="27">
        <v>23</v>
      </c>
    </row>
    <row r="62" spans="2:3" x14ac:dyDescent="0.35">
      <c r="B62">
        <v>14</v>
      </c>
      <c r="C62" s="11">
        <v>27.3</v>
      </c>
    </row>
    <row r="63" spans="2:3" x14ac:dyDescent="0.35">
      <c r="B63">
        <v>15</v>
      </c>
      <c r="C63" s="1">
        <v>18.8</v>
      </c>
    </row>
    <row r="64" spans="2:3" x14ac:dyDescent="0.35">
      <c r="B64">
        <v>16</v>
      </c>
      <c r="C64" s="1">
        <v>68.099999999999994</v>
      </c>
    </row>
    <row r="65" spans="2:3" x14ac:dyDescent="0.35">
      <c r="B65">
        <v>17</v>
      </c>
      <c r="C65" s="1">
        <v>21.6</v>
      </c>
    </row>
    <row r="66" spans="2:3" x14ac:dyDescent="0.35">
      <c r="B66">
        <v>18</v>
      </c>
      <c r="C66" s="2">
        <v>21.5</v>
      </c>
    </row>
    <row r="67" spans="2:3" x14ac:dyDescent="0.35">
      <c r="B67">
        <v>19</v>
      </c>
      <c r="C67" s="2">
        <v>17.8</v>
      </c>
    </row>
    <row r="68" spans="2:3" x14ac:dyDescent="0.35">
      <c r="B68">
        <v>20</v>
      </c>
      <c r="C68" s="11">
        <v>7.54</v>
      </c>
    </row>
    <row r="69" spans="2:3" x14ac:dyDescent="0.35">
      <c r="B69">
        <v>21</v>
      </c>
      <c r="C69" s="1">
        <v>21.6</v>
      </c>
    </row>
    <row r="70" spans="2:3" x14ac:dyDescent="0.35">
      <c r="B70">
        <v>22</v>
      </c>
      <c r="C70" s="2">
        <v>13</v>
      </c>
    </row>
    <row r="71" spans="2:3" x14ac:dyDescent="0.35">
      <c r="B71">
        <v>23</v>
      </c>
      <c r="C71" s="1">
        <v>15.2</v>
      </c>
    </row>
    <row r="72" spans="2:3" x14ac:dyDescent="0.35">
      <c r="B72">
        <v>24</v>
      </c>
      <c r="C72" s="1">
        <v>15.7</v>
      </c>
    </row>
    <row r="73" spans="2:3" x14ac:dyDescent="0.35">
      <c r="B73">
        <v>25</v>
      </c>
      <c r="C73" s="1">
        <v>9.27</v>
      </c>
    </row>
    <row r="74" spans="2:3" x14ac:dyDescent="0.35">
      <c r="B74">
        <v>26</v>
      </c>
      <c r="C74" s="1">
        <v>9.7799999999999994</v>
      </c>
    </row>
    <row r="75" spans="2:3" x14ac:dyDescent="0.35">
      <c r="B75">
        <v>27</v>
      </c>
      <c r="C75" s="1">
        <v>13.4</v>
      </c>
    </row>
    <row r="76" spans="2:3" x14ac:dyDescent="0.35">
      <c r="B76">
        <v>28</v>
      </c>
      <c r="C76" s="1">
        <v>22.8</v>
      </c>
    </row>
    <row r="77" spans="2:3" x14ac:dyDescent="0.35">
      <c r="B77">
        <v>29</v>
      </c>
      <c r="C77" s="1">
        <v>11.7</v>
      </c>
    </row>
    <row r="78" spans="2:3" x14ac:dyDescent="0.35">
      <c r="B78">
        <v>30</v>
      </c>
      <c r="C78" s="1">
        <v>12.6</v>
      </c>
    </row>
    <row r="79" spans="2:3" x14ac:dyDescent="0.35">
      <c r="B79">
        <v>31</v>
      </c>
      <c r="C79" s="2">
        <v>21</v>
      </c>
    </row>
    <row r="80" spans="2:3" x14ac:dyDescent="0.35">
      <c r="B80">
        <v>32</v>
      </c>
      <c r="C80" s="1">
        <v>11.1</v>
      </c>
    </row>
    <row r="81" spans="2:3" x14ac:dyDescent="0.35">
      <c r="B81">
        <v>33</v>
      </c>
      <c r="C81" s="1">
        <v>10.8</v>
      </c>
    </row>
    <row r="82" spans="2:3" x14ac:dyDescent="0.35">
      <c r="B82">
        <v>34</v>
      </c>
      <c r="C82" s="1">
        <v>126</v>
      </c>
    </row>
    <row r="83" spans="2:3" x14ac:dyDescent="0.35">
      <c r="B83">
        <v>35</v>
      </c>
      <c r="C83" s="1">
        <v>44.2</v>
      </c>
    </row>
    <row r="84" spans="2:3" x14ac:dyDescent="0.35">
      <c r="B84">
        <v>36</v>
      </c>
      <c r="C84" s="1">
        <v>59.1</v>
      </c>
    </row>
    <row r="85" spans="2:3" x14ac:dyDescent="0.35">
      <c r="B85">
        <v>37</v>
      </c>
      <c r="C85" s="1">
        <v>13.5</v>
      </c>
    </row>
    <row r="86" spans="2:3" x14ac:dyDescent="0.35">
      <c r="B86">
        <v>38</v>
      </c>
      <c r="C86" s="1">
        <v>7.91</v>
      </c>
    </row>
    <row r="87" spans="2:3" x14ac:dyDescent="0.35">
      <c r="B87">
        <v>39</v>
      </c>
      <c r="C87" s="1">
        <v>11.9</v>
      </c>
    </row>
    <row r="88" spans="2:3" x14ac:dyDescent="0.35">
      <c r="B88">
        <v>40</v>
      </c>
      <c r="C88" s="1">
        <v>8.75</v>
      </c>
    </row>
    <row r="89" spans="2:3" x14ac:dyDescent="0.35">
      <c r="B89">
        <v>41</v>
      </c>
      <c r="C89" s="1">
        <v>42.1</v>
      </c>
    </row>
    <row r="90" spans="2:3" x14ac:dyDescent="0.35">
      <c r="B90">
        <v>42</v>
      </c>
      <c r="C90" s="1">
        <v>14.4</v>
      </c>
    </row>
    <row r="91" spans="2:3" x14ac:dyDescent="0.35">
      <c r="B91">
        <v>43</v>
      </c>
      <c r="C91" s="1">
        <v>6.36</v>
      </c>
    </row>
    <row r="92" spans="2:3" x14ac:dyDescent="0.35">
      <c r="B92">
        <v>44</v>
      </c>
      <c r="C92" s="1">
        <v>4.6399999999999997</v>
      </c>
    </row>
    <row r="93" spans="2:3" x14ac:dyDescent="0.35">
      <c r="B93">
        <v>45</v>
      </c>
      <c r="C93" s="11">
        <v>9.3000000000000007</v>
      </c>
    </row>
    <row r="94" spans="2:3" x14ac:dyDescent="0.35">
      <c r="B94">
        <v>46</v>
      </c>
      <c r="C94" s="11">
        <v>2</v>
      </c>
    </row>
    <row r="95" spans="2:3" x14ac:dyDescent="0.35">
      <c r="B95">
        <v>47</v>
      </c>
      <c r="C95" s="1">
        <v>3.76</v>
      </c>
    </row>
    <row r="96" spans="2:3" x14ac:dyDescent="0.35">
      <c r="B96">
        <v>48</v>
      </c>
      <c r="C96" s="1">
        <v>5.48</v>
      </c>
    </row>
  </sheetData>
  <mergeCells count="1">
    <mergeCell ref="AK1:AO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86FC5-D017-4FE8-BEF8-2585D1C88756}">
  <dimension ref="A2:AA53"/>
  <sheetViews>
    <sheetView topLeftCell="L8" zoomScale="55" zoomScaleNormal="55" workbookViewId="0">
      <selection activeCell="AF45" sqref="AF45"/>
    </sheetView>
  </sheetViews>
  <sheetFormatPr defaultRowHeight="14.5" x14ac:dyDescent="0.35"/>
  <cols>
    <col min="1" max="1" width="11.453125" customWidth="1"/>
    <col min="2" max="2" width="12.453125" bestFit="1" customWidth="1"/>
    <col min="3" max="3" width="12.453125" customWidth="1"/>
    <col min="25" max="25" width="9.81640625" bestFit="1" customWidth="1"/>
    <col min="27" max="27" width="11.1796875" bestFit="1" customWidth="1"/>
  </cols>
  <sheetData>
    <row r="2" spans="1:27" x14ac:dyDescent="0.35">
      <c r="A2" s="87" t="s">
        <v>191</v>
      </c>
      <c r="B2" s="55">
        <v>0.48791833883504193</v>
      </c>
      <c r="C2" s="55"/>
      <c r="D2" s="87" t="s">
        <v>190</v>
      </c>
      <c r="E2">
        <v>0.62445930803040051</v>
      </c>
    </row>
    <row r="3" spans="1:27" x14ac:dyDescent="0.35">
      <c r="A3" s="87" t="s">
        <v>189</v>
      </c>
      <c r="B3" s="55">
        <v>1.3410177946242612</v>
      </c>
      <c r="C3" s="55"/>
      <c r="D3" s="87" t="s">
        <v>188</v>
      </c>
      <c r="E3">
        <v>0.98298525834189709</v>
      </c>
    </row>
    <row r="4" spans="1:27" x14ac:dyDescent="0.35">
      <c r="A4" s="87" t="s">
        <v>187</v>
      </c>
      <c r="B4" s="55">
        <v>0</v>
      </c>
      <c r="C4" s="55"/>
      <c r="D4" s="87" t="s">
        <v>186</v>
      </c>
      <c r="E4">
        <v>2.8360442927120042</v>
      </c>
      <c r="Z4" t="s">
        <v>174</v>
      </c>
      <c r="AA4" t="s">
        <v>185</v>
      </c>
    </row>
    <row r="5" spans="1:27" x14ac:dyDescent="0.35">
      <c r="A5" s="87" t="s">
        <v>184</v>
      </c>
      <c r="B5" s="55">
        <v>0.57959243665963833</v>
      </c>
      <c r="C5" s="55"/>
      <c r="D5" s="87" t="s">
        <v>183</v>
      </c>
      <c r="E5">
        <v>1.7447295233782141E-2</v>
      </c>
      <c r="Y5" t="s">
        <v>0</v>
      </c>
      <c r="Z5" s="55">
        <v>66.217488841898557</v>
      </c>
      <c r="AA5" s="55">
        <v>69.653555551684818</v>
      </c>
    </row>
    <row r="6" spans="1:27" x14ac:dyDescent="0.35">
      <c r="A6" s="87" t="s">
        <v>170</v>
      </c>
      <c r="B6" s="55">
        <v>2.0456203646810764</v>
      </c>
      <c r="C6" s="55"/>
      <c r="D6" s="87" t="s">
        <v>182</v>
      </c>
      <c r="E6">
        <v>2.5617332334686145</v>
      </c>
      <c r="Y6" t="s">
        <v>167</v>
      </c>
      <c r="Z6" s="55">
        <v>18.183292130498458</v>
      </c>
      <c r="AA6" s="55">
        <v>14.357582944809257</v>
      </c>
    </row>
    <row r="7" spans="1:27" x14ac:dyDescent="0.35">
      <c r="A7" s="87" t="s">
        <v>181</v>
      </c>
      <c r="B7" s="55">
        <v>0</v>
      </c>
      <c r="C7" s="55"/>
      <c r="D7" s="87" t="s">
        <v>180</v>
      </c>
      <c r="E7">
        <v>2.2992109526049012</v>
      </c>
      <c r="V7" s="87"/>
      <c r="W7" s="55"/>
      <c r="Y7" t="s">
        <v>150</v>
      </c>
      <c r="Z7" s="55">
        <v>3.6215056826576095</v>
      </c>
      <c r="AA7" s="55">
        <v>2.3282413939256701</v>
      </c>
    </row>
    <row r="8" spans="1:27" x14ac:dyDescent="0.35">
      <c r="A8" s="87" t="s">
        <v>179</v>
      </c>
      <c r="B8" s="55">
        <v>2.5986955003170711</v>
      </c>
      <c r="C8" s="55"/>
      <c r="D8" s="87" t="s">
        <v>175</v>
      </c>
      <c r="E8">
        <v>0</v>
      </c>
      <c r="Y8" t="s">
        <v>178</v>
      </c>
      <c r="Z8" s="55">
        <v>2.0456203646810764</v>
      </c>
      <c r="AA8" s="55">
        <v>2.8360442927120042</v>
      </c>
    </row>
    <row r="9" spans="1:27" x14ac:dyDescent="0.35">
      <c r="A9" s="87" t="s">
        <v>177</v>
      </c>
      <c r="B9" s="55">
        <v>0.19092456737023381</v>
      </c>
      <c r="C9" s="55"/>
      <c r="D9" s="87" t="s">
        <v>176</v>
      </c>
      <c r="E9">
        <v>0.57155616713018598</v>
      </c>
      <c r="Y9" t="s">
        <v>165</v>
      </c>
      <c r="Z9" s="55">
        <v>2.0077385060758712</v>
      </c>
      <c r="AA9" s="55">
        <v>2.0493338481398258</v>
      </c>
    </row>
    <row r="10" spans="1:27" x14ac:dyDescent="0.35">
      <c r="A10" s="87" t="s">
        <v>175</v>
      </c>
      <c r="B10" s="55">
        <v>0</v>
      </c>
      <c r="C10" s="55"/>
      <c r="D10" s="87" t="s">
        <v>166</v>
      </c>
      <c r="E10">
        <v>0</v>
      </c>
      <c r="J10" t="s">
        <v>174</v>
      </c>
      <c r="N10" t="s">
        <v>173</v>
      </c>
      <c r="Y10" t="s">
        <v>172</v>
      </c>
      <c r="Z10" s="55">
        <f>SUM(Z5:Z9)</f>
        <v>92.075645525811566</v>
      </c>
      <c r="AA10" s="55">
        <f>SUM(AA5:AA9)</f>
        <v>91.224758031271563</v>
      </c>
    </row>
    <row r="11" spans="1:27" x14ac:dyDescent="0.35">
      <c r="A11" s="87" t="s">
        <v>171</v>
      </c>
      <c r="B11" s="55">
        <v>0</v>
      </c>
      <c r="C11" s="55"/>
      <c r="D11" s="88" t="s">
        <v>167</v>
      </c>
      <c r="E11">
        <v>14.357582944809257</v>
      </c>
      <c r="I11" s="87" t="s">
        <v>170</v>
      </c>
      <c r="J11" s="55">
        <v>2.0456203646810764</v>
      </c>
      <c r="M11" s="87" t="s">
        <v>170</v>
      </c>
      <c r="N11" s="55">
        <v>2.8360442927120042</v>
      </c>
    </row>
    <row r="12" spans="1:27" x14ac:dyDescent="0.35">
      <c r="A12" s="87" t="s">
        <v>169</v>
      </c>
      <c r="B12" s="55">
        <v>0.45003648022983683</v>
      </c>
      <c r="C12" s="55"/>
      <c r="D12" s="87" t="s">
        <v>168</v>
      </c>
      <c r="E12">
        <v>1.3711754812763328</v>
      </c>
      <c r="I12" s="91" t="s">
        <v>167</v>
      </c>
      <c r="J12" s="55">
        <v>18.183292130498458</v>
      </c>
      <c r="M12" s="91" t="s">
        <v>167</v>
      </c>
      <c r="N12" s="55">
        <v>14.357582944809257</v>
      </c>
    </row>
    <row r="13" spans="1:27" x14ac:dyDescent="0.35">
      <c r="A13" s="87" t="s">
        <v>166</v>
      </c>
      <c r="B13" s="55">
        <v>0</v>
      </c>
      <c r="C13" s="55"/>
      <c r="D13" s="12" t="s">
        <v>165</v>
      </c>
      <c r="E13">
        <v>2.0493338481398258</v>
      </c>
      <c r="I13" s="91" t="s">
        <v>138</v>
      </c>
      <c r="J13" s="55">
        <v>66.217488841898557</v>
      </c>
      <c r="M13" s="91" t="s">
        <v>138</v>
      </c>
      <c r="N13" s="55">
        <v>69.653555551684818</v>
      </c>
    </row>
    <row r="14" spans="1:27" x14ac:dyDescent="0.35">
      <c r="A14" s="87" t="s">
        <v>164</v>
      </c>
      <c r="B14" s="55">
        <v>15.152743442082048</v>
      </c>
      <c r="C14" s="55"/>
      <c r="D14" s="87" t="s">
        <v>161</v>
      </c>
      <c r="E14">
        <v>2.3282413939256701</v>
      </c>
      <c r="I14" s="12" t="s">
        <v>154</v>
      </c>
      <c r="J14" s="55">
        <v>2.0077385060758712</v>
      </c>
      <c r="M14" s="12" t="s">
        <v>154</v>
      </c>
      <c r="N14" s="55">
        <v>2.0493338481398258</v>
      </c>
    </row>
    <row r="15" spans="1:27" x14ac:dyDescent="0.35">
      <c r="A15" s="87" t="s">
        <v>163</v>
      </c>
      <c r="B15" s="55">
        <v>3.0608541753005736</v>
      </c>
      <c r="C15" s="55"/>
      <c r="D15" s="87" t="s">
        <v>162</v>
      </c>
      <c r="E15">
        <v>0</v>
      </c>
      <c r="I15" s="87" t="s">
        <v>150</v>
      </c>
      <c r="J15" s="55">
        <v>3.6215056826576095</v>
      </c>
      <c r="M15" s="87" t="s">
        <v>161</v>
      </c>
      <c r="N15">
        <v>2.3282413939256701</v>
      </c>
    </row>
    <row r="16" spans="1:27" x14ac:dyDescent="0.35">
      <c r="A16" s="88" t="s">
        <v>160</v>
      </c>
      <c r="B16" s="55">
        <v>18.183292130498458</v>
      </c>
      <c r="C16" s="55"/>
      <c r="D16" s="87" t="s">
        <v>159</v>
      </c>
      <c r="E16">
        <v>8.0994931284945372E-3</v>
      </c>
    </row>
    <row r="17" spans="1:5" x14ac:dyDescent="0.35">
      <c r="A17" s="87" t="s">
        <v>158</v>
      </c>
      <c r="B17" s="55">
        <v>1.9850093909127482</v>
      </c>
      <c r="C17" s="55"/>
      <c r="D17" s="88" t="s">
        <v>0</v>
      </c>
      <c r="E17">
        <v>69.653555551684818</v>
      </c>
    </row>
    <row r="18" spans="1:5" x14ac:dyDescent="0.35">
      <c r="A18" s="87" t="s">
        <v>157</v>
      </c>
      <c r="B18" s="55">
        <v>1.7880237261656815</v>
      </c>
      <c r="C18" s="55"/>
      <c r="D18" s="87" t="s">
        <v>136</v>
      </c>
      <c r="E18">
        <v>0</v>
      </c>
    </row>
    <row r="19" spans="1:5" x14ac:dyDescent="0.35">
      <c r="A19" s="87" t="s">
        <v>156</v>
      </c>
      <c r="B19" s="55">
        <v>0.2166842312217733</v>
      </c>
      <c r="C19" s="55"/>
      <c r="D19" s="87" t="s">
        <v>155</v>
      </c>
      <c r="E19">
        <v>0</v>
      </c>
    </row>
    <row r="20" spans="1:5" x14ac:dyDescent="0.35">
      <c r="A20" s="12" t="s">
        <v>154</v>
      </c>
      <c r="B20" s="55">
        <v>2.0077385060758712</v>
      </c>
      <c r="C20" s="55"/>
      <c r="D20" s="87" t="s">
        <v>153</v>
      </c>
      <c r="E20">
        <v>7.5188843020791582E-2</v>
      </c>
    </row>
    <row r="21" spans="1:5" x14ac:dyDescent="0.35">
      <c r="A21" s="87" t="s">
        <v>152</v>
      </c>
      <c r="B21" s="55">
        <v>0</v>
      </c>
      <c r="C21" s="55"/>
      <c r="D21" s="87" t="s">
        <v>151</v>
      </c>
      <c r="E21">
        <v>6.3866970905691697E-2</v>
      </c>
    </row>
    <row r="22" spans="1:5" x14ac:dyDescent="0.35">
      <c r="A22" s="87" t="s">
        <v>150</v>
      </c>
      <c r="B22" s="55">
        <v>3.6215056826576095</v>
      </c>
      <c r="C22" s="55"/>
      <c r="D22" s="87" t="s">
        <v>149</v>
      </c>
      <c r="E22">
        <v>0</v>
      </c>
    </row>
    <row r="23" spans="1:5" x14ac:dyDescent="0.35">
      <c r="A23" s="90" t="s">
        <v>148</v>
      </c>
      <c r="B23" s="55">
        <v>0</v>
      </c>
      <c r="C23" s="55"/>
      <c r="D23" s="87" t="s">
        <v>147</v>
      </c>
      <c r="E23">
        <v>0</v>
      </c>
    </row>
    <row r="24" spans="1:5" x14ac:dyDescent="0.35">
      <c r="A24" s="87" t="s">
        <v>146</v>
      </c>
      <c r="B24" s="55">
        <v>0</v>
      </c>
      <c r="C24" s="55"/>
      <c r="D24" s="87" t="s">
        <v>145</v>
      </c>
      <c r="E24">
        <v>0</v>
      </c>
    </row>
    <row r="25" spans="1:5" x14ac:dyDescent="0.35">
      <c r="A25" s="87" t="s">
        <v>144</v>
      </c>
      <c r="B25" s="55">
        <v>0</v>
      </c>
      <c r="C25" s="55"/>
      <c r="D25" s="89" t="s">
        <v>143</v>
      </c>
      <c r="E25">
        <v>0</v>
      </c>
    </row>
    <row r="26" spans="1:5" x14ac:dyDescent="0.35">
      <c r="A26" s="87" t="s">
        <v>142</v>
      </c>
      <c r="B26" s="55">
        <v>46.367394932771063</v>
      </c>
      <c r="C26" s="55"/>
      <c r="D26" s="87" t="s">
        <v>141</v>
      </c>
      <c r="E26">
        <v>6.64797106245609E-2</v>
      </c>
    </row>
    <row r="27" spans="1:5" x14ac:dyDescent="0.35">
      <c r="A27" s="87" t="s">
        <v>140</v>
      </c>
      <c r="B27" s="55">
        <v>19.850093909127484</v>
      </c>
      <c r="C27" s="55"/>
      <c r="D27" s="87" t="s">
        <v>139</v>
      </c>
      <c r="E27">
        <v>0</v>
      </c>
    </row>
    <row r="28" spans="1:5" x14ac:dyDescent="0.35">
      <c r="A28" s="88" t="s">
        <v>138</v>
      </c>
      <c r="B28" s="55">
        <v>66.217488841898557</v>
      </c>
      <c r="C28" s="55"/>
      <c r="D28" s="87" t="s">
        <v>137</v>
      </c>
      <c r="E28">
        <v>0</v>
      </c>
    </row>
    <row r="29" spans="1:5" x14ac:dyDescent="0.35">
      <c r="A29" s="87" t="s">
        <v>136</v>
      </c>
      <c r="B29" s="55">
        <v>0</v>
      </c>
      <c r="C29" s="55"/>
      <c r="D29" s="87" t="s">
        <v>135</v>
      </c>
      <c r="E29">
        <v>0</v>
      </c>
    </row>
    <row r="30" spans="1:5" x14ac:dyDescent="0.35">
      <c r="A30" s="86" t="s">
        <v>134</v>
      </c>
      <c r="B30" s="55">
        <v>0</v>
      </c>
      <c r="C30" s="55"/>
    </row>
    <row r="31" spans="1:5" x14ac:dyDescent="0.35">
      <c r="A31" s="86" t="s">
        <v>133</v>
      </c>
      <c r="B31" s="55">
        <v>6.7505472034475517E-2</v>
      </c>
      <c r="C31" s="55"/>
    </row>
    <row r="32" spans="1:5" x14ac:dyDescent="0.35">
      <c r="A32" s="86" t="s">
        <v>132</v>
      </c>
      <c r="B32" s="55">
        <v>7.2127058784310541E-2</v>
      </c>
      <c r="C32" s="55"/>
    </row>
    <row r="33" spans="1:3" x14ac:dyDescent="0.35">
      <c r="A33" s="86" t="s">
        <v>131</v>
      </c>
      <c r="B33" s="55">
        <v>0</v>
      </c>
      <c r="C33" s="55"/>
    </row>
    <row r="34" spans="1:3" x14ac:dyDescent="0.35">
      <c r="A34" s="86" t="s">
        <v>130</v>
      </c>
      <c r="B34" s="55">
        <v>0</v>
      </c>
      <c r="C34" s="55"/>
    </row>
    <row r="35" spans="1:3" x14ac:dyDescent="0.35">
      <c r="A35" s="86" t="s">
        <v>129</v>
      </c>
      <c r="B35" s="55">
        <v>0</v>
      </c>
      <c r="C35" s="55"/>
    </row>
    <row r="36" spans="1:3" x14ac:dyDescent="0.35">
      <c r="A36" s="86" t="s">
        <v>128</v>
      </c>
      <c r="B36" s="55">
        <v>0</v>
      </c>
      <c r="C36" s="55"/>
    </row>
    <row r="37" spans="1:3" x14ac:dyDescent="0.35">
      <c r="A37" s="86" t="s">
        <v>127</v>
      </c>
      <c r="B37" s="55">
        <v>0</v>
      </c>
      <c r="C37" s="55"/>
    </row>
    <row r="38" spans="1:3" x14ac:dyDescent="0.35">
      <c r="A38" s="12" t="s">
        <v>126</v>
      </c>
      <c r="B38" s="55">
        <v>0</v>
      </c>
      <c r="C38" s="55"/>
    </row>
    <row r="39" spans="1:3" x14ac:dyDescent="0.35">
      <c r="A39" s="86" t="s">
        <v>125</v>
      </c>
      <c r="B39" s="55">
        <v>0</v>
      </c>
      <c r="C39" s="55"/>
    </row>
    <row r="40" spans="1:3" x14ac:dyDescent="0.35">
      <c r="A40" s="86" t="s">
        <v>124</v>
      </c>
      <c r="B40" s="55">
        <v>0.1242524962250728</v>
      </c>
      <c r="C40" s="55"/>
    </row>
    <row r="41" spans="1:3" x14ac:dyDescent="0.35">
      <c r="A41" s="86" t="s">
        <v>123</v>
      </c>
      <c r="B41" s="55">
        <v>0</v>
      </c>
      <c r="C41" s="55"/>
    </row>
    <row r="42" spans="1:3" x14ac:dyDescent="0.35">
      <c r="A42" s="86" t="s">
        <v>122</v>
      </c>
      <c r="B42" s="55">
        <v>0</v>
      </c>
      <c r="C42" s="55"/>
    </row>
    <row r="43" spans="1:3" x14ac:dyDescent="0.35">
      <c r="A43" s="86" t="s">
        <v>121</v>
      </c>
      <c r="B43" s="55">
        <v>0</v>
      </c>
      <c r="C43" s="55"/>
    </row>
    <row r="44" spans="1:3" x14ac:dyDescent="0.35">
      <c r="A44" s="86" t="s">
        <v>120</v>
      </c>
      <c r="B44" s="55">
        <v>0</v>
      </c>
      <c r="C44" s="55"/>
    </row>
    <row r="45" spans="1:3" x14ac:dyDescent="0.35">
      <c r="A45" s="86" t="s">
        <v>119</v>
      </c>
      <c r="B45" s="55">
        <v>0</v>
      </c>
      <c r="C45" s="55"/>
    </row>
    <row r="46" spans="1:3" x14ac:dyDescent="0.35">
      <c r="A46" s="86" t="s">
        <v>118</v>
      </c>
      <c r="B46" s="55">
        <v>0</v>
      </c>
      <c r="C46" s="55"/>
    </row>
    <row r="47" spans="1:3" x14ac:dyDescent="0.35">
      <c r="A47" s="86" t="s">
        <v>117</v>
      </c>
      <c r="B47" s="55">
        <v>0</v>
      </c>
      <c r="C47" s="55"/>
    </row>
    <row r="48" spans="1:3" x14ac:dyDescent="0.35">
      <c r="A48" s="86" t="s">
        <v>116</v>
      </c>
      <c r="B48" s="55">
        <v>0</v>
      </c>
      <c r="C48" s="55"/>
    </row>
    <row r="49" spans="1:3" x14ac:dyDescent="0.35">
      <c r="A49" s="86" t="s">
        <v>115</v>
      </c>
      <c r="B49" s="55">
        <v>0</v>
      </c>
      <c r="C49" s="55"/>
    </row>
    <row r="50" spans="1:3" x14ac:dyDescent="0.35">
      <c r="A50" s="86" t="s">
        <v>114</v>
      </c>
      <c r="B50" s="55">
        <v>0</v>
      </c>
      <c r="C50" s="55"/>
    </row>
    <row r="51" spans="1:3" x14ac:dyDescent="0.35">
      <c r="A51" s="86" t="s">
        <v>113</v>
      </c>
      <c r="B51" s="55">
        <v>0</v>
      </c>
      <c r="C51" s="55"/>
    </row>
    <row r="52" spans="1:3" x14ac:dyDescent="0.35">
      <c r="A52" s="86" t="s">
        <v>112</v>
      </c>
      <c r="B52" s="55">
        <v>0</v>
      </c>
      <c r="C52" s="55"/>
    </row>
    <row r="53" spans="1:3" x14ac:dyDescent="0.35">
      <c r="B53" s="55">
        <v>99.999999999999972</v>
      </c>
      <c r="C53" s="5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4359-7F92-42A6-ADEE-42BD35931E34}">
  <dimension ref="A1:BX85"/>
  <sheetViews>
    <sheetView topLeftCell="AO18" zoomScale="55" zoomScaleNormal="55" workbookViewId="0">
      <selection activeCell="BH36" sqref="BH36"/>
    </sheetView>
  </sheetViews>
  <sheetFormatPr defaultRowHeight="14.5" x14ac:dyDescent="0.35"/>
  <cols>
    <col min="10" max="10" width="10.1796875" bestFit="1" customWidth="1"/>
  </cols>
  <sheetData>
    <row r="1" spans="1:76" s="13" customFormat="1" x14ac:dyDescent="0.35">
      <c r="E1" s="25">
        <v>44286</v>
      </c>
      <c r="F1" s="25">
        <v>44286</v>
      </c>
      <c r="G1" s="13">
        <v>44286</v>
      </c>
      <c r="H1" s="26">
        <v>44292</v>
      </c>
      <c r="I1" s="26">
        <v>44293</v>
      </c>
      <c r="J1" s="13">
        <v>44294</v>
      </c>
      <c r="K1" s="13">
        <v>44295</v>
      </c>
      <c r="L1" s="13">
        <v>44296</v>
      </c>
      <c r="M1" s="13">
        <v>44297</v>
      </c>
      <c r="N1" s="13">
        <v>44298</v>
      </c>
      <c r="O1" s="13">
        <v>44299</v>
      </c>
      <c r="P1" s="25">
        <v>44300</v>
      </c>
      <c r="Q1" s="25">
        <v>44300</v>
      </c>
      <c r="R1" s="13">
        <v>44300</v>
      </c>
      <c r="S1" s="13">
        <v>44301</v>
      </c>
      <c r="T1" s="13">
        <v>44302</v>
      </c>
      <c r="U1" s="13">
        <v>44303</v>
      </c>
      <c r="V1" s="13">
        <v>44304</v>
      </c>
      <c r="W1" s="13">
        <v>44305</v>
      </c>
      <c r="X1" s="13">
        <v>44306</v>
      </c>
      <c r="Y1" s="13">
        <v>44307</v>
      </c>
      <c r="Z1" s="13">
        <v>44308</v>
      </c>
      <c r="AA1" s="13">
        <v>44309</v>
      </c>
      <c r="AB1" s="13">
        <v>44310</v>
      </c>
      <c r="AC1" s="13">
        <v>44311</v>
      </c>
      <c r="AD1" s="13">
        <v>44312</v>
      </c>
      <c r="AE1" s="13">
        <v>44313</v>
      </c>
      <c r="AF1" s="13">
        <v>44314</v>
      </c>
      <c r="AG1" s="13">
        <v>44315</v>
      </c>
      <c r="AH1" s="13">
        <v>44316</v>
      </c>
      <c r="AI1" s="13">
        <v>44317</v>
      </c>
      <c r="AJ1" s="13">
        <v>44318</v>
      </c>
      <c r="AK1" s="13">
        <v>44319</v>
      </c>
      <c r="AL1" s="13">
        <v>44320</v>
      </c>
      <c r="AM1" s="13">
        <v>44321</v>
      </c>
      <c r="AN1" s="13">
        <v>44322</v>
      </c>
      <c r="AO1" s="13">
        <v>44323</v>
      </c>
      <c r="AP1" s="13">
        <v>44324</v>
      </c>
      <c r="AQ1" s="13">
        <v>44325</v>
      </c>
      <c r="AR1" s="13">
        <v>44326</v>
      </c>
      <c r="AS1" s="13">
        <v>44327</v>
      </c>
      <c r="AT1" s="13">
        <v>44328</v>
      </c>
      <c r="AU1" s="13">
        <v>44329</v>
      </c>
      <c r="AV1" s="13">
        <v>44330</v>
      </c>
      <c r="AW1" s="13">
        <v>44331</v>
      </c>
      <c r="AX1" s="13">
        <v>44332</v>
      </c>
      <c r="AY1" s="13">
        <v>44333</v>
      </c>
      <c r="AZ1" s="13">
        <v>44334</v>
      </c>
      <c r="BA1" s="13">
        <v>44335</v>
      </c>
      <c r="BB1" s="13">
        <v>44336</v>
      </c>
      <c r="BC1" s="13">
        <v>44337</v>
      </c>
      <c r="BD1" s="13">
        <v>44338</v>
      </c>
      <c r="BE1" s="13">
        <v>44339</v>
      </c>
      <c r="BF1" s="13">
        <v>44340</v>
      </c>
      <c r="BG1" s="13">
        <v>44341</v>
      </c>
      <c r="BH1" s="13">
        <v>44342</v>
      </c>
      <c r="BI1" s="13">
        <v>44343</v>
      </c>
      <c r="BJ1" s="13">
        <v>44344</v>
      </c>
      <c r="BK1" s="13">
        <v>44345</v>
      </c>
      <c r="BL1" s="13">
        <v>44346</v>
      </c>
      <c r="BM1" s="13">
        <v>44347</v>
      </c>
      <c r="BN1" s="13">
        <v>44348</v>
      </c>
      <c r="BO1" s="13">
        <v>44349</v>
      </c>
      <c r="BP1" s="13">
        <v>44350</v>
      </c>
      <c r="BQ1" s="13">
        <v>44351</v>
      </c>
      <c r="BR1" s="13">
        <v>44354</v>
      </c>
      <c r="BS1" s="13">
        <v>44361</v>
      </c>
      <c r="BT1" s="13">
        <v>44368</v>
      </c>
      <c r="BU1" s="13">
        <v>44375</v>
      </c>
      <c r="BV1" s="24">
        <v>44404</v>
      </c>
      <c r="BW1" s="13">
        <v>44425</v>
      </c>
    </row>
    <row r="2" spans="1:76" s="20" customFormat="1" ht="15" thickBot="1" x14ac:dyDescent="0.4">
      <c r="E2" s="23">
        <v>0.60416666666666663</v>
      </c>
      <c r="F2" s="23">
        <v>0.66666666666666663</v>
      </c>
      <c r="G2" s="20" t="s">
        <v>3</v>
      </c>
      <c r="H2" s="21">
        <v>0.5</v>
      </c>
      <c r="I2" s="21">
        <v>0.66666666666666663</v>
      </c>
      <c r="J2" s="21">
        <v>0.65625</v>
      </c>
      <c r="K2" s="21">
        <v>0.65625</v>
      </c>
      <c r="L2" s="21">
        <v>0.64583333333333337</v>
      </c>
      <c r="M2" s="21">
        <v>0.64583333333333337</v>
      </c>
      <c r="N2" s="21">
        <v>0.64583333333333337</v>
      </c>
      <c r="O2" s="21">
        <v>0.64583333333333337</v>
      </c>
      <c r="P2" s="23">
        <v>0.29166666666666669</v>
      </c>
      <c r="Q2" s="23">
        <v>0.64583333333333337</v>
      </c>
      <c r="R2" s="21" t="s">
        <v>3</v>
      </c>
      <c r="S2" s="21">
        <v>0.64583333333333337</v>
      </c>
      <c r="T2" s="21">
        <v>0.64583333333333337</v>
      </c>
      <c r="U2" s="21">
        <v>0.64583333333333337</v>
      </c>
      <c r="V2" s="21">
        <v>0.64583333333333337</v>
      </c>
      <c r="W2" s="21">
        <v>0.64583333333333337</v>
      </c>
      <c r="X2" s="21">
        <v>0.64583333333333337</v>
      </c>
      <c r="Y2" s="21">
        <v>0.64583333333333337</v>
      </c>
      <c r="Z2" s="21">
        <v>0.64583333333333337</v>
      </c>
      <c r="AA2" s="21">
        <v>0.64583333333333337</v>
      </c>
      <c r="AB2" s="21">
        <v>0.64583333333333337</v>
      </c>
      <c r="AC2" s="21">
        <v>0.64583333333333337</v>
      </c>
      <c r="AD2" s="21">
        <v>0.64583333333333337</v>
      </c>
      <c r="AE2" s="21">
        <v>0.64583333333333337</v>
      </c>
      <c r="AF2" s="21">
        <v>0.64583333333333337</v>
      </c>
      <c r="AG2" s="21">
        <v>0.64583333333333337</v>
      </c>
      <c r="AH2" s="21">
        <v>0.64583333333333337</v>
      </c>
      <c r="AI2" s="21">
        <v>0.64583333333333337</v>
      </c>
      <c r="AJ2" s="21">
        <v>0.64583333333333337</v>
      </c>
      <c r="AK2" s="21">
        <v>0.64583333333333337</v>
      </c>
      <c r="AL2" s="21">
        <v>0.65277777777777779</v>
      </c>
      <c r="AM2" s="21">
        <v>0.65277777777777779</v>
      </c>
      <c r="AN2" s="21">
        <v>0.65277777777777779</v>
      </c>
      <c r="AO2" s="21">
        <v>0.65277777777777779</v>
      </c>
      <c r="AP2" s="21">
        <v>0.65277777777777779</v>
      </c>
      <c r="AQ2" s="21">
        <v>0.65277777777777779</v>
      </c>
      <c r="AR2" s="21">
        <v>0.65277777777777779</v>
      </c>
      <c r="AS2" s="21">
        <v>0.65277777777777779</v>
      </c>
      <c r="AT2" s="21">
        <v>0.65277777777777779</v>
      </c>
      <c r="AU2" s="21">
        <v>0.65277777777777779</v>
      </c>
      <c r="AV2" s="21">
        <v>0.65277777777777779</v>
      </c>
      <c r="AW2" s="21">
        <v>0.65277777777777779</v>
      </c>
      <c r="AX2" s="21">
        <v>0.65277777777777779</v>
      </c>
      <c r="AY2" s="21">
        <v>0.65277777777777779</v>
      </c>
      <c r="AZ2" s="21">
        <v>0.64583333333333337</v>
      </c>
      <c r="BA2" s="21">
        <v>0.64583333333333337</v>
      </c>
      <c r="BB2" s="21">
        <v>0.64583333333333337</v>
      </c>
      <c r="BC2" s="21">
        <v>0.64583333333333337</v>
      </c>
      <c r="BD2" s="21">
        <v>0.64583333333333337</v>
      </c>
      <c r="BE2" s="21">
        <v>0.64583333333333337</v>
      </c>
      <c r="BF2" s="21">
        <v>0.64583333333333337</v>
      </c>
      <c r="BG2" s="21">
        <v>0.22916666666666666</v>
      </c>
      <c r="BH2" s="21">
        <v>0.22916666666666666</v>
      </c>
      <c r="BI2" s="21">
        <v>0.22916666666666666</v>
      </c>
      <c r="BJ2" s="21">
        <v>0.65277777777777779</v>
      </c>
      <c r="BK2" s="21">
        <v>0.65277777777777779</v>
      </c>
      <c r="BL2" s="21">
        <v>0.65277777777777779</v>
      </c>
      <c r="BM2" s="21">
        <v>0.63541666666666663</v>
      </c>
      <c r="BN2" s="21">
        <v>0.58333333333333337</v>
      </c>
      <c r="BO2" s="21">
        <v>0.60069444444444442</v>
      </c>
      <c r="BP2" s="21">
        <v>0.60069444444444442</v>
      </c>
      <c r="BQ2" s="21">
        <v>0.60069444444444442</v>
      </c>
      <c r="BR2" s="21">
        <v>0.54861111111111105</v>
      </c>
      <c r="BS2" s="21">
        <v>0.60069444444444442</v>
      </c>
      <c r="BT2" s="21">
        <v>0.54166666666666663</v>
      </c>
      <c r="BU2" s="21">
        <v>0.64236111111111105</v>
      </c>
      <c r="BV2" s="22">
        <v>0.57291666666666663</v>
      </c>
      <c r="BW2" s="21">
        <v>0.53125</v>
      </c>
    </row>
    <row r="3" spans="1:76" ht="20.149999999999999" customHeight="1" thickBot="1" x14ac:dyDescent="0.5">
      <c r="A3" s="20">
        <v>16</v>
      </c>
      <c r="C3" s="12" t="s">
        <v>1</v>
      </c>
      <c r="D3" s="12" t="s">
        <v>0</v>
      </c>
      <c r="E3" s="19">
        <v>2850</v>
      </c>
      <c r="F3" s="19">
        <v>2410</v>
      </c>
      <c r="G3" s="1">
        <f>AVERAGE(E3:F3)</f>
        <v>2630</v>
      </c>
      <c r="H3" s="1">
        <v>287</v>
      </c>
      <c r="I3" s="1">
        <v>320</v>
      </c>
      <c r="J3" s="1">
        <v>393</v>
      </c>
      <c r="K3" s="1">
        <v>301</v>
      </c>
      <c r="L3" s="1">
        <v>187</v>
      </c>
      <c r="M3" s="1">
        <v>256</v>
      </c>
      <c r="N3" s="1">
        <v>174</v>
      </c>
      <c r="O3" s="10">
        <v>146</v>
      </c>
      <c r="P3" s="18">
        <v>156</v>
      </c>
      <c r="Q3" s="18">
        <v>143</v>
      </c>
      <c r="R3" s="10">
        <f>AVERAGE(P3:Q3)</f>
        <v>149.5</v>
      </c>
      <c r="S3" s="10">
        <v>117</v>
      </c>
      <c r="T3" s="10">
        <v>105</v>
      </c>
      <c r="U3" s="2">
        <v>88.3</v>
      </c>
      <c r="V3" s="2">
        <v>84.8</v>
      </c>
      <c r="W3" s="2">
        <v>81</v>
      </c>
      <c r="X3" s="2">
        <v>50.6</v>
      </c>
      <c r="Y3" s="2">
        <v>46.6</v>
      </c>
      <c r="Z3" s="2">
        <v>73.7</v>
      </c>
      <c r="AA3" s="2">
        <v>73.8</v>
      </c>
      <c r="AB3" s="2">
        <v>38.5</v>
      </c>
      <c r="AC3" s="2">
        <v>37</v>
      </c>
      <c r="AD3" s="2">
        <v>39.1</v>
      </c>
      <c r="AE3" s="1">
        <v>34.200000000000003</v>
      </c>
      <c r="AF3" s="1">
        <v>28.9</v>
      </c>
      <c r="AG3" s="1">
        <v>29.8</v>
      </c>
      <c r="AH3" s="1">
        <v>22.3</v>
      </c>
      <c r="AI3" s="1">
        <v>21.1</v>
      </c>
      <c r="AJ3" s="1">
        <v>19.399999999999999</v>
      </c>
      <c r="AK3" s="1">
        <v>17.8</v>
      </c>
      <c r="AL3" s="1">
        <v>26.3</v>
      </c>
      <c r="AM3" s="1">
        <v>22.1</v>
      </c>
      <c r="AN3" s="1">
        <v>24.2</v>
      </c>
      <c r="AO3" s="1">
        <v>18.600000000000001</v>
      </c>
      <c r="AP3" s="17">
        <v>19</v>
      </c>
      <c r="AQ3" s="16">
        <v>11.4</v>
      </c>
      <c r="AR3" s="3">
        <v>13.5</v>
      </c>
      <c r="AS3" s="2">
        <v>17</v>
      </c>
      <c r="AT3" s="1">
        <v>13.9</v>
      </c>
      <c r="AU3" s="1">
        <v>15.5</v>
      </c>
      <c r="AV3" s="1">
        <v>15.5</v>
      </c>
      <c r="AW3" s="1">
        <v>14.5</v>
      </c>
      <c r="AX3" s="1">
        <v>13.6</v>
      </c>
      <c r="AY3" s="16">
        <v>9.56</v>
      </c>
      <c r="AZ3" s="1">
        <v>8.2899999999999991</v>
      </c>
      <c r="BA3" s="1">
        <v>10.199999999999999</v>
      </c>
      <c r="BB3" s="2">
        <v>10</v>
      </c>
      <c r="BC3" s="1">
        <v>10.199999999999999</v>
      </c>
      <c r="BD3" s="1">
        <v>7.54</v>
      </c>
      <c r="BE3" s="1">
        <v>6.35</v>
      </c>
      <c r="BF3" s="1">
        <v>6.11</v>
      </c>
      <c r="BG3" s="11">
        <v>7.4</v>
      </c>
      <c r="BH3" s="1">
        <v>6.23</v>
      </c>
      <c r="BI3" s="1">
        <v>9.69</v>
      </c>
      <c r="BJ3" s="1">
        <v>7.63</v>
      </c>
      <c r="BK3" s="1">
        <v>6.65</v>
      </c>
      <c r="BL3" s="11">
        <v>5.2</v>
      </c>
      <c r="BM3" s="1">
        <v>3.56</v>
      </c>
      <c r="BN3" s="1">
        <v>4.96</v>
      </c>
      <c r="BO3" s="11">
        <v>5.4</v>
      </c>
      <c r="BP3" s="1">
        <v>5.58</v>
      </c>
      <c r="BQ3" s="1">
        <v>4.34</v>
      </c>
      <c r="BR3" s="1">
        <v>4.5599999999999996</v>
      </c>
      <c r="BS3" s="1">
        <v>6.13</v>
      </c>
      <c r="BT3" s="1">
        <v>6.51</v>
      </c>
      <c r="BU3" s="7">
        <v>7.91</v>
      </c>
      <c r="BV3" s="15">
        <v>3.09</v>
      </c>
      <c r="BW3" s="1" t="s">
        <v>5</v>
      </c>
      <c r="BX3" s="1"/>
    </row>
    <row r="4" spans="1:76" ht="20.149999999999999" customHeight="1" x14ac:dyDescent="0.35">
      <c r="A4" s="20"/>
      <c r="C4" s="87" t="s">
        <v>192</v>
      </c>
      <c r="D4" s="87" t="s">
        <v>167</v>
      </c>
      <c r="E4" s="19">
        <v>1060</v>
      </c>
      <c r="F4" s="19">
        <v>945</v>
      </c>
      <c r="G4" s="92">
        <f>AVERAGE(E4:F4)</f>
        <v>1002.5</v>
      </c>
      <c r="H4" s="93">
        <v>20.8</v>
      </c>
      <c r="I4" s="93">
        <v>18.899999999999999</v>
      </c>
      <c r="J4" s="93">
        <v>61.9</v>
      </c>
      <c r="K4" s="93">
        <v>26</v>
      </c>
      <c r="L4" s="93">
        <v>14.8</v>
      </c>
      <c r="M4" s="93">
        <v>26.5</v>
      </c>
      <c r="N4" s="93">
        <v>11.2</v>
      </c>
      <c r="O4" s="34">
        <v>11.1</v>
      </c>
      <c r="P4" s="94">
        <v>9</v>
      </c>
      <c r="Q4" s="94">
        <v>8.2799999999999994</v>
      </c>
      <c r="R4" s="34">
        <f>AVERAGE(P4:Q4)</f>
        <v>8.64</v>
      </c>
      <c r="S4" s="34">
        <v>6.21</v>
      </c>
      <c r="T4" s="34">
        <v>5.26</v>
      </c>
      <c r="U4" s="34">
        <v>6.11</v>
      </c>
      <c r="V4" s="34">
        <v>6.14</v>
      </c>
      <c r="W4" s="34">
        <v>5.01</v>
      </c>
      <c r="X4" s="34">
        <v>4.8899999999999997</v>
      </c>
      <c r="Y4" s="34">
        <v>2.97</v>
      </c>
      <c r="Z4" s="34">
        <v>7.17</v>
      </c>
      <c r="AA4" s="34">
        <v>5.77</v>
      </c>
      <c r="AB4" s="34">
        <v>4.4400000000000004</v>
      </c>
      <c r="AC4" s="34">
        <v>3.6</v>
      </c>
      <c r="AD4" s="34">
        <v>3.06</v>
      </c>
      <c r="AE4" s="93">
        <v>4.59</v>
      </c>
      <c r="AF4" s="93">
        <v>4.58</v>
      </c>
      <c r="AG4" s="93">
        <v>4.0999999999999996</v>
      </c>
      <c r="AH4" s="93">
        <v>2.93</v>
      </c>
      <c r="AI4" s="93">
        <v>3.35</v>
      </c>
      <c r="AJ4" s="93">
        <v>2.7</v>
      </c>
      <c r="AK4" s="93">
        <v>3.15</v>
      </c>
      <c r="AL4" s="93">
        <v>3.35</v>
      </c>
      <c r="AM4" s="93">
        <v>3.48</v>
      </c>
      <c r="AN4" s="93">
        <v>4.09</v>
      </c>
      <c r="AO4" s="93">
        <v>3.11</v>
      </c>
      <c r="AP4" s="93">
        <v>3.25</v>
      </c>
      <c r="AQ4" s="93">
        <v>4.17</v>
      </c>
      <c r="AR4" s="93">
        <v>4.33</v>
      </c>
      <c r="AS4" s="93">
        <v>3.54</v>
      </c>
      <c r="AT4" s="93">
        <v>6.15</v>
      </c>
      <c r="AU4" s="93">
        <v>3.67</v>
      </c>
      <c r="AV4" s="34">
        <v>3.6</v>
      </c>
      <c r="AW4" s="93">
        <v>3.98</v>
      </c>
      <c r="AX4" s="93">
        <v>4.08</v>
      </c>
      <c r="AY4" s="93">
        <v>2.61</v>
      </c>
      <c r="AZ4" s="93">
        <v>2.85</v>
      </c>
      <c r="BA4" s="93">
        <v>4.51</v>
      </c>
      <c r="BB4" s="93">
        <v>2.4500000000000002</v>
      </c>
      <c r="BC4" s="93">
        <v>3.53</v>
      </c>
      <c r="BD4" s="93">
        <v>2.0299999999999998</v>
      </c>
      <c r="BE4" s="93">
        <v>2.2000000000000002</v>
      </c>
      <c r="BF4" s="93">
        <v>2.09</v>
      </c>
      <c r="BG4" s="93">
        <v>3.62</v>
      </c>
      <c r="BH4" s="93">
        <v>2.86</v>
      </c>
      <c r="BI4" s="93">
        <v>2.71</v>
      </c>
      <c r="BJ4" s="34">
        <v>2.2999999999999998</v>
      </c>
      <c r="BK4" s="34">
        <v>2.6</v>
      </c>
      <c r="BL4" s="93">
        <v>3.39</v>
      </c>
      <c r="BM4" s="93">
        <v>2.71</v>
      </c>
      <c r="BN4" s="34">
        <v>2.6</v>
      </c>
      <c r="BO4" s="93">
        <v>2.83</v>
      </c>
      <c r="BP4" s="93">
        <v>2.72</v>
      </c>
      <c r="BQ4" s="93">
        <v>3.22</v>
      </c>
      <c r="BR4" s="93">
        <v>4.1100000000000003</v>
      </c>
      <c r="BS4" s="93">
        <v>3.27</v>
      </c>
      <c r="BT4" s="93">
        <v>3.91</v>
      </c>
      <c r="BU4" s="95">
        <v>1.94</v>
      </c>
      <c r="BV4" s="96" t="s">
        <v>5</v>
      </c>
      <c r="BW4" s="93" t="s">
        <v>5</v>
      </c>
      <c r="BX4" s="20"/>
    </row>
    <row r="5" spans="1:76" ht="20.149999999999999" customHeight="1" x14ac:dyDescent="0.45">
      <c r="A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47"/>
      <c r="P5" s="47"/>
      <c r="Q5" s="47"/>
      <c r="R5" s="47"/>
      <c r="S5" s="47"/>
      <c r="T5" s="47"/>
      <c r="U5" s="41"/>
      <c r="V5" s="41"/>
      <c r="W5" s="41"/>
      <c r="X5" s="41"/>
      <c r="Y5" s="41"/>
      <c r="Z5" s="41"/>
      <c r="AA5" s="41"/>
      <c r="AB5" s="41"/>
      <c r="AC5" s="41"/>
      <c r="AD5" s="41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41"/>
      <c r="AQ5" s="48"/>
      <c r="AR5" s="20"/>
      <c r="AS5" s="41"/>
      <c r="AT5" s="20"/>
      <c r="AU5" s="20"/>
      <c r="AV5" s="20"/>
      <c r="AW5" s="20"/>
      <c r="AX5" s="20"/>
      <c r="AY5" s="48"/>
      <c r="AZ5" s="20"/>
      <c r="BA5" s="20"/>
      <c r="BB5" s="41"/>
      <c r="BC5" s="20"/>
      <c r="BD5" s="20"/>
      <c r="BE5" s="20"/>
      <c r="BF5" s="20"/>
      <c r="BG5" s="44"/>
      <c r="BH5" s="20"/>
      <c r="BI5" s="20"/>
      <c r="BJ5" s="20"/>
      <c r="BK5" s="20"/>
      <c r="BL5" s="44"/>
      <c r="BM5" s="20"/>
      <c r="BN5" s="20"/>
      <c r="BO5" s="44"/>
      <c r="BP5" s="20"/>
      <c r="BQ5" s="20"/>
      <c r="BR5" s="20"/>
      <c r="BS5" s="20"/>
      <c r="BT5" s="20"/>
      <c r="BU5" s="20"/>
      <c r="BV5" s="20"/>
      <c r="BW5" s="20"/>
      <c r="BX5" s="20"/>
    </row>
    <row r="7" spans="1:76" x14ac:dyDescent="0.35">
      <c r="E7" t="s">
        <v>193</v>
      </c>
    </row>
    <row r="8" spans="1:76" x14ac:dyDescent="0.35">
      <c r="E8">
        <v>4</v>
      </c>
      <c r="F8">
        <v>5.5</v>
      </c>
      <c r="H8">
        <v>150</v>
      </c>
      <c r="I8">
        <f>H8+24</f>
        <v>174</v>
      </c>
      <c r="J8">
        <f t="shared" ref="J8:O8" si="0">I8+24</f>
        <v>198</v>
      </c>
      <c r="K8">
        <f t="shared" si="0"/>
        <v>222</v>
      </c>
      <c r="L8">
        <f t="shared" si="0"/>
        <v>246</v>
      </c>
      <c r="M8">
        <f t="shared" si="0"/>
        <v>270</v>
      </c>
      <c r="N8">
        <f t="shared" si="0"/>
        <v>294</v>
      </c>
      <c r="O8">
        <f t="shared" si="0"/>
        <v>318</v>
      </c>
      <c r="P8">
        <f>O8+15</f>
        <v>333</v>
      </c>
      <c r="Q8">
        <f>O8+24</f>
        <v>342</v>
      </c>
      <c r="S8">
        <f>Q8+24</f>
        <v>366</v>
      </c>
      <c r="T8">
        <f>S8+24</f>
        <v>390</v>
      </c>
      <c r="U8">
        <f t="shared" ref="U8:BS8" si="1">T8+24</f>
        <v>414</v>
      </c>
      <c r="V8">
        <f t="shared" si="1"/>
        <v>438</v>
      </c>
      <c r="W8">
        <f t="shared" si="1"/>
        <v>462</v>
      </c>
      <c r="X8">
        <f t="shared" si="1"/>
        <v>486</v>
      </c>
      <c r="Y8">
        <f t="shared" si="1"/>
        <v>510</v>
      </c>
      <c r="Z8">
        <f t="shared" si="1"/>
        <v>534</v>
      </c>
      <c r="AA8">
        <f t="shared" si="1"/>
        <v>558</v>
      </c>
      <c r="AB8">
        <f t="shared" si="1"/>
        <v>582</v>
      </c>
      <c r="AC8">
        <f t="shared" si="1"/>
        <v>606</v>
      </c>
      <c r="AD8">
        <f t="shared" si="1"/>
        <v>630</v>
      </c>
      <c r="AE8">
        <f t="shared" si="1"/>
        <v>654</v>
      </c>
      <c r="AF8">
        <f t="shared" si="1"/>
        <v>678</v>
      </c>
      <c r="AG8">
        <f t="shared" si="1"/>
        <v>702</v>
      </c>
      <c r="AH8">
        <f t="shared" si="1"/>
        <v>726</v>
      </c>
      <c r="AI8">
        <f t="shared" si="1"/>
        <v>750</v>
      </c>
      <c r="AJ8">
        <f t="shared" si="1"/>
        <v>774</v>
      </c>
      <c r="AK8">
        <f t="shared" si="1"/>
        <v>798</v>
      </c>
      <c r="AL8">
        <f t="shared" si="1"/>
        <v>822</v>
      </c>
      <c r="AM8">
        <f t="shared" si="1"/>
        <v>846</v>
      </c>
      <c r="AN8">
        <f t="shared" si="1"/>
        <v>870</v>
      </c>
      <c r="AO8">
        <f t="shared" si="1"/>
        <v>894</v>
      </c>
      <c r="AP8">
        <f t="shared" si="1"/>
        <v>918</v>
      </c>
      <c r="AQ8">
        <f t="shared" si="1"/>
        <v>942</v>
      </c>
      <c r="AR8">
        <f t="shared" si="1"/>
        <v>966</v>
      </c>
      <c r="AS8">
        <f t="shared" si="1"/>
        <v>990</v>
      </c>
      <c r="AT8">
        <f t="shared" si="1"/>
        <v>1014</v>
      </c>
      <c r="AU8">
        <f t="shared" si="1"/>
        <v>1038</v>
      </c>
      <c r="AV8">
        <f t="shared" si="1"/>
        <v>1062</v>
      </c>
      <c r="AW8">
        <f t="shared" si="1"/>
        <v>1086</v>
      </c>
      <c r="AX8">
        <f t="shared" si="1"/>
        <v>1110</v>
      </c>
      <c r="AY8">
        <f t="shared" si="1"/>
        <v>1134</v>
      </c>
      <c r="AZ8">
        <f t="shared" si="1"/>
        <v>1158</v>
      </c>
      <c r="BA8">
        <f t="shared" si="1"/>
        <v>1182</v>
      </c>
      <c r="BB8">
        <f t="shared" si="1"/>
        <v>1206</v>
      </c>
      <c r="BC8">
        <f t="shared" si="1"/>
        <v>1230</v>
      </c>
      <c r="BD8">
        <f t="shared" si="1"/>
        <v>1254</v>
      </c>
      <c r="BE8">
        <f t="shared" si="1"/>
        <v>1278</v>
      </c>
      <c r="BF8">
        <f t="shared" si="1"/>
        <v>1302</v>
      </c>
      <c r="BG8">
        <f t="shared" si="1"/>
        <v>1326</v>
      </c>
      <c r="BH8">
        <f t="shared" si="1"/>
        <v>1350</v>
      </c>
      <c r="BI8">
        <f t="shared" si="1"/>
        <v>1374</v>
      </c>
      <c r="BJ8">
        <f t="shared" si="1"/>
        <v>1398</v>
      </c>
      <c r="BK8">
        <f t="shared" si="1"/>
        <v>1422</v>
      </c>
      <c r="BL8">
        <f t="shared" si="1"/>
        <v>1446</v>
      </c>
      <c r="BM8">
        <f t="shared" si="1"/>
        <v>1470</v>
      </c>
      <c r="BN8">
        <f t="shared" si="1"/>
        <v>1494</v>
      </c>
      <c r="BO8">
        <f t="shared" si="1"/>
        <v>1518</v>
      </c>
      <c r="BP8">
        <f t="shared" si="1"/>
        <v>1542</v>
      </c>
      <c r="BQ8">
        <f t="shared" si="1"/>
        <v>1566</v>
      </c>
      <c r="BR8">
        <f t="shared" si="1"/>
        <v>1590</v>
      </c>
      <c r="BS8">
        <f t="shared" si="1"/>
        <v>1614</v>
      </c>
      <c r="BT8">
        <f>BS8+166</f>
        <v>1780</v>
      </c>
      <c r="BU8">
        <f>BT8+166</f>
        <v>1946</v>
      </c>
    </row>
    <row r="10" spans="1:76" x14ac:dyDescent="0.35">
      <c r="E10" s="19"/>
    </row>
    <row r="11" spans="1:76" x14ac:dyDescent="0.35">
      <c r="E11" s="19"/>
    </row>
    <row r="12" spans="1:76" x14ac:dyDescent="0.35">
      <c r="E12" s="1"/>
    </row>
    <row r="13" spans="1:76" x14ac:dyDescent="0.35">
      <c r="E13" s="1"/>
    </row>
    <row r="14" spans="1:76" x14ac:dyDescent="0.35">
      <c r="E14" s="1">
        <v>393</v>
      </c>
      <c r="F14">
        <f t="shared" ref="F14:F19" si="2">F13+24</f>
        <v>24</v>
      </c>
    </row>
    <row r="15" spans="1:76" x14ac:dyDescent="0.35">
      <c r="E15" s="1">
        <v>301</v>
      </c>
      <c r="F15">
        <f t="shared" si="2"/>
        <v>48</v>
      </c>
    </row>
    <row r="16" spans="1:76" x14ac:dyDescent="0.35">
      <c r="E16" s="1">
        <v>187</v>
      </c>
      <c r="F16">
        <f t="shared" si="2"/>
        <v>72</v>
      </c>
    </row>
    <row r="17" spans="5:41" x14ac:dyDescent="0.35">
      <c r="E17" s="1">
        <v>256</v>
      </c>
      <c r="F17">
        <f t="shared" si="2"/>
        <v>96</v>
      </c>
      <c r="AL17" t="s">
        <v>167</v>
      </c>
      <c r="AM17" t="s">
        <v>0</v>
      </c>
    </row>
    <row r="18" spans="5:41" x14ac:dyDescent="0.35">
      <c r="E18" s="1">
        <v>174</v>
      </c>
      <c r="F18">
        <f t="shared" si="2"/>
        <v>120</v>
      </c>
      <c r="AL18" s="19"/>
      <c r="AM18" s="19"/>
    </row>
    <row r="19" spans="5:41" x14ac:dyDescent="0.35">
      <c r="E19" s="10">
        <v>146</v>
      </c>
      <c r="F19">
        <f t="shared" si="2"/>
        <v>144</v>
      </c>
      <c r="AL19" s="19"/>
      <c r="AM19" s="19"/>
    </row>
    <row r="20" spans="5:41" x14ac:dyDescent="0.35">
      <c r="E20" s="18">
        <v>156</v>
      </c>
      <c r="F20">
        <f>F19+15</f>
        <v>159</v>
      </c>
      <c r="AL20" s="93">
        <v>20.8</v>
      </c>
      <c r="AM20" s="1">
        <v>287</v>
      </c>
      <c r="AN20">
        <v>150</v>
      </c>
      <c r="AO20">
        <f>AN20/24</f>
        <v>6.25</v>
      </c>
    </row>
    <row r="21" spans="5:41" x14ac:dyDescent="0.35">
      <c r="E21" s="18">
        <v>143</v>
      </c>
      <c r="F21">
        <f>F19+24</f>
        <v>168</v>
      </c>
      <c r="AL21" s="93">
        <v>18.899999999999999</v>
      </c>
      <c r="AM21" s="1">
        <v>320</v>
      </c>
      <c r="AN21">
        <f t="shared" ref="AN21:AN27" si="3">AN20+24</f>
        <v>174</v>
      </c>
      <c r="AO21">
        <f t="shared" ref="AO21:AO48" si="4">AN21/24</f>
        <v>7.25</v>
      </c>
    </row>
    <row r="22" spans="5:41" x14ac:dyDescent="0.35">
      <c r="E22" s="10">
        <v>117</v>
      </c>
      <c r="F22">
        <f t="shared" ref="F22:F40" si="5">F21+24</f>
        <v>192</v>
      </c>
      <c r="AL22" s="93">
        <v>61.9</v>
      </c>
      <c r="AM22" s="1">
        <v>393</v>
      </c>
      <c r="AN22">
        <f t="shared" si="3"/>
        <v>198</v>
      </c>
      <c r="AO22">
        <f t="shared" si="4"/>
        <v>8.25</v>
      </c>
    </row>
    <row r="23" spans="5:41" x14ac:dyDescent="0.35">
      <c r="E23" s="10">
        <v>105</v>
      </c>
      <c r="F23">
        <f t="shared" si="5"/>
        <v>216</v>
      </c>
      <c r="AL23" s="93">
        <v>26</v>
      </c>
      <c r="AM23" s="1">
        <v>301</v>
      </c>
      <c r="AN23">
        <f t="shared" si="3"/>
        <v>222</v>
      </c>
      <c r="AO23">
        <f t="shared" si="4"/>
        <v>9.25</v>
      </c>
    </row>
    <row r="24" spans="5:41" x14ac:dyDescent="0.35">
      <c r="E24" s="2">
        <v>88.3</v>
      </c>
      <c r="F24">
        <f t="shared" si="5"/>
        <v>240</v>
      </c>
      <c r="AL24" s="93">
        <v>14.8</v>
      </c>
      <c r="AM24" s="1">
        <v>187</v>
      </c>
      <c r="AN24">
        <f t="shared" si="3"/>
        <v>246</v>
      </c>
      <c r="AO24">
        <f t="shared" si="4"/>
        <v>10.25</v>
      </c>
    </row>
    <row r="25" spans="5:41" x14ac:dyDescent="0.35">
      <c r="E25" s="2">
        <v>84.8</v>
      </c>
      <c r="F25">
        <f t="shared" si="5"/>
        <v>264</v>
      </c>
      <c r="AL25" s="93">
        <v>26.5</v>
      </c>
      <c r="AM25" s="1">
        <v>256</v>
      </c>
      <c r="AN25">
        <f t="shared" si="3"/>
        <v>270</v>
      </c>
      <c r="AO25">
        <f t="shared" si="4"/>
        <v>11.25</v>
      </c>
    </row>
    <row r="26" spans="5:41" x14ac:dyDescent="0.35">
      <c r="E26" s="2">
        <v>81</v>
      </c>
      <c r="F26">
        <f t="shared" si="5"/>
        <v>288</v>
      </c>
      <c r="AL26" s="93">
        <v>11.2</v>
      </c>
      <c r="AM26" s="1">
        <v>174</v>
      </c>
      <c r="AN26">
        <f t="shared" si="3"/>
        <v>294</v>
      </c>
      <c r="AO26">
        <f t="shared" si="4"/>
        <v>12.25</v>
      </c>
    </row>
    <row r="27" spans="5:41" x14ac:dyDescent="0.35">
      <c r="E27" s="2">
        <v>50.6</v>
      </c>
      <c r="F27">
        <f t="shared" si="5"/>
        <v>312</v>
      </c>
      <c r="AL27" s="34">
        <v>11.1</v>
      </c>
      <c r="AM27" s="10">
        <v>146</v>
      </c>
      <c r="AN27">
        <f t="shared" si="3"/>
        <v>318</v>
      </c>
      <c r="AO27">
        <f t="shared" si="4"/>
        <v>13.25</v>
      </c>
    </row>
    <row r="28" spans="5:41" x14ac:dyDescent="0.35">
      <c r="E28" s="2">
        <v>46.6</v>
      </c>
      <c r="F28">
        <f t="shared" si="5"/>
        <v>336</v>
      </c>
      <c r="AL28" s="94">
        <v>9</v>
      </c>
      <c r="AM28" s="18">
        <v>156</v>
      </c>
      <c r="AN28">
        <f>AN27+15</f>
        <v>333</v>
      </c>
      <c r="AO28">
        <f t="shared" si="4"/>
        <v>13.875</v>
      </c>
    </row>
    <row r="29" spans="5:41" x14ac:dyDescent="0.35">
      <c r="E29" s="2">
        <v>73.7</v>
      </c>
      <c r="F29">
        <f t="shared" si="5"/>
        <v>360</v>
      </c>
      <c r="AL29" s="94">
        <v>8.2799999999999994</v>
      </c>
      <c r="AM29" s="18">
        <v>143</v>
      </c>
      <c r="AN29">
        <f>AN27+24</f>
        <v>342</v>
      </c>
      <c r="AO29">
        <f t="shared" si="4"/>
        <v>14.25</v>
      </c>
    </row>
    <row r="30" spans="5:41" x14ac:dyDescent="0.35">
      <c r="E30" s="2">
        <v>73.8</v>
      </c>
      <c r="F30">
        <f t="shared" si="5"/>
        <v>384</v>
      </c>
      <c r="AL30" s="34">
        <v>6.21</v>
      </c>
      <c r="AM30" s="10">
        <v>117</v>
      </c>
      <c r="AN30">
        <f>AN28+24</f>
        <v>357</v>
      </c>
      <c r="AO30">
        <f t="shared" si="4"/>
        <v>14.875</v>
      </c>
    </row>
    <row r="31" spans="5:41" x14ac:dyDescent="0.35">
      <c r="E31" s="2">
        <v>38.5</v>
      </c>
      <c r="F31">
        <f t="shared" si="5"/>
        <v>408</v>
      </c>
      <c r="AL31" s="34">
        <v>5.26</v>
      </c>
      <c r="AM31" s="10">
        <v>105</v>
      </c>
      <c r="AN31">
        <f t="shared" ref="AN31:AN48" si="6">AN30+24</f>
        <v>381</v>
      </c>
      <c r="AO31">
        <f t="shared" si="4"/>
        <v>15.875</v>
      </c>
    </row>
    <row r="32" spans="5:41" x14ac:dyDescent="0.35">
      <c r="E32" s="2">
        <v>37</v>
      </c>
      <c r="F32">
        <f t="shared" si="5"/>
        <v>432</v>
      </c>
      <c r="AL32" s="34">
        <v>6.11</v>
      </c>
      <c r="AM32" s="2">
        <v>88.3</v>
      </c>
      <c r="AN32">
        <f t="shared" si="6"/>
        <v>405</v>
      </c>
      <c r="AO32">
        <f t="shared" si="4"/>
        <v>16.875</v>
      </c>
    </row>
    <row r="33" spans="5:41" x14ac:dyDescent="0.35">
      <c r="E33" s="2">
        <v>39.1</v>
      </c>
      <c r="F33">
        <f t="shared" si="5"/>
        <v>456</v>
      </c>
      <c r="AL33" s="34">
        <v>6.14</v>
      </c>
      <c r="AM33" s="2">
        <v>84.8</v>
      </c>
      <c r="AN33">
        <f t="shared" si="6"/>
        <v>429</v>
      </c>
      <c r="AO33">
        <f t="shared" si="4"/>
        <v>17.875</v>
      </c>
    </row>
    <row r="34" spans="5:41" x14ac:dyDescent="0.35">
      <c r="E34" s="1">
        <v>34.200000000000003</v>
      </c>
      <c r="F34">
        <f t="shared" si="5"/>
        <v>480</v>
      </c>
      <c r="AL34" s="34">
        <v>5.01</v>
      </c>
      <c r="AM34" s="2">
        <v>81</v>
      </c>
      <c r="AN34">
        <f t="shared" si="6"/>
        <v>453</v>
      </c>
      <c r="AO34">
        <f t="shared" si="4"/>
        <v>18.875</v>
      </c>
    </row>
    <row r="35" spans="5:41" x14ac:dyDescent="0.35">
      <c r="E35" s="1">
        <v>28.9</v>
      </c>
      <c r="F35">
        <f t="shared" si="5"/>
        <v>504</v>
      </c>
      <c r="AL35" s="34">
        <v>4.8899999999999997</v>
      </c>
      <c r="AM35" s="2">
        <v>50.6</v>
      </c>
      <c r="AN35">
        <f t="shared" si="6"/>
        <v>477</v>
      </c>
      <c r="AO35">
        <f t="shared" si="4"/>
        <v>19.875</v>
      </c>
    </row>
    <row r="36" spans="5:41" x14ac:dyDescent="0.35">
      <c r="E36" s="1">
        <v>29.8</v>
      </c>
      <c r="F36">
        <f t="shared" si="5"/>
        <v>528</v>
      </c>
      <c r="AL36" s="34">
        <v>2.97</v>
      </c>
      <c r="AM36" s="2">
        <v>46.6</v>
      </c>
      <c r="AN36">
        <f t="shared" si="6"/>
        <v>501</v>
      </c>
      <c r="AO36">
        <f t="shared" si="4"/>
        <v>20.875</v>
      </c>
    </row>
    <row r="37" spans="5:41" x14ac:dyDescent="0.35">
      <c r="E37" s="1">
        <v>22.3</v>
      </c>
      <c r="F37">
        <f t="shared" si="5"/>
        <v>552</v>
      </c>
      <c r="AL37" s="34">
        <v>7.17</v>
      </c>
      <c r="AM37" s="2">
        <v>73.7</v>
      </c>
      <c r="AN37">
        <f t="shared" si="6"/>
        <v>525</v>
      </c>
      <c r="AO37">
        <f t="shared" si="4"/>
        <v>21.875</v>
      </c>
    </row>
    <row r="38" spans="5:41" x14ac:dyDescent="0.35">
      <c r="E38" s="1">
        <v>21.1</v>
      </c>
      <c r="F38">
        <f t="shared" si="5"/>
        <v>576</v>
      </c>
      <c r="AL38" s="34">
        <v>5.77</v>
      </c>
      <c r="AM38" s="2">
        <v>73.8</v>
      </c>
      <c r="AN38">
        <f t="shared" si="6"/>
        <v>549</v>
      </c>
      <c r="AO38">
        <f t="shared" si="4"/>
        <v>22.875</v>
      </c>
    </row>
    <row r="39" spans="5:41" x14ac:dyDescent="0.35">
      <c r="E39" s="1">
        <v>19.399999999999999</v>
      </c>
      <c r="F39">
        <f t="shared" si="5"/>
        <v>600</v>
      </c>
      <c r="AL39" s="34">
        <v>4.4400000000000004</v>
      </c>
      <c r="AM39" s="2">
        <v>38.5</v>
      </c>
      <c r="AN39">
        <f t="shared" si="6"/>
        <v>573</v>
      </c>
      <c r="AO39">
        <f t="shared" si="4"/>
        <v>23.875</v>
      </c>
    </row>
    <row r="40" spans="5:41" x14ac:dyDescent="0.35">
      <c r="E40" s="1">
        <v>17.8</v>
      </c>
      <c r="F40">
        <f t="shared" si="5"/>
        <v>624</v>
      </c>
      <c r="AL40" s="34">
        <v>3.6</v>
      </c>
      <c r="AM40" s="2">
        <v>37</v>
      </c>
      <c r="AN40">
        <f t="shared" si="6"/>
        <v>597</v>
      </c>
      <c r="AO40">
        <f t="shared" si="4"/>
        <v>24.875</v>
      </c>
    </row>
    <row r="41" spans="5:41" x14ac:dyDescent="0.35">
      <c r="E41" s="1"/>
      <c r="AL41" s="34">
        <v>3.06</v>
      </c>
      <c r="AM41" s="2">
        <v>39.1</v>
      </c>
      <c r="AN41">
        <f t="shared" si="6"/>
        <v>621</v>
      </c>
      <c r="AO41">
        <f t="shared" si="4"/>
        <v>25.875</v>
      </c>
    </row>
    <row r="42" spans="5:41" x14ac:dyDescent="0.35">
      <c r="E42" s="1"/>
      <c r="AL42" s="93">
        <v>4.59</v>
      </c>
      <c r="AM42" s="1">
        <v>34.200000000000003</v>
      </c>
      <c r="AN42">
        <f t="shared" si="6"/>
        <v>645</v>
      </c>
      <c r="AO42">
        <f t="shared" si="4"/>
        <v>26.875</v>
      </c>
    </row>
    <row r="43" spans="5:41" x14ac:dyDescent="0.35">
      <c r="E43" s="1"/>
      <c r="AL43" s="93">
        <v>4.58</v>
      </c>
      <c r="AM43" s="1">
        <v>28.9</v>
      </c>
      <c r="AN43">
        <f t="shared" si="6"/>
        <v>669</v>
      </c>
      <c r="AO43">
        <f t="shared" si="4"/>
        <v>27.875</v>
      </c>
    </row>
    <row r="44" spans="5:41" x14ac:dyDescent="0.35">
      <c r="E44" s="1"/>
      <c r="AL44" s="93">
        <v>4.0999999999999996</v>
      </c>
      <c r="AM44" s="1">
        <v>29.8</v>
      </c>
      <c r="AN44">
        <f t="shared" si="6"/>
        <v>693</v>
      </c>
      <c r="AO44">
        <f t="shared" si="4"/>
        <v>28.875</v>
      </c>
    </row>
    <row r="45" spans="5:41" ht="15" thickBot="1" x14ac:dyDescent="0.4">
      <c r="E45" s="17"/>
      <c r="AL45" s="93">
        <v>2.93</v>
      </c>
      <c r="AM45" s="1">
        <v>22.3</v>
      </c>
      <c r="AN45">
        <f t="shared" si="6"/>
        <v>717</v>
      </c>
      <c r="AO45">
        <f t="shared" si="4"/>
        <v>29.875</v>
      </c>
    </row>
    <row r="46" spans="5:41" ht="19" thickBot="1" x14ac:dyDescent="0.5">
      <c r="E46" s="16"/>
      <c r="AL46" s="93">
        <v>3.35</v>
      </c>
      <c r="AM46" s="1">
        <v>21.1</v>
      </c>
      <c r="AN46">
        <f t="shared" si="6"/>
        <v>741</v>
      </c>
      <c r="AO46">
        <f t="shared" si="4"/>
        <v>30.875</v>
      </c>
    </row>
    <row r="47" spans="5:41" x14ac:dyDescent="0.35">
      <c r="E47" s="3"/>
      <c r="AL47" s="93">
        <v>2.7</v>
      </c>
      <c r="AM47" s="1">
        <v>19.399999999999999</v>
      </c>
      <c r="AN47">
        <f t="shared" si="6"/>
        <v>765</v>
      </c>
      <c r="AO47">
        <f t="shared" si="4"/>
        <v>31.875</v>
      </c>
    </row>
    <row r="48" spans="5:41" x14ac:dyDescent="0.35">
      <c r="E48" s="2"/>
      <c r="AL48" s="93">
        <v>3.15</v>
      </c>
      <c r="AM48" s="1">
        <v>17.8</v>
      </c>
      <c r="AN48">
        <f t="shared" si="6"/>
        <v>789</v>
      </c>
      <c r="AO48">
        <f t="shared" si="4"/>
        <v>32.875</v>
      </c>
    </row>
    <row r="49" spans="5:39" x14ac:dyDescent="0.35">
      <c r="E49" s="1"/>
      <c r="AL49" s="93"/>
      <c r="AM49" s="1"/>
    </row>
    <row r="50" spans="5:39" x14ac:dyDescent="0.35">
      <c r="E50" s="1"/>
      <c r="AL50" s="93"/>
      <c r="AM50" s="1"/>
    </row>
    <row r="51" spans="5:39" x14ac:dyDescent="0.35">
      <c r="E51" s="1"/>
      <c r="AL51" s="93"/>
      <c r="AM51" s="1"/>
    </row>
    <row r="52" spans="5:39" x14ac:dyDescent="0.35">
      <c r="E52" s="1"/>
      <c r="AL52" s="93"/>
      <c r="AM52" s="1"/>
    </row>
    <row r="53" spans="5:39" ht="15" thickBot="1" x14ac:dyDescent="0.4">
      <c r="E53" s="1"/>
      <c r="AL53" s="93"/>
      <c r="AM53" s="17"/>
    </row>
    <row r="54" spans="5:39" ht="19" thickBot="1" x14ac:dyDescent="0.5">
      <c r="E54" s="16"/>
      <c r="AL54" s="93"/>
      <c r="AM54" s="16"/>
    </row>
    <row r="55" spans="5:39" x14ac:dyDescent="0.35">
      <c r="E55" s="1"/>
      <c r="AL55" s="93"/>
      <c r="AM55" s="3"/>
    </row>
    <row r="56" spans="5:39" x14ac:dyDescent="0.35">
      <c r="E56" s="1"/>
      <c r="AL56" s="93"/>
      <c r="AM56" s="2"/>
    </row>
    <row r="57" spans="5:39" x14ac:dyDescent="0.35">
      <c r="E57" s="2"/>
      <c r="AL57" s="93"/>
      <c r="AM57" s="1"/>
    </row>
    <row r="58" spans="5:39" x14ac:dyDescent="0.35">
      <c r="E58" s="1"/>
      <c r="AL58" s="93"/>
      <c r="AM58" s="1"/>
    </row>
    <row r="59" spans="5:39" x14ac:dyDescent="0.35">
      <c r="E59" s="1"/>
      <c r="AL59" s="34"/>
      <c r="AM59" s="1"/>
    </row>
    <row r="60" spans="5:39" x14ac:dyDescent="0.35">
      <c r="E60" s="1"/>
      <c r="AL60" s="93"/>
      <c r="AM60" s="1"/>
    </row>
    <row r="61" spans="5:39" ht="15" thickBot="1" x14ac:dyDescent="0.4">
      <c r="E61" s="1"/>
      <c r="AL61" s="93"/>
      <c r="AM61" s="1"/>
    </row>
    <row r="62" spans="5:39" ht="19" thickBot="1" x14ac:dyDescent="0.5">
      <c r="E62" s="11"/>
      <c r="AL62" s="93"/>
      <c r="AM62" s="16"/>
    </row>
    <row r="63" spans="5:39" x14ac:dyDescent="0.35">
      <c r="E63" s="1"/>
      <c r="AL63" s="93"/>
      <c r="AM63" s="1"/>
    </row>
    <row r="64" spans="5:39" x14ac:dyDescent="0.35">
      <c r="E64" s="1"/>
      <c r="AL64" s="93"/>
      <c r="AM64" s="1"/>
    </row>
    <row r="65" spans="5:39" x14ac:dyDescent="0.35">
      <c r="E65" s="1"/>
      <c r="AL65" s="93"/>
      <c r="AM65" s="2"/>
    </row>
    <row r="66" spans="5:39" x14ac:dyDescent="0.35">
      <c r="E66" s="1"/>
      <c r="AL66" s="93"/>
      <c r="AM66" s="1"/>
    </row>
    <row r="67" spans="5:39" x14ac:dyDescent="0.35">
      <c r="E67" s="11"/>
      <c r="AL67" s="93"/>
      <c r="AM67" s="1"/>
    </row>
    <row r="68" spans="5:39" x14ac:dyDescent="0.35">
      <c r="E68" s="1"/>
      <c r="AL68" s="93"/>
      <c r="AM68" s="1"/>
    </row>
    <row r="69" spans="5:39" x14ac:dyDescent="0.35">
      <c r="E69" s="1"/>
      <c r="AL69" s="93"/>
      <c r="AM69" s="1"/>
    </row>
    <row r="70" spans="5:39" x14ac:dyDescent="0.35">
      <c r="E70" s="11"/>
      <c r="AL70" s="93"/>
      <c r="AM70" s="11"/>
    </row>
    <row r="71" spans="5:39" x14ac:dyDescent="0.35">
      <c r="E71" s="1"/>
      <c r="AL71" s="93"/>
      <c r="AM71" s="1"/>
    </row>
    <row r="72" spans="5:39" x14ac:dyDescent="0.35">
      <c r="E72" s="1"/>
      <c r="AL72" s="93"/>
      <c r="AM72" s="1"/>
    </row>
    <row r="73" spans="5:39" x14ac:dyDescent="0.35">
      <c r="E73" s="1"/>
      <c r="AL73" s="34"/>
      <c r="AM73" s="1"/>
    </row>
    <row r="74" spans="5:39" x14ac:dyDescent="0.35">
      <c r="E74" s="1"/>
      <c r="AL74" s="34"/>
      <c r="AM74" s="1"/>
    </row>
    <row r="75" spans="5:39" x14ac:dyDescent="0.35">
      <c r="E75" s="1"/>
      <c r="AL75" s="93"/>
      <c r="AM75" s="11"/>
    </row>
    <row r="76" spans="5:39" x14ac:dyDescent="0.35">
      <c r="E76" s="7"/>
      <c r="AL76" s="93"/>
      <c r="AM76" s="1"/>
    </row>
    <row r="77" spans="5:39" x14ac:dyDescent="0.35">
      <c r="E77" s="15"/>
      <c r="AL77" s="34"/>
      <c r="AM77" s="1"/>
    </row>
    <row r="78" spans="5:39" x14ac:dyDescent="0.35">
      <c r="E78" s="1"/>
      <c r="AL78" s="93"/>
      <c r="AM78" s="11"/>
    </row>
    <row r="79" spans="5:39" x14ac:dyDescent="0.35">
      <c r="AL79" s="93"/>
      <c r="AM79" s="1"/>
    </row>
    <row r="80" spans="5:39" x14ac:dyDescent="0.35">
      <c r="AL80" s="93"/>
      <c r="AM80" s="1"/>
    </row>
    <row r="81" spans="38:39" x14ac:dyDescent="0.35">
      <c r="AL81" s="93"/>
      <c r="AM81" s="1"/>
    </row>
    <row r="82" spans="38:39" x14ac:dyDescent="0.35">
      <c r="AL82" s="93"/>
      <c r="AM82" s="1"/>
    </row>
    <row r="83" spans="38:39" x14ac:dyDescent="0.35">
      <c r="AL83" s="93"/>
      <c r="AM83" s="1"/>
    </row>
    <row r="84" spans="38:39" x14ac:dyDescent="0.35">
      <c r="AL84" s="95"/>
      <c r="AM84" s="7"/>
    </row>
    <row r="85" spans="38:39" x14ac:dyDescent="0.35">
      <c r="AM85" s="1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5531D-62CD-4D99-A6E8-7B6D3DE4C44F}">
  <dimension ref="A2:DJ445"/>
  <sheetViews>
    <sheetView topLeftCell="N44" zoomScale="70" zoomScaleNormal="70" workbookViewId="0">
      <selection activeCell="AA74" sqref="AA74"/>
    </sheetView>
  </sheetViews>
  <sheetFormatPr defaultRowHeight="14.5" x14ac:dyDescent="0.35"/>
  <sheetData>
    <row r="2" spans="3:89" x14ac:dyDescent="0.35">
      <c r="M2" t="s">
        <v>204</v>
      </c>
      <c r="CJ2" t="s">
        <v>240</v>
      </c>
    </row>
    <row r="3" spans="3:89" x14ac:dyDescent="0.35">
      <c r="BD3" t="s">
        <v>203</v>
      </c>
      <c r="CJ3" t="s">
        <v>57</v>
      </c>
      <c r="CK3" t="s">
        <v>0</v>
      </c>
    </row>
    <row r="4" spans="3:89" x14ac:dyDescent="0.35">
      <c r="C4" t="s">
        <v>197</v>
      </c>
      <c r="E4" t="s">
        <v>190</v>
      </c>
      <c r="F4" t="s">
        <v>188</v>
      </c>
      <c r="G4" t="s">
        <v>182</v>
      </c>
      <c r="H4" t="s">
        <v>176</v>
      </c>
      <c r="I4" t="s">
        <v>165</v>
      </c>
      <c r="J4" t="s">
        <v>162</v>
      </c>
      <c r="K4" t="s">
        <v>155</v>
      </c>
      <c r="L4" t="s">
        <v>145</v>
      </c>
      <c r="M4" t="s">
        <v>139</v>
      </c>
      <c r="N4" t="s">
        <v>137</v>
      </c>
      <c r="O4" t="s">
        <v>135</v>
      </c>
      <c r="Q4" t="s">
        <v>196</v>
      </c>
      <c r="S4" t="s">
        <v>186</v>
      </c>
      <c r="T4" t="s">
        <v>180</v>
      </c>
      <c r="U4" t="s">
        <v>167</v>
      </c>
      <c r="V4" t="s">
        <v>161</v>
      </c>
      <c r="W4" t="s">
        <v>0</v>
      </c>
      <c r="X4" t="s">
        <v>151</v>
      </c>
      <c r="Z4" t="s">
        <v>143</v>
      </c>
      <c r="AB4" t="s">
        <v>195</v>
      </c>
      <c r="AD4" t="s">
        <v>183</v>
      </c>
      <c r="AE4" t="s">
        <v>168</v>
      </c>
      <c r="AF4" t="s">
        <v>153</v>
      </c>
      <c r="AH4" t="s">
        <v>194</v>
      </c>
      <c r="AK4" t="s">
        <v>159</v>
      </c>
      <c r="AL4" t="s">
        <v>149</v>
      </c>
      <c r="AM4" t="s">
        <v>147</v>
      </c>
      <c r="AO4" t="s">
        <v>136</v>
      </c>
      <c r="AP4" t="s">
        <v>141</v>
      </c>
      <c r="AS4" t="s">
        <v>166</v>
      </c>
      <c r="AT4" t="s">
        <v>175</v>
      </c>
      <c r="AX4" t="s">
        <v>197</v>
      </c>
      <c r="BA4" t="s">
        <v>190</v>
      </c>
      <c r="BB4" t="s">
        <v>188</v>
      </c>
      <c r="BC4" t="s">
        <v>182</v>
      </c>
      <c r="BD4" t="s">
        <v>176</v>
      </c>
      <c r="BE4" t="s">
        <v>165</v>
      </c>
      <c r="BF4" t="s">
        <v>162</v>
      </c>
      <c r="BG4" t="s">
        <v>155</v>
      </c>
      <c r="BH4" t="s">
        <v>145</v>
      </c>
      <c r="BI4" t="s">
        <v>139</v>
      </c>
      <c r="BJ4" t="s">
        <v>137</v>
      </c>
      <c r="BK4" t="s">
        <v>135</v>
      </c>
      <c r="BO4" t="s">
        <v>186</v>
      </c>
      <c r="BP4" t="s">
        <v>180</v>
      </c>
      <c r="BQ4" t="s">
        <v>167</v>
      </c>
      <c r="BR4" t="s">
        <v>161</v>
      </c>
      <c r="BS4" t="s">
        <v>0</v>
      </c>
      <c r="BT4" t="s">
        <v>151</v>
      </c>
      <c r="BU4" t="s">
        <v>143</v>
      </c>
      <c r="BY4" t="s">
        <v>183</v>
      </c>
      <c r="BZ4" t="s">
        <v>168</v>
      </c>
      <c r="CA4" t="s">
        <v>153</v>
      </c>
      <c r="CJ4" s="44">
        <v>0</v>
      </c>
      <c r="CK4" s="93">
        <v>24000</v>
      </c>
    </row>
    <row r="5" spans="3:89" x14ac:dyDescent="0.35">
      <c r="AY5" t="s">
        <v>202</v>
      </c>
      <c r="BM5" t="s">
        <v>239</v>
      </c>
      <c r="BW5" t="s">
        <v>239</v>
      </c>
      <c r="CC5" t="s">
        <v>239</v>
      </c>
      <c r="CJ5" s="44">
        <f>CJ4+1.75</f>
        <v>1.75</v>
      </c>
      <c r="CK5" s="93">
        <v>33100</v>
      </c>
    </row>
    <row r="6" spans="3:89" x14ac:dyDescent="0.35">
      <c r="C6">
        <v>-120</v>
      </c>
      <c r="E6" t="s">
        <v>234</v>
      </c>
      <c r="F6">
        <v>5.07</v>
      </c>
      <c r="G6" t="s">
        <v>234</v>
      </c>
      <c r="H6" t="s">
        <v>234</v>
      </c>
      <c r="I6">
        <v>2.09</v>
      </c>
      <c r="J6" t="s">
        <v>234</v>
      </c>
      <c r="K6">
        <v>1.3</v>
      </c>
      <c r="L6" t="s">
        <v>234</v>
      </c>
      <c r="M6" t="s">
        <v>234</v>
      </c>
      <c r="N6" t="s">
        <v>234</v>
      </c>
      <c r="O6" t="s">
        <v>234</v>
      </c>
      <c r="Q6">
        <v>8.4600000000000009</v>
      </c>
      <c r="S6">
        <v>2</v>
      </c>
      <c r="T6" t="s">
        <v>234</v>
      </c>
      <c r="U6" t="s">
        <v>234</v>
      </c>
      <c r="V6" t="s">
        <v>234</v>
      </c>
      <c r="W6">
        <v>12.4</v>
      </c>
      <c r="X6" t="s">
        <v>234</v>
      </c>
      <c r="Z6" t="s">
        <v>234</v>
      </c>
      <c r="AB6">
        <v>14.4</v>
      </c>
      <c r="AD6" t="s">
        <v>234</v>
      </c>
      <c r="AE6" t="s">
        <v>234</v>
      </c>
      <c r="AF6" t="s">
        <v>234</v>
      </c>
      <c r="AH6">
        <v>0</v>
      </c>
      <c r="AK6" t="s">
        <v>234</v>
      </c>
      <c r="AL6">
        <v>3.65</v>
      </c>
      <c r="AM6">
        <v>3.04</v>
      </c>
      <c r="AO6" t="s">
        <v>234</v>
      </c>
      <c r="AP6" t="s">
        <v>234</v>
      </c>
      <c r="AS6" t="s">
        <v>234</v>
      </c>
      <c r="AT6" t="s">
        <v>234</v>
      </c>
      <c r="AX6">
        <v>24.082999999999998</v>
      </c>
      <c r="BA6">
        <v>58.5</v>
      </c>
      <c r="BB6">
        <v>409</v>
      </c>
      <c r="BC6">
        <v>263</v>
      </c>
      <c r="BD6">
        <v>81.8</v>
      </c>
      <c r="BE6">
        <v>148</v>
      </c>
      <c r="BF6" t="s">
        <v>238</v>
      </c>
      <c r="BG6" t="s">
        <v>238</v>
      </c>
      <c r="BH6" t="s">
        <v>238</v>
      </c>
      <c r="BI6" t="s">
        <v>238</v>
      </c>
      <c r="BJ6" t="s">
        <v>238</v>
      </c>
      <c r="BK6" t="s">
        <v>238</v>
      </c>
      <c r="BM6">
        <v>960.3</v>
      </c>
      <c r="BO6">
        <v>218</v>
      </c>
      <c r="BP6">
        <v>153</v>
      </c>
      <c r="BQ6">
        <v>1060</v>
      </c>
      <c r="BR6">
        <v>70.599999999999994</v>
      </c>
      <c r="BS6">
        <v>2850</v>
      </c>
      <c r="BT6" t="s">
        <v>238</v>
      </c>
      <c r="BU6" t="s">
        <v>238</v>
      </c>
      <c r="BW6">
        <v>4351.6000000000004</v>
      </c>
      <c r="BY6">
        <v>10.5</v>
      </c>
      <c r="BZ6">
        <v>1050</v>
      </c>
      <c r="CA6" t="s">
        <v>238</v>
      </c>
      <c r="CC6">
        <v>1060.5</v>
      </c>
      <c r="CJ6" s="44">
        <v>141.584</v>
      </c>
      <c r="CK6" s="1">
        <v>163</v>
      </c>
    </row>
    <row r="7" spans="3:89" x14ac:dyDescent="0.35">
      <c r="C7">
        <v>-96</v>
      </c>
      <c r="E7" t="s">
        <v>229</v>
      </c>
      <c r="F7">
        <v>4.84</v>
      </c>
      <c r="G7">
        <v>1.52</v>
      </c>
      <c r="H7" t="s">
        <v>229</v>
      </c>
      <c r="I7">
        <v>1.53</v>
      </c>
      <c r="J7" t="s">
        <v>229</v>
      </c>
      <c r="K7">
        <v>1.08</v>
      </c>
      <c r="L7" t="s">
        <v>229</v>
      </c>
      <c r="M7" t="s">
        <v>229</v>
      </c>
      <c r="N7" t="s">
        <v>229</v>
      </c>
      <c r="O7" t="s">
        <v>229</v>
      </c>
      <c r="Q7">
        <v>8.9699999999999989</v>
      </c>
      <c r="S7">
        <v>1.31</v>
      </c>
      <c r="T7" t="s">
        <v>229</v>
      </c>
      <c r="U7" t="s">
        <v>229</v>
      </c>
      <c r="V7" t="s">
        <v>229</v>
      </c>
      <c r="W7">
        <v>12.7</v>
      </c>
      <c r="X7" t="s">
        <v>229</v>
      </c>
      <c r="Z7" t="s">
        <v>229</v>
      </c>
      <c r="AB7">
        <v>14.01</v>
      </c>
      <c r="AD7" t="s">
        <v>229</v>
      </c>
      <c r="AE7" t="s">
        <v>229</v>
      </c>
      <c r="AF7" t="s">
        <v>229</v>
      </c>
      <c r="AH7">
        <v>0</v>
      </c>
      <c r="AK7" t="s">
        <v>229</v>
      </c>
      <c r="AL7">
        <v>2.76</v>
      </c>
      <c r="AM7">
        <v>3.53</v>
      </c>
      <c r="AO7" t="s">
        <v>229</v>
      </c>
      <c r="AP7" t="s">
        <v>229</v>
      </c>
      <c r="AS7" t="s">
        <v>229</v>
      </c>
      <c r="AT7" t="s">
        <v>229</v>
      </c>
      <c r="AX7">
        <v>25.582999999999998</v>
      </c>
      <c r="AY7">
        <v>25.060000000000002</v>
      </c>
      <c r="BA7">
        <v>53.7</v>
      </c>
      <c r="BB7">
        <v>458</v>
      </c>
      <c r="BC7">
        <v>261</v>
      </c>
      <c r="BD7">
        <v>71.7</v>
      </c>
      <c r="BE7">
        <v>138</v>
      </c>
      <c r="BF7" t="s">
        <v>237</v>
      </c>
      <c r="BG7" t="s">
        <v>237</v>
      </c>
      <c r="BH7" t="s">
        <v>237</v>
      </c>
      <c r="BI7" t="s">
        <v>237</v>
      </c>
      <c r="BJ7" t="s">
        <v>237</v>
      </c>
      <c r="BK7" t="s">
        <v>237</v>
      </c>
      <c r="BM7">
        <v>982.40000000000009</v>
      </c>
      <c r="BO7">
        <v>192</v>
      </c>
      <c r="BP7">
        <v>138</v>
      </c>
      <c r="BQ7">
        <v>945</v>
      </c>
      <c r="BR7">
        <v>66.099999999999994</v>
      </c>
      <c r="BS7">
        <v>2410</v>
      </c>
      <c r="BT7" t="s">
        <v>237</v>
      </c>
      <c r="BU7" t="s">
        <v>237</v>
      </c>
      <c r="BW7">
        <v>3751.1</v>
      </c>
      <c r="BY7">
        <v>10.5</v>
      </c>
      <c r="BZ7">
        <v>975</v>
      </c>
      <c r="CA7" t="s">
        <v>237</v>
      </c>
      <c r="CC7">
        <v>985.5</v>
      </c>
      <c r="CJ7" s="44">
        <v>191.583</v>
      </c>
      <c r="CK7" s="1">
        <v>57.2</v>
      </c>
    </row>
    <row r="8" spans="3:89" x14ac:dyDescent="0.35">
      <c r="C8">
        <v>-72</v>
      </c>
      <c r="E8" t="s">
        <v>213</v>
      </c>
      <c r="F8" t="s">
        <v>213</v>
      </c>
      <c r="G8">
        <v>1.18</v>
      </c>
      <c r="H8" t="s">
        <v>213</v>
      </c>
      <c r="I8">
        <v>1.03</v>
      </c>
      <c r="J8" t="s">
        <v>213</v>
      </c>
      <c r="K8" t="s">
        <v>213</v>
      </c>
      <c r="L8" t="s">
        <v>213</v>
      </c>
      <c r="M8" t="s">
        <v>213</v>
      </c>
      <c r="N8" t="s">
        <v>213</v>
      </c>
      <c r="O8" t="s">
        <v>213</v>
      </c>
      <c r="Q8">
        <v>2.21</v>
      </c>
      <c r="S8" t="s">
        <v>213</v>
      </c>
      <c r="T8" t="s">
        <v>213</v>
      </c>
      <c r="U8" t="s">
        <v>213</v>
      </c>
      <c r="V8" t="s">
        <v>213</v>
      </c>
      <c r="W8">
        <v>14.3</v>
      </c>
      <c r="X8" t="s">
        <v>213</v>
      </c>
      <c r="Z8" t="s">
        <v>213</v>
      </c>
      <c r="AB8">
        <v>14.3</v>
      </c>
      <c r="AD8" t="s">
        <v>213</v>
      </c>
      <c r="AE8" t="s">
        <v>213</v>
      </c>
      <c r="AF8" t="s">
        <v>213</v>
      </c>
      <c r="AH8">
        <v>0</v>
      </c>
      <c r="AK8" t="s">
        <v>213</v>
      </c>
      <c r="AL8">
        <v>2.68</v>
      </c>
      <c r="AM8">
        <v>2.15</v>
      </c>
      <c r="AO8" t="s">
        <v>213</v>
      </c>
      <c r="AP8" t="s">
        <v>213</v>
      </c>
      <c r="AS8" t="s">
        <v>213</v>
      </c>
      <c r="AT8" t="s">
        <v>213</v>
      </c>
      <c r="AX8">
        <v>165.584</v>
      </c>
      <c r="AY8">
        <v>24.92</v>
      </c>
      <c r="BA8">
        <v>8.73</v>
      </c>
      <c r="BB8">
        <v>95.8</v>
      </c>
      <c r="BC8">
        <v>43.6</v>
      </c>
      <c r="BD8">
        <v>7.28</v>
      </c>
      <c r="BE8">
        <v>11.8</v>
      </c>
      <c r="BF8">
        <v>2.38</v>
      </c>
      <c r="BG8" t="s">
        <v>229</v>
      </c>
      <c r="BH8" t="s">
        <v>229</v>
      </c>
      <c r="BI8" t="s">
        <v>229</v>
      </c>
      <c r="BJ8" t="s">
        <v>229</v>
      </c>
      <c r="BK8" t="s">
        <v>229</v>
      </c>
      <c r="BM8">
        <v>169.59</v>
      </c>
      <c r="BO8">
        <v>9.19</v>
      </c>
      <c r="BP8">
        <v>4.32</v>
      </c>
      <c r="BQ8">
        <v>20.8</v>
      </c>
      <c r="BR8">
        <v>3.13</v>
      </c>
      <c r="BS8">
        <v>287</v>
      </c>
      <c r="BT8" t="s">
        <v>229</v>
      </c>
      <c r="BU8" t="s">
        <v>229</v>
      </c>
      <c r="BW8">
        <v>324.44</v>
      </c>
      <c r="BY8" t="s">
        <v>229</v>
      </c>
      <c r="BZ8">
        <v>32.799999999999997</v>
      </c>
      <c r="CA8">
        <v>1.4</v>
      </c>
      <c r="CC8">
        <v>34.199999999999996</v>
      </c>
      <c r="CJ8" s="44">
        <v>217.083</v>
      </c>
      <c r="CK8" s="29">
        <v>63.8</v>
      </c>
    </row>
    <row r="9" spans="3:89" x14ac:dyDescent="0.35">
      <c r="C9">
        <v>-48</v>
      </c>
      <c r="E9" t="s">
        <v>229</v>
      </c>
      <c r="F9">
        <v>3.68</v>
      </c>
      <c r="G9">
        <v>1.37</v>
      </c>
      <c r="H9" t="s">
        <v>229</v>
      </c>
      <c r="I9">
        <v>1.1000000000000001</v>
      </c>
      <c r="J9" t="s">
        <v>229</v>
      </c>
      <c r="K9">
        <v>1.1499999999999999</v>
      </c>
      <c r="L9" t="s">
        <v>229</v>
      </c>
      <c r="M9" t="s">
        <v>229</v>
      </c>
      <c r="N9" t="s">
        <v>229</v>
      </c>
      <c r="O9" t="s">
        <v>229</v>
      </c>
      <c r="Q9">
        <v>7.3000000000000007</v>
      </c>
      <c r="S9" t="s">
        <v>229</v>
      </c>
      <c r="T9" t="s">
        <v>229</v>
      </c>
      <c r="U9" t="s">
        <v>229</v>
      </c>
      <c r="V9" t="s">
        <v>229</v>
      </c>
      <c r="W9">
        <v>15.3</v>
      </c>
      <c r="X9" t="s">
        <v>229</v>
      </c>
      <c r="Z9" t="s">
        <v>229</v>
      </c>
      <c r="AB9">
        <v>15.3</v>
      </c>
      <c r="AD9" t="s">
        <v>229</v>
      </c>
      <c r="AE9" t="s">
        <v>229</v>
      </c>
      <c r="AF9" t="s">
        <v>229</v>
      </c>
      <c r="AH9">
        <v>0</v>
      </c>
      <c r="AK9" t="s">
        <v>229</v>
      </c>
      <c r="AL9">
        <v>2.56</v>
      </c>
      <c r="AM9">
        <v>2.48</v>
      </c>
      <c r="AO9" t="s">
        <v>229</v>
      </c>
      <c r="AP9" t="s">
        <v>229</v>
      </c>
      <c r="AS9" t="s">
        <v>229</v>
      </c>
      <c r="AT9" t="s">
        <v>229</v>
      </c>
      <c r="AX9">
        <v>193.583</v>
      </c>
      <c r="AY9">
        <v>24.740000000000002</v>
      </c>
      <c r="BA9">
        <v>10.5</v>
      </c>
      <c r="BB9">
        <v>93.4</v>
      </c>
      <c r="BC9">
        <v>39.4</v>
      </c>
      <c r="BD9">
        <v>7.9</v>
      </c>
      <c r="BE9">
        <v>15.1</v>
      </c>
      <c r="BF9">
        <v>2.37</v>
      </c>
      <c r="BG9" t="s">
        <v>228</v>
      </c>
      <c r="BH9" t="s">
        <v>228</v>
      </c>
      <c r="BI9" t="s">
        <v>228</v>
      </c>
      <c r="BJ9" t="s">
        <v>228</v>
      </c>
      <c r="BK9" t="s">
        <v>228</v>
      </c>
      <c r="BM9">
        <v>168.67000000000002</v>
      </c>
      <c r="BO9">
        <v>8.17</v>
      </c>
      <c r="BP9">
        <v>1.94</v>
      </c>
      <c r="BQ9">
        <v>18.899999999999999</v>
      </c>
      <c r="BR9">
        <v>3.28</v>
      </c>
      <c r="BS9">
        <v>320</v>
      </c>
      <c r="BT9" t="s">
        <v>228</v>
      </c>
      <c r="BU9" t="s">
        <v>228</v>
      </c>
      <c r="BW9">
        <v>352.29</v>
      </c>
      <c r="BY9" t="s">
        <v>228</v>
      </c>
      <c r="BZ9">
        <v>29.8</v>
      </c>
      <c r="CA9">
        <v>1.98</v>
      </c>
      <c r="CC9">
        <v>31.78</v>
      </c>
      <c r="CJ9" s="44">
        <v>241.083</v>
      </c>
      <c r="CK9" s="1">
        <v>336</v>
      </c>
    </row>
    <row r="10" spans="3:89" x14ac:dyDescent="0.35">
      <c r="C10">
        <v>-24</v>
      </c>
      <c r="E10" t="s">
        <v>229</v>
      </c>
      <c r="F10">
        <v>3.86</v>
      </c>
      <c r="G10">
        <v>2</v>
      </c>
      <c r="H10" t="s">
        <v>229</v>
      </c>
      <c r="I10">
        <v>1.94</v>
      </c>
      <c r="J10" t="s">
        <v>229</v>
      </c>
      <c r="K10">
        <v>1.39</v>
      </c>
      <c r="L10" t="s">
        <v>229</v>
      </c>
      <c r="M10" t="s">
        <v>229</v>
      </c>
      <c r="N10" t="s">
        <v>229</v>
      </c>
      <c r="O10" t="s">
        <v>229</v>
      </c>
      <c r="Q10">
        <v>9.19</v>
      </c>
      <c r="S10" t="s">
        <v>229</v>
      </c>
      <c r="T10" t="s">
        <v>229</v>
      </c>
      <c r="U10" t="s">
        <v>229</v>
      </c>
      <c r="V10" t="s">
        <v>229</v>
      </c>
      <c r="W10">
        <v>16.600000000000001</v>
      </c>
      <c r="X10" t="s">
        <v>229</v>
      </c>
      <c r="Z10" t="s">
        <v>229</v>
      </c>
      <c r="AB10">
        <v>16.600000000000001</v>
      </c>
      <c r="AD10" t="s">
        <v>229</v>
      </c>
      <c r="AE10" t="s">
        <v>229</v>
      </c>
      <c r="AF10" t="s">
        <v>229</v>
      </c>
      <c r="AH10">
        <v>0</v>
      </c>
      <c r="AK10" t="s">
        <v>229</v>
      </c>
      <c r="AL10">
        <v>4.9000000000000004</v>
      </c>
      <c r="AM10">
        <v>3</v>
      </c>
      <c r="AO10" t="s">
        <v>229</v>
      </c>
      <c r="AP10" t="s">
        <v>229</v>
      </c>
      <c r="AS10" t="s">
        <v>229</v>
      </c>
      <c r="AT10" t="s">
        <v>229</v>
      </c>
      <c r="AX10">
        <v>217.333</v>
      </c>
      <c r="AY10">
        <v>24.54</v>
      </c>
      <c r="BA10">
        <v>11.2</v>
      </c>
      <c r="BB10">
        <v>99.7</v>
      </c>
      <c r="BC10">
        <v>43.2</v>
      </c>
      <c r="BD10">
        <v>7.75</v>
      </c>
      <c r="BE10">
        <v>19.399999999999999</v>
      </c>
      <c r="BF10">
        <v>2.2400000000000002</v>
      </c>
      <c r="BG10" t="s">
        <v>236</v>
      </c>
      <c r="BH10" t="s">
        <v>236</v>
      </c>
      <c r="BI10" t="s">
        <v>236</v>
      </c>
      <c r="BJ10" t="s">
        <v>236</v>
      </c>
      <c r="BK10" t="s">
        <v>236</v>
      </c>
      <c r="BM10">
        <v>183.49000000000004</v>
      </c>
      <c r="BO10">
        <v>12.8</v>
      </c>
      <c r="BP10">
        <v>7.61</v>
      </c>
      <c r="BQ10">
        <v>61.9</v>
      </c>
      <c r="BR10">
        <v>5.72</v>
      </c>
      <c r="BS10">
        <v>393</v>
      </c>
      <c r="BT10" t="s">
        <v>236</v>
      </c>
      <c r="BU10" t="s">
        <v>236</v>
      </c>
      <c r="BW10">
        <v>481.03</v>
      </c>
      <c r="BY10" t="s">
        <v>236</v>
      </c>
      <c r="BZ10">
        <v>68.400000000000006</v>
      </c>
      <c r="CA10">
        <v>1.4</v>
      </c>
      <c r="CC10">
        <v>69.800000000000011</v>
      </c>
      <c r="CJ10" s="44">
        <v>264.91699999999997</v>
      </c>
      <c r="CK10" s="1">
        <v>93.7</v>
      </c>
    </row>
    <row r="11" spans="3:89" x14ac:dyDescent="0.35">
      <c r="C11">
        <v>0</v>
      </c>
      <c r="E11" t="s">
        <v>220</v>
      </c>
      <c r="F11">
        <v>9.14</v>
      </c>
      <c r="G11">
        <v>3.23</v>
      </c>
      <c r="H11" t="s">
        <v>220</v>
      </c>
      <c r="I11">
        <v>2.97</v>
      </c>
      <c r="J11" t="s">
        <v>220</v>
      </c>
      <c r="K11">
        <v>1.62</v>
      </c>
      <c r="L11" t="s">
        <v>220</v>
      </c>
      <c r="M11" t="s">
        <v>220</v>
      </c>
      <c r="N11" t="s">
        <v>220</v>
      </c>
      <c r="O11" t="s">
        <v>220</v>
      </c>
      <c r="Q11">
        <v>16.96</v>
      </c>
      <c r="S11">
        <v>1.35</v>
      </c>
      <c r="T11" t="s">
        <v>220</v>
      </c>
      <c r="U11">
        <v>5.51</v>
      </c>
      <c r="V11" t="s">
        <v>220</v>
      </c>
      <c r="W11">
        <v>198</v>
      </c>
      <c r="X11" t="s">
        <v>220</v>
      </c>
      <c r="Z11" t="s">
        <v>220</v>
      </c>
      <c r="AB11">
        <v>204.86</v>
      </c>
      <c r="AD11" t="s">
        <v>220</v>
      </c>
      <c r="AE11">
        <v>8.5299999999999994</v>
      </c>
      <c r="AF11" t="s">
        <v>220</v>
      </c>
      <c r="AH11">
        <v>8.5299999999999994</v>
      </c>
      <c r="AK11" t="s">
        <v>220</v>
      </c>
      <c r="AL11">
        <v>3.71</v>
      </c>
      <c r="AM11">
        <v>3.28</v>
      </c>
      <c r="AO11" t="s">
        <v>220</v>
      </c>
      <c r="AP11" t="s">
        <v>220</v>
      </c>
      <c r="AS11" t="s">
        <v>220</v>
      </c>
      <c r="AT11" t="s">
        <v>220</v>
      </c>
      <c r="AX11">
        <v>241.333</v>
      </c>
      <c r="AY11">
        <v>23.51</v>
      </c>
      <c r="BA11">
        <v>10.5</v>
      </c>
      <c r="BB11">
        <v>108</v>
      </c>
      <c r="BC11">
        <v>38.799999999999997</v>
      </c>
      <c r="BD11">
        <v>6.68</v>
      </c>
      <c r="BE11">
        <v>13.3</v>
      </c>
      <c r="BF11">
        <v>1.95</v>
      </c>
      <c r="BG11" t="s">
        <v>232</v>
      </c>
      <c r="BH11" t="s">
        <v>232</v>
      </c>
      <c r="BI11" t="s">
        <v>232</v>
      </c>
      <c r="BJ11" t="s">
        <v>232</v>
      </c>
      <c r="BK11" t="s">
        <v>232</v>
      </c>
      <c r="BM11">
        <v>179.23000000000002</v>
      </c>
      <c r="BO11">
        <v>8.76</v>
      </c>
      <c r="BP11">
        <v>3.4</v>
      </c>
      <c r="BQ11">
        <v>26</v>
      </c>
      <c r="BR11">
        <v>4.53</v>
      </c>
      <c r="BS11">
        <v>301</v>
      </c>
      <c r="BT11" t="s">
        <v>232</v>
      </c>
      <c r="BU11" t="s">
        <v>232</v>
      </c>
      <c r="BW11">
        <v>343.69</v>
      </c>
      <c r="BY11" t="s">
        <v>232</v>
      </c>
      <c r="BZ11">
        <v>43.6</v>
      </c>
      <c r="CA11">
        <v>1.24</v>
      </c>
      <c r="CC11">
        <v>44.84</v>
      </c>
      <c r="CJ11" s="44">
        <v>288.92</v>
      </c>
      <c r="CK11" s="1">
        <v>33.4</v>
      </c>
    </row>
    <row r="12" spans="3:89" x14ac:dyDescent="0.35">
      <c r="C12">
        <v>24</v>
      </c>
      <c r="E12" t="s">
        <v>235</v>
      </c>
      <c r="F12">
        <v>17</v>
      </c>
      <c r="G12">
        <v>5.91</v>
      </c>
      <c r="H12" t="s">
        <v>235</v>
      </c>
      <c r="I12">
        <v>4.08</v>
      </c>
      <c r="J12" t="s">
        <v>235</v>
      </c>
      <c r="K12">
        <v>1.37</v>
      </c>
      <c r="L12" t="s">
        <v>235</v>
      </c>
      <c r="M12" t="s">
        <v>235</v>
      </c>
      <c r="N12" t="s">
        <v>235</v>
      </c>
      <c r="O12" t="s">
        <v>235</v>
      </c>
      <c r="Q12">
        <v>28.360000000000003</v>
      </c>
      <c r="S12" t="s">
        <v>235</v>
      </c>
      <c r="T12" t="s">
        <v>235</v>
      </c>
      <c r="U12">
        <v>10.4</v>
      </c>
      <c r="V12" t="s">
        <v>235</v>
      </c>
      <c r="W12">
        <v>861</v>
      </c>
      <c r="X12" t="s">
        <v>235</v>
      </c>
      <c r="Z12" t="s">
        <v>235</v>
      </c>
      <c r="AB12">
        <v>871.4</v>
      </c>
      <c r="AD12" t="s">
        <v>235</v>
      </c>
      <c r="AE12">
        <v>34.9</v>
      </c>
      <c r="AF12">
        <v>6.78</v>
      </c>
      <c r="AH12">
        <v>41.68</v>
      </c>
      <c r="AK12" t="s">
        <v>235</v>
      </c>
      <c r="AL12">
        <v>5.16</v>
      </c>
      <c r="AM12">
        <v>2.42</v>
      </c>
      <c r="AO12" t="s">
        <v>235</v>
      </c>
      <c r="AP12" t="s">
        <v>235</v>
      </c>
      <c r="AS12" t="s">
        <v>235</v>
      </c>
      <c r="AT12" t="s">
        <v>235</v>
      </c>
      <c r="AX12">
        <v>265.08300000000003</v>
      </c>
      <c r="AY12">
        <v>22.900000000000002</v>
      </c>
      <c r="BA12">
        <v>9.2799999999999994</v>
      </c>
      <c r="BB12">
        <v>98.2</v>
      </c>
      <c r="BC12">
        <v>36.5</v>
      </c>
      <c r="BD12">
        <v>5.73</v>
      </c>
      <c r="BE12">
        <v>12</v>
      </c>
      <c r="BF12">
        <v>2.3199999999999998</v>
      </c>
      <c r="BG12" t="s">
        <v>206</v>
      </c>
      <c r="BH12" t="s">
        <v>206</v>
      </c>
      <c r="BI12" t="s">
        <v>206</v>
      </c>
      <c r="BJ12" t="s">
        <v>206</v>
      </c>
      <c r="BK12" t="s">
        <v>206</v>
      </c>
      <c r="BM12">
        <v>164.03</v>
      </c>
      <c r="BO12">
        <v>8.16</v>
      </c>
      <c r="BP12">
        <v>1.59</v>
      </c>
      <c r="BQ12">
        <v>14.8</v>
      </c>
      <c r="BR12">
        <v>2.5</v>
      </c>
      <c r="BS12">
        <v>187</v>
      </c>
      <c r="BT12" t="s">
        <v>206</v>
      </c>
      <c r="BU12" t="s">
        <v>206</v>
      </c>
      <c r="BW12">
        <v>214.05</v>
      </c>
      <c r="BY12" t="s">
        <v>206</v>
      </c>
      <c r="BZ12">
        <v>23</v>
      </c>
      <c r="CA12" t="s">
        <v>206</v>
      </c>
      <c r="CC12">
        <v>23</v>
      </c>
      <c r="CJ12" s="44">
        <v>312.92</v>
      </c>
      <c r="CK12" s="1">
        <v>25.8</v>
      </c>
    </row>
    <row r="13" spans="3:89" x14ac:dyDescent="0.35">
      <c r="C13">
        <v>48</v>
      </c>
      <c r="E13">
        <v>1.1499999999999999</v>
      </c>
      <c r="F13">
        <v>72</v>
      </c>
      <c r="G13">
        <v>15.5</v>
      </c>
      <c r="H13">
        <v>2.87</v>
      </c>
      <c r="I13">
        <v>7.41</v>
      </c>
      <c r="J13" t="s">
        <v>225</v>
      </c>
      <c r="K13">
        <v>1.66</v>
      </c>
      <c r="L13" t="s">
        <v>225</v>
      </c>
      <c r="M13" t="s">
        <v>225</v>
      </c>
      <c r="N13" t="s">
        <v>225</v>
      </c>
      <c r="O13" t="s">
        <v>225</v>
      </c>
      <c r="Q13">
        <v>100.59</v>
      </c>
      <c r="S13" t="s">
        <v>225</v>
      </c>
      <c r="T13">
        <v>1.53</v>
      </c>
      <c r="U13">
        <v>26.3</v>
      </c>
      <c r="V13" t="s">
        <v>225</v>
      </c>
      <c r="W13">
        <v>1150</v>
      </c>
      <c r="X13" t="s">
        <v>225</v>
      </c>
      <c r="Z13" t="s">
        <v>225</v>
      </c>
      <c r="AB13">
        <v>1177.83</v>
      </c>
      <c r="AD13" t="s">
        <v>225</v>
      </c>
      <c r="AE13">
        <v>55.3</v>
      </c>
      <c r="AF13">
        <v>9.58</v>
      </c>
      <c r="AH13">
        <v>64.88</v>
      </c>
      <c r="AK13" t="s">
        <v>225</v>
      </c>
      <c r="AL13">
        <v>4.4400000000000004</v>
      </c>
      <c r="AM13">
        <v>3.11</v>
      </c>
      <c r="AO13" t="s">
        <v>225</v>
      </c>
      <c r="AP13" t="s">
        <v>225</v>
      </c>
      <c r="AS13" t="s">
        <v>225</v>
      </c>
      <c r="AT13" t="s">
        <v>225</v>
      </c>
      <c r="AX13">
        <v>289.08300000000003</v>
      </c>
      <c r="AY13">
        <v>24.490000000000002</v>
      </c>
      <c r="BA13">
        <v>9.25</v>
      </c>
      <c r="BB13">
        <v>81.099999999999994</v>
      </c>
      <c r="BC13">
        <v>33</v>
      </c>
      <c r="BD13">
        <v>6.61</v>
      </c>
      <c r="BE13">
        <v>11.7</v>
      </c>
      <c r="BF13">
        <v>1.72</v>
      </c>
      <c r="BG13" t="s">
        <v>5</v>
      </c>
      <c r="BH13" t="s">
        <v>5</v>
      </c>
      <c r="BI13" t="s">
        <v>5</v>
      </c>
      <c r="BJ13" t="s">
        <v>5</v>
      </c>
      <c r="BK13" t="s">
        <v>5</v>
      </c>
      <c r="BM13">
        <v>143.38</v>
      </c>
      <c r="BO13">
        <v>5.53</v>
      </c>
      <c r="BP13">
        <v>2.14</v>
      </c>
      <c r="BQ13">
        <v>26.5</v>
      </c>
      <c r="BR13">
        <v>3.35</v>
      </c>
      <c r="BS13">
        <v>256</v>
      </c>
      <c r="BT13" t="s">
        <v>5</v>
      </c>
      <c r="BU13" t="s">
        <v>5</v>
      </c>
      <c r="BW13">
        <v>293.52</v>
      </c>
      <c r="BY13" t="s">
        <v>5</v>
      </c>
      <c r="BZ13">
        <v>33.4</v>
      </c>
      <c r="CA13">
        <v>2.0099999999999998</v>
      </c>
      <c r="CC13">
        <v>35.409999999999997</v>
      </c>
      <c r="CJ13" s="44">
        <v>328.58300000000003</v>
      </c>
      <c r="CK13" s="93">
        <v>31.6</v>
      </c>
    </row>
    <row r="14" spans="3:89" x14ac:dyDescent="0.35">
      <c r="C14">
        <v>72</v>
      </c>
      <c r="E14">
        <v>1.06</v>
      </c>
      <c r="F14">
        <v>34</v>
      </c>
      <c r="G14">
        <v>15.3</v>
      </c>
      <c r="H14">
        <v>2.06</v>
      </c>
      <c r="I14">
        <v>6.94</v>
      </c>
      <c r="J14" t="s">
        <v>228</v>
      </c>
      <c r="K14">
        <v>1.48</v>
      </c>
      <c r="L14" t="s">
        <v>228</v>
      </c>
      <c r="M14" t="s">
        <v>228</v>
      </c>
      <c r="N14" t="s">
        <v>228</v>
      </c>
      <c r="O14" t="s">
        <v>228</v>
      </c>
      <c r="Q14">
        <v>60.839999999999996</v>
      </c>
      <c r="S14" t="s">
        <v>228</v>
      </c>
      <c r="T14" t="s">
        <v>228</v>
      </c>
      <c r="U14">
        <v>19</v>
      </c>
      <c r="V14" t="s">
        <v>228</v>
      </c>
      <c r="W14">
        <v>1960</v>
      </c>
      <c r="X14" t="s">
        <v>228</v>
      </c>
      <c r="Z14" t="s">
        <v>228</v>
      </c>
      <c r="AB14">
        <v>1979</v>
      </c>
      <c r="AD14" t="s">
        <v>228</v>
      </c>
      <c r="AE14">
        <v>103</v>
      </c>
      <c r="AF14">
        <v>28.4</v>
      </c>
      <c r="AH14">
        <v>131.4</v>
      </c>
      <c r="AK14">
        <v>1.56</v>
      </c>
      <c r="AL14">
        <v>4.7300000000000004</v>
      </c>
      <c r="AM14">
        <v>2.77</v>
      </c>
      <c r="AO14" t="s">
        <v>228</v>
      </c>
      <c r="AP14" t="s">
        <v>228</v>
      </c>
      <c r="AS14" t="s">
        <v>228</v>
      </c>
      <c r="AT14" t="s">
        <v>228</v>
      </c>
      <c r="AX14">
        <v>313.08300000000003</v>
      </c>
      <c r="AY14">
        <v>24.91</v>
      </c>
      <c r="BA14">
        <v>7.42</v>
      </c>
      <c r="BB14">
        <v>79.5</v>
      </c>
      <c r="BC14">
        <v>29.9</v>
      </c>
      <c r="BD14">
        <v>4.58</v>
      </c>
      <c r="BE14">
        <v>8.91</v>
      </c>
      <c r="BF14">
        <v>1.8</v>
      </c>
      <c r="BG14" t="s">
        <v>214</v>
      </c>
      <c r="BH14" t="s">
        <v>214</v>
      </c>
      <c r="BI14" t="s">
        <v>214</v>
      </c>
      <c r="BJ14" t="s">
        <v>214</v>
      </c>
      <c r="BK14" t="s">
        <v>214</v>
      </c>
      <c r="BM14">
        <v>132.11000000000001</v>
      </c>
      <c r="BO14">
        <v>4.87</v>
      </c>
      <c r="BP14" t="s">
        <v>214</v>
      </c>
      <c r="BQ14">
        <v>11.2</v>
      </c>
      <c r="BR14">
        <v>1.91</v>
      </c>
      <c r="BS14">
        <v>174</v>
      </c>
      <c r="BT14" t="s">
        <v>214</v>
      </c>
      <c r="BU14" t="s">
        <v>214</v>
      </c>
      <c r="BW14">
        <v>191.98</v>
      </c>
      <c r="BY14" t="s">
        <v>214</v>
      </c>
      <c r="BZ14">
        <v>20.100000000000001</v>
      </c>
      <c r="CA14" t="s">
        <v>214</v>
      </c>
      <c r="CC14">
        <v>20.100000000000001</v>
      </c>
      <c r="CJ14" s="44">
        <v>337.41699999999997</v>
      </c>
      <c r="CK14" s="101">
        <v>23</v>
      </c>
    </row>
    <row r="15" spans="3:89" x14ac:dyDescent="0.35">
      <c r="C15">
        <v>96</v>
      </c>
      <c r="E15" t="s">
        <v>228</v>
      </c>
      <c r="F15">
        <v>18.7</v>
      </c>
      <c r="G15">
        <v>11.6</v>
      </c>
      <c r="H15">
        <v>1.32</v>
      </c>
      <c r="I15">
        <v>4.08</v>
      </c>
      <c r="J15" t="s">
        <v>228</v>
      </c>
      <c r="K15">
        <v>1.35</v>
      </c>
      <c r="L15" t="s">
        <v>228</v>
      </c>
      <c r="M15" t="s">
        <v>228</v>
      </c>
      <c r="N15" t="s">
        <v>228</v>
      </c>
      <c r="O15" t="s">
        <v>228</v>
      </c>
      <c r="Q15">
        <v>37.049999999999997</v>
      </c>
      <c r="S15" t="s">
        <v>228</v>
      </c>
      <c r="T15" t="s">
        <v>228</v>
      </c>
      <c r="U15">
        <v>9.6300000000000008</v>
      </c>
      <c r="V15" t="s">
        <v>228</v>
      </c>
      <c r="W15">
        <v>1320</v>
      </c>
      <c r="X15" t="s">
        <v>228</v>
      </c>
      <c r="Z15" t="s">
        <v>228</v>
      </c>
      <c r="AB15">
        <v>1329.63</v>
      </c>
      <c r="AD15" t="s">
        <v>228</v>
      </c>
      <c r="AE15">
        <v>63.2</v>
      </c>
      <c r="AF15">
        <v>22.8</v>
      </c>
      <c r="AH15">
        <v>86</v>
      </c>
      <c r="AK15" t="s">
        <v>228</v>
      </c>
      <c r="AL15">
        <v>3.89</v>
      </c>
      <c r="AM15">
        <v>2.3199999999999998</v>
      </c>
      <c r="AO15" t="s">
        <v>228</v>
      </c>
      <c r="AP15" t="s">
        <v>228</v>
      </c>
      <c r="AS15" t="s">
        <v>228</v>
      </c>
      <c r="AT15" t="s">
        <v>228</v>
      </c>
      <c r="AX15">
        <v>337.08300000000003</v>
      </c>
      <c r="AY15">
        <v>24.89</v>
      </c>
      <c r="BA15">
        <v>8.8000000000000007</v>
      </c>
      <c r="BB15">
        <v>76.2</v>
      </c>
      <c r="BC15">
        <v>33.5</v>
      </c>
      <c r="BD15">
        <v>4.82</v>
      </c>
      <c r="BE15">
        <v>9.73</v>
      </c>
      <c r="BF15">
        <v>1.71</v>
      </c>
      <c r="BG15" t="s">
        <v>216</v>
      </c>
      <c r="BH15" t="s">
        <v>216</v>
      </c>
      <c r="BI15" t="s">
        <v>216</v>
      </c>
      <c r="BJ15" t="s">
        <v>216</v>
      </c>
      <c r="BK15" t="s">
        <v>216</v>
      </c>
      <c r="BM15">
        <v>134.76</v>
      </c>
      <c r="BO15">
        <v>5.5</v>
      </c>
      <c r="BP15" t="s">
        <v>216</v>
      </c>
      <c r="BQ15">
        <v>11.1</v>
      </c>
      <c r="BR15">
        <v>1.32</v>
      </c>
      <c r="BS15">
        <v>146</v>
      </c>
      <c r="BT15" t="s">
        <v>216</v>
      </c>
      <c r="BU15" t="s">
        <v>216</v>
      </c>
      <c r="BW15">
        <v>163.92000000000002</v>
      </c>
      <c r="BY15" t="s">
        <v>216</v>
      </c>
      <c r="BZ15">
        <v>12.7</v>
      </c>
      <c r="CA15" t="s">
        <v>216</v>
      </c>
      <c r="CC15">
        <v>12.7</v>
      </c>
      <c r="CJ15" s="44">
        <v>361.41699999999997</v>
      </c>
      <c r="CK15" s="1">
        <v>18.8</v>
      </c>
    </row>
    <row r="16" spans="3:89" x14ac:dyDescent="0.35">
      <c r="C16">
        <v>120</v>
      </c>
      <c r="E16" t="s">
        <v>234</v>
      </c>
      <c r="F16">
        <v>9.83</v>
      </c>
      <c r="G16">
        <v>7.75</v>
      </c>
      <c r="H16" t="s">
        <v>234</v>
      </c>
      <c r="I16">
        <v>2.8</v>
      </c>
      <c r="J16" t="s">
        <v>234</v>
      </c>
      <c r="K16" t="s">
        <v>234</v>
      </c>
      <c r="L16" t="s">
        <v>234</v>
      </c>
      <c r="M16" t="s">
        <v>234</v>
      </c>
      <c r="N16" t="s">
        <v>234</v>
      </c>
      <c r="O16" t="s">
        <v>234</v>
      </c>
      <c r="Q16">
        <v>20.38</v>
      </c>
      <c r="S16" t="s">
        <v>234</v>
      </c>
      <c r="T16" t="s">
        <v>234</v>
      </c>
      <c r="U16">
        <v>6.29</v>
      </c>
      <c r="V16" t="s">
        <v>234</v>
      </c>
      <c r="W16">
        <v>1010</v>
      </c>
      <c r="X16" t="s">
        <v>234</v>
      </c>
      <c r="Z16" t="s">
        <v>234</v>
      </c>
      <c r="AB16">
        <v>1016.29</v>
      </c>
      <c r="AD16" t="s">
        <v>234</v>
      </c>
      <c r="AE16">
        <v>61</v>
      </c>
      <c r="AF16">
        <v>26.2</v>
      </c>
      <c r="AH16">
        <v>87.2</v>
      </c>
      <c r="AK16" t="s">
        <v>234</v>
      </c>
      <c r="AL16">
        <v>4.38</v>
      </c>
      <c r="AM16">
        <v>2.52</v>
      </c>
      <c r="AO16" t="s">
        <v>234</v>
      </c>
      <c r="AP16" t="s">
        <v>234</v>
      </c>
      <c r="AS16" t="s">
        <v>234</v>
      </c>
      <c r="AT16" t="s">
        <v>234</v>
      </c>
      <c r="AX16">
        <v>352.58300000000003</v>
      </c>
      <c r="BA16">
        <v>8.5299999999999994</v>
      </c>
      <c r="BB16">
        <v>69.7</v>
      </c>
      <c r="BC16">
        <v>30.4</v>
      </c>
      <c r="BD16">
        <v>4.3099999999999996</v>
      </c>
      <c r="BE16">
        <v>9.75</v>
      </c>
      <c r="BF16">
        <v>1.75</v>
      </c>
      <c r="BG16" t="s">
        <v>5</v>
      </c>
      <c r="BH16" t="s">
        <v>5</v>
      </c>
      <c r="BI16" t="s">
        <v>5</v>
      </c>
      <c r="BJ16" t="s">
        <v>5</v>
      </c>
      <c r="BK16" t="s">
        <v>5</v>
      </c>
      <c r="BM16">
        <v>124.44</v>
      </c>
      <c r="BO16">
        <v>5.99</v>
      </c>
      <c r="BP16" t="s">
        <v>5</v>
      </c>
      <c r="BQ16">
        <v>9</v>
      </c>
      <c r="BR16">
        <v>1.19</v>
      </c>
      <c r="BS16">
        <v>156</v>
      </c>
      <c r="BT16" t="s">
        <v>5</v>
      </c>
      <c r="BU16" t="s">
        <v>5</v>
      </c>
      <c r="BW16">
        <v>172.18</v>
      </c>
      <c r="BY16" t="s">
        <v>5</v>
      </c>
      <c r="BZ16">
        <v>11.7</v>
      </c>
      <c r="CA16" t="s">
        <v>5</v>
      </c>
      <c r="CC16">
        <v>11.7</v>
      </c>
      <c r="CJ16" s="44">
        <f>CJ15+24</f>
        <v>385.41699999999997</v>
      </c>
      <c r="CK16" s="1">
        <v>68.099999999999994</v>
      </c>
    </row>
    <row r="17" spans="3:89" x14ac:dyDescent="0.35">
      <c r="C17">
        <v>144</v>
      </c>
      <c r="E17" t="s">
        <v>223</v>
      </c>
      <c r="F17">
        <v>12.1</v>
      </c>
      <c r="G17">
        <v>9.2899999999999991</v>
      </c>
      <c r="H17" t="s">
        <v>223</v>
      </c>
      <c r="I17">
        <v>3.69</v>
      </c>
      <c r="J17" t="s">
        <v>223</v>
      </c>
      <c r="K17">
        <v>1.1100000000000001</v>
      </c>
      <c r="L17" t="s">
        <v>223</v>
      </c>
      <c r="M17" t="s">
        <v>223</v>
      </c>
      <c r="N17" t="s">
        <v>223</v>
      </c>
      <c r="O17" t="s">
        <v>223</v>
      </c>
      <c r="Q17">
        <v>26.19</v>
      </c>
      <c r="S17" t="s">
        <v>223</v>
      </c>
      <c r="T17" t="s">
        <v>223</v>
      </c>
      <c r="U17">
        <v>6.12</v>
      </c>
      <c r="V17" t="s">
        <v>223</v>
      </c>
      <c r="W17">
        <v>2030</v>
      </c>
      <c r="X17" t="s">
        <v>223</v>
      </c>
      <c r="Z17" t="s">
        <v>223</v>
      </c>
      <c r="AB17">
        <v>2036.12</v>
      </c>
      <c r="AD17" t="s">
        <v>223</v>
      </c>
      <c r="AE17">
        <v>55.4</v>
      </c>
      <c r="AF17">
        <v>42.3</v>
      </c>
      <c r="AH17">
        <v>97.699999999999989</v>
      </c>
      <c r="AK17" t="s">
        <v>223</v>
      </c>
      <c r="AL17">
        <v>3.08</v>
      </c>
      <c r="AM17">
        <v>2.37</v>
      </c>
      <c r="AO17" t="s">
        <v>223</v>
      </c>
      <c r="AP17" t="s">
        <v>223</v>
      </c>
      <c r="AS17" t="s">
        <v>223</v>
      </c>
      <c r="AT17" t="s">
        <v>223</v>
      </c>
      <c r="AX17">
        <v>361.08300000000003</v>
      </c>
      <c r="AY17">
        <v>24.89</v>
      </c>
      <c r="BA17">
        <v>9.41</v>
      </c>
      <c r="BB17">
        <v>65.099999999999994</v>
      </c>
      <c r="BC17">
        <v>29.7</v>
      </c>
      <c r="BD17">
        <v>4.49</v>
      </c>
      <c r="BE17">
        <v>10.6</v>
      </c>
      <c r="BF17">
        <v>2.2999999999999998</v>
      </c>
      <c r="BG17" t="s">
        <v>207</v>
      </c>
      <c r="BH17" t="s">
        <v>207</v>
      </c>
      <c r="BI17" t="s">
        <v>207</v>
      </c>
      <c r="BJ17" t="s">
        <v>207</v>
      </c>
      <c r="BK17" t="s">
        <v>207</v>
      </c>
      <c r="BM17">
        <v>121.59999999999998</v>
      </c>
      <c r="BO17">
        <v>4.96</v>
      </c>
      <c r="BP17" t="s">
        <v>207</v>
      </c>
      <c r="BQ17">
        <v>8.2799999999999994</v>
      </c>
      <c r="BR17" t="s">
        <v>207</v>
      </c>
      <c r="BS17">
        <v>143</v>
      </c>
      <c r="BT17" t="s">
        <v>207</v>
      </c>
      <c r="BU17" t="s">
        <v>207</v>
      </c>
      <c r="BW17">
        <v>156.24</v>
      </c>
      <c r="BY17" t="s">
        <v>207</v>
      </c>
      <c r="BZ17">
        <v>7.73</v>
      </c>
      <c r="CA17" t="s">
        <v>207</v>
      </c>
      <c r="CC17">
        <v>7.73</v>
      </c>
      <c r="CJ17" s="44">
        <f>CJ16+24</f>
        <v>409.41699999999997</v>
      </c>
      <c r="CK17" s="1">
        <v>21.6</v>
      </c>
    </row>
    <row r="18" spans="3:89" x14ac:dyDescent="0.35">
      <c r="C18">
        <v>168</v>
      </c>
      <c r="E18">
        <v>1</v>
      </c>
      <c r="F18">
        <v>33.1</v>
      </c>
      <c r="G18">
        <v>12.6</v>
      </c>
      <c r="H18">
        <v>1.19</v>
      </c>
      <c r="I18">
        <v>3.63</v>
      </c>
      <c r="J18" t="s">
        <v>229</v>
      </c>
      <c r="K18">
        <v>1.02</v>
      </c>
      <c r="L18" t="s">
        <v>229</v>
      </c>
      <c r="M18" t="s">
        <v>229</v>
      </c>
      <c r="N18" t="s">
        <v>229</v>
      </c>
      <c r="O18" t="s">
        <v>229</v>
      </c>
      <c r="Q18">
        <v>52.540000000000006</v>
      </c>
      <c r="S18" t="s">
        <v>229</v>
      </c>
      <c r="T18" t="s">
        <v>229</v>
      </c>
      <c r="U18">
        <v>4.7699999999999996</v>
      </c>
      <c r="V18" t="s">
        <v>229</v>
      </c>
      <c r="W18">
        <v>1380</v>
      </c>
      <c r="X18" t="s">
        <v>229</v>
      </c>
      <c r="Z18" t="s">
        <v>229</v>
      </c>
      <c r="AB18">
        <v>1384.77</v>
      </c>
      <c r="AD18" t="s">
        <v>229</v>
      </c>
      <c r="AE18">
        <v>44.3</v>
      </c>
      <c r="AF18">
        <v>41.5</v>
      </c>
      <c r="AH18">
        <v>85.8</v>
      </c>
      <c r="AK18">
        <v>2.73</v>
      </c>
      <c r="AL18">
        <v>2.36</v>
      </c>
      <c r="AM18">
        <v>2.1800000000000002</v>
      </c>
      <c r="AO18" t="s">
        <v>229</v>
      </c>
      <c r="AP18" t="s">
        <v>229</v>
      </c>
      <c r="AS18" t="s">
        <v>229</v>
      </c>
      <c r="AT18" t="s">
        <v>229</v>
      </c>
      <c r="AX18">
        <v>385.08300000000003</v>
      </c>
      <c r="AY18">
        <v>24.97</v>
      </c>
      <c r="BA18">
        <v>9.74</v>
      </c>
      <c r="BB18">
        <v>51.5</v>
      </c>
      <c r="BC18">
        <v>22.2</v>
      </c>
      <c r="BD18">
        <v>3.96</v>
      </c>
      <c r="BE18">
        <v>10.1</v>
      </c>
      <c r="BF18">
        <v>1.41</v>
      </c>
      <c r="BG18" t="s">
        <v>214</v>
      </c>
      <c r="BH18" t="s">
        <v>214</v>
      </c>
      <c r="BI18" t="s">
        <v>214</v>
      </c>
      <c r="BJ18" t="s">
        <v>214</v>
      </c>
      <c r="BK18" t="s">
        <v>214</v>
      </c>
      <c r="BM18">
        <v>98.909999999999982</v>
      </c>
      <c r="BO18">
        <v>5.85</v>
      </c>
      <c r="BP18">
        <v>6.3</v>
      </c>
      <c r="BQ18">
        <v>6.21</v>
      </c>
      <c r="BR18" t="s">
        <v>214</v>
      </c>
      <c r="BS18">
        <v>117</v>
      </c>
      <c r="BT18" t="s">
        <v>214</v>
      </c>
      <c r="BU18" t="s">
        <v>214</v>
      </c>
      <c r="BW18">
        <v>135.36000000000001</v>
      </c>
      <c r="BY18" t="s">
        <v>214</v>
      </c>
      <c r="BZ18">
        <v>6.82</v>
      </c>
      <c r="CA18" t="s">
        <v>214</v>
      </c>
      <c r="CC18">
        <v>6.82</v>
      </c>
      <c r="CJ18" s="44">
        <f>CJ17+24</f>
        <v>433.41699999999997</v>
      </c>
      <c r="CK18" s="2">
        <v>21.5</v>
      </c>
    </row>
    <row r="19" spans="3:89" x14ac:dyDescent="0.35">
      <c r="C19">
        <v>192</v>
      </c>
      <c r="E19" t="s">
        <v>232</v>
      </c>
      <c r="F19">
        <v>18.3</v>
      </c>
      <c r="G19">
        <v>9.9499999999999993</v>
      </c>
      <c r="H19" t="s">
        <v>232</v>
      </c>
      <c r="I19">
        <v>3.47</v>
      </c>
      <c r="J19" t="s">
        <v>232</v>
      </c>
      <c r="K19">
        <v>1.48</v>
      </c>
      <c r="L19" t="s">
        <v>232</v>
      </c>
      <c r="M19" t="s">
        <v>232</v>
      </c>
      <c r="N19" t="s">
        <v>232</v>
      </c>
      <c r="O19" t="s">
        <v>232</v>
      </c>
      <c r="Q19">
        <v>33.199999999999996</v>
      </c>
      <c r="S19" t="s">
        <v>232</v>
      </c>
      <c r="T19" t="s">
        <v>232</v>
      </c>
      <c r="U19">
        <v>4.99</v>
      </c>
      <c r="V19" t="s">
        <v>232</v>
      </c>
      <c r="W19">
        <v>913</v>
      </c>
      <c r="X19" t="s">
        <v>232</v>
      </c>
      <c r="Z19" t="s">
        <v>232</v>
      </c>
      <c r="AB19">
        <v>917.99</v>
      </c>
      <c r="AD19" t="s">
        <v>232</v>
      </c>
      <c r="AE19">
        <v>25.9</v>
      </c>
      <c r="AF19">
        <v>24.9</v>
      </c>
      <c r="AH19">
        <v>50.8</v>
      </c>
      <c r="AK19">
        <v>2.16</v>
      </c>
      <c r="AL19">
        <v>3.39</v>
      </c>
      <c r="AM19">
        <v>1.38</v>
      </c>
      <c r="AO19" t="s">
        <v>232</v>
      </c>
      <c r="AP19" t="s">
        <v>232</v>
      </c>
      <c r="AS19" t="s">
        <v>232</v>
      </c>
      <c r="AT19" t="s">
        <v>232</v>
      </c>
      <c r="AX19">
        <v>409.08300000000003</v>
      </c>
      <c r="AY19">
        <v>25.42</v>
      </c>
      <c r="BA19">
        <v>8.4700000000000006</v>
      </c>
      <c r="BB19">
        <v>47.5</v>
      </c>
      <c r="BC19">
        <v>22.4</v>
      </c>
      <c r="BD19">
        <v>2.74</v>
      </c>
      <c r="BE19">
        <v>10.1</v>
      </c>
      <c r="BF19" t="s">
        <v>216</v>
      </c>
      <c r="BG19" t="s">
        <v>216</v>
      </c>
      <c r="BH19" t="s">
        <v>216</v>
      </c>
      <c r="BI19" t="s">
        <v>216</v>
      </c>
      <c r="BJ19" t="s">
        <v>216</v>
      </c>
      <c r="BK19" t="s">
        <v>216</v>
      </c>
      <c r="BM19">
        <v>91.21</v>
      </c>
      <c r="BO19">
        <v>4.42</v>
      </c>
      <c r="BP19" t="s">
        <v>216</v>
      </c>
      <c r="BQ19">
        <v>5.26</v>
      </c>
      <c r="BR19" t="s">
        <v>216</v>
      </c>
      <c r="BS19">
        <v>105</v>
      </c>
      <c r="BT19" t="s">
        <v>216</v>
      </c>
      <c r="BU19" t="s">
        <v>216</v>
      </c>
      <c r="BW19">
        <v>114.68</v>
      </c>
      <c r="BY19" t="s">
        <v>216</v>
      </c>
      <c r="BZ19">
        <v>5.85</v>
      </c>
      <c r="CA19" t="s">
        <v>216</v>
      </c>
      <c r="CC19">
        <v>5.85</v>
      </c>
      <c r="CJ19" s="44">
        <f>CJ18+24</f>
        <v>457.41699999999997</v>
      </c>
      <c r="CK19" s="2">
        <v>17.8</v>
      </c>
    </row>
    <row r="20" spans="3:89" x14ac:dyDescent="0.35">
      <c r="C20">
        <v>216</v>
      </c>
      <c r="E20" t="s">
        <v>228</v>
      </c>
      <c r="F20">
        <v>10.9</v>
      </c>
      <c r="G20">
        <v>7.26</v>
      </c>
      <c r="H20" t="s">
        <v>228</v>
      </c>
      <c r="I20">
        <v>2.65</v>
      </c>
      <c r="J20">
        <v>1.47</v>
      </c>
      <c r="K20">
        <v>1.18</v>
      </c>
      <c r="L20" t="s">
        <v>228</v>
      </c>
      <c r="M20" t="s">
        <v>228</v>
      </c>
      <c r="N20" t="s">
        <v>228</v>
      </c>
      <c r="O20" t="s">
        <v>228</v>
      </c>
      <c r="Q20">
        <v>23.459999999999997</v>
      </c>
      <c r="S20" t="s">
        <v>228</v>
      </c>
      <c r="T20" t="s">
        <v>228</v>
      </c>
      <c r="U20">
        <v>3.01</v>
      </c>
      <c r="V20" t="s">
        <v>228</v>
      </c>
      <c r="W20">
        <v>736</v>
      </c>
      <c r="X20" t="s">
        <v>228</v>
      </c>
      <c r="Z20" t="s">
        <v>228</v>
      </c>
      <c r="AB20">
        <v>739.01</v>
      </c>
      <c r="AD20" t="s">
        <v>228</v>
      </c>
      <c r="AE20">
        <v>20.7</v>
      </c>
      <c r="AF20">
        <v>22.8</v>
      </c>
      <c r="AH20">
        <v>43.5</v>
      </c>
      <c r="AK20" t="s">
        <v>228</v>
      </c>
      <c r="AL20">
        <v>3.37</v>
      </c>
      <c r="AM20">
        <v>2.9</v>
      </c>
      <c r="AO20" t="s">
        <v>228</v>
      </c>
      <c r="AP20" t="s">
        <v>228</v>
      </c>
      <c r="AS20" t="s">
        <v>228</v>
      </c>
      <c r="AT20" t="s">
        <v>228</v>
      </c>
      <c r="AX20">
        <v>433.08300000000003</v>
      </c>
      <c r="AY20">
        <v>24.580000000000002</v>
      </c>
      <c r="BA20">
        <v>8.3699999999999992</v>
      </c>
      <c r="BB20">
        <v>43.6</v>
      </c>
      <c r="BC20">
        <v>21.5</v>
      </c>
      <c r="BD20">
        <v>3.33</v>
      </c>
      <c r="BE20">
        <v>10.199999999999999</v>
      </c>
      <c r="BF20">
        <v>1.79</v>
      </c>
      <c r="BG20" t="s">
        <v>206</v>
      </c>
      <c r="BH20" t="s">
        <v>206</v>
      </c>
      <c r="BI20" t="s">
        <v>206</v>
      </c>
      <c r="BJ20" t="s">
        <v>206</v>
      </c>
      <c r="BK20" t="s">
        <v>206</v>
      </c>
      <c r="BM20">
        <v>88.79</v>
      </c>
      <c r="BO20">
        <v>5.6</v>
      </c>
      <c r="BP20" t="s">
        <v>206</v>
      </c>
      <c r="BQ20">
        <v>6.11</v>
      </c>
      <c r="BR20" t="s">
        <v>206</v>
      </c>
      <c r="BS20">
        <v>88.3</v>
      </c>
      <c r="BT20" t="s">
        <v>206</v>
      </c>
      <c r="BU20" t="s">
        <v>206</v>
      </c>
      <c r="BW20">
        <v>100.00999999999999</v>
      </c>
      <c r="BY20" t="s">
        <v>206</v>
      </c>
      <c r="BZ20">
        <v>5.7</v>
      </c>
      <c r="CA20" t="s">
        <v>206</v>
      </c>
      <c r="CC20">
        <v>5.7</v>
      </c>
      <c r="CJ20" s="44">
        <f>CJ19+24</f>
        <v>481.41699999999997</v>
      </c>
      <c r="CK20" s="11">
        <v>7.54</v>
      </c>
    </row>
    <row r="21" spans="3:89" x14ac:dyDescent="0.35">
      <c r="C21">
        <v>240</v>
      </c>
      <c r="E21">
        <v>1.28</v>
      </c>
      <c r="F21">
        <v>29.1</v>
      </c>
      <c r="G21">
        <v>9.27</v>
      </c>
      <c r="H21">
        <v>3.45</v>
      </c>
      <c r="I21">
        <v>3.55</v>
      </c>
      <c r="J21">
        <v>1.42</v>
      </c>
      <c r="K21">
        <v>1.07</v>
      </c>
      <c r="L21" t="s">
        <v>228</v>
      </c>
      <c r="M21" t="s">
        <v>228</v>
      </c>
      <c r="N21" t="s">
        <v>228</v>
      </c>
      <c r="O21" t="s">
        <v>228</v>
      </c>
      <c r="Q21">
        <v>49.140000000000008</v>
      </c>
      <c r="S21" t="s">
        <v>228</v>
      </c>
      <c r="T21" t="s">
        <v>228</v>
      </c>
      <c r="U21" t="s">
        <v>228</v>
      </c>
      <c r="V21" t="s">
        <v>228</v>
      </c>
      <c r="W21">
        <v>626</v>
      </c>
      <c r="X21" t="s">
        <v>228</v>
      </c>
      <c r="Z21" t="s">
        <v>228</v>
      </c>
      <c r="AB21">
        <v>626</v>
      </c>
      <c r="AD21" t="s">
        <v>228</v>
      </c>
      <c r="AE21">
        <v>10.3</v>
      </c>
      <c r="AF21">
        <v>14.8</v>
      </c>
      <c r="AH21">
        <v>25.1</v>
      </c>
      <c r="AK21">
        <v>2.2400000000000002</v>
      </c>
      <c r="AL21">
        <v>3.45</v>
      </c>
      <c r="AM21">
        <v>3.92</v>
      </c>
      <c r="AO21" t="s">
        <v>228</v>
      </c>
      <c r="AP21" t="s">
        <v>228</v>
      </c>
      <c r="AS21" t="s">
        <v>228</v>
      </c>
      <c r="AT21" t="s">
        <v>228</v>
      </c>
      <c r="AX21">
        <v>457.08300000000003</v>
      </c>
      <c r="AY21">
        <v>24.3</v>
      </c>
      <c r="BA21">
        <v>8.67</v>
      </c>
      <c r="BB21">
        <v>39.799999999999997</v>
      </c>
      <c r="BC21">
        <v>20.5</v>
      </c>
      <c r="BD21">
        <v>3.6</v>
      </c>
      <c r="BE21">
        <v>8.4700000000000006</v>
      </c>
      <c r="BF21">
        <v>1.63</v>
      </c>
      <c r="BG21" t="s">
        <v>207</v>
      </c>
      <c r="BH21" t="s">
        <v>207</v>
      </c>
      <c r="BI21" t="s">
        <v>207</v>
      </c>
      <c r="BJ21" t="s">
        <v>207</v>
      </c>
      <c r="BK21" t="s">
        <v>207</v>
      </c>
      <c r="BM21">
        <v>82.669999999999987</v>
      </c>
      <c r="BO21">
        <v>5.81</v>
      </c>
      <c r="BP21" t="s">
        <v>207</v>
      </c>
      <c r="BQ21">
        <v>6.14</v>
      </c>
      <c r="BR21" t="s">
        <v>207</v>
      </c>
      <c r="BS21">
        <v>84.8</v>
      </c>
      <c r="BT21" t="s">
        <v>207</v>
      </c>
      <c r="BU21" t="s">
        <v>207</v>
      </c>
      <c r="BW21">
        <v>96.75</v>
      </c>
      <c r="BY21" t="s">
        <v>207</v>
      </c>
      <c r="BZ21">
        <v>4.6500000000000004</v>
      </c>
      <c r="CA21" t="s">
        <v>207</v>
      </c>
      <c r="CC21">
        <v>4.6500000000000004</v>
      </c>
      <c r="CJ21" s="44">
        <v>504.91699999999997</v>
      </c>
      <c r="CK21" s="1">
        <v>21.6</v>
      </c>
    </row>
    <row r="22" spans="3:89" x14ac:dyDescent="0.35">
      <c r="C22">
        <v>264</v>
      </c>
      <c r="E22" t="s">
        <v>228</v>
      </c>
      <c r="F22">
        <v>2.65</v>
      </c>
      <c r="G22">
        <v>4.55</v>
      </c>
      <c r="H22" t="s">
        <v>228</v>
      </c>
      <c r="I22">
        <v>1.55</v>
      </c>
      <c r="J22" t="s">
        <v>228</v>
      </c>
      <c r="K22" t="s">
        <v>228</v>
      </c>
      <c r="L22" t="s">
        <v>228</v>
      </c>
      <c r="M22" t="s">
        <v>228</v>
      </c>
      <c r="N22" t="s">
        <v>228</v>
      </c>
      <c r="O22" t="s">
        <v>228</v>
      </c>
      <c r="Q22">
        <v>8.75</v>
      </c>
      <c r="S22" t="s">
        <v>228</v>
      </c>
      <c r="T22" t="s">
        <v>228</v>
      </c>
      <c r="U22" t="s">
        <v>228</v>
      </c>
      <c r="V22" t="s">
        <v>228</v>
      </c>
      <c r="W22">
        <v>414</v>
      </c>
      <c r="X22" t="s">
        <v>228</v>
      </c>
      <c r="Z22" t="s">
        <v>228</v>
      </c>
      <c r="AB22">
        <v>414</v>
      </c>
      <c r="AD22" t="s">
        <v>228</v>
      </c>
      <c r="AE22">
        <v>8.48</v>
      </c>
      <c r="AF22">
        <v>10.9</v>
      </c>
      <c r="AH22">
        <v>19.380000000000003</v>
      </c>
      <c r="AK22">
        <v>1.23</v>
      </c>
      <c r="AL22">
        <v>2.41</v>
      </c>
      <c r="AM22">
        <v>2.11</v>
      </c>
      <c r="AO22" t="s">
        <v>228</v>
      </c>
      <c r="AP22" t="s">
        <v>228</v>
      </c>
      <c r="AS22" t="s">
        <v>228</v>
      </c>
      <c r="AT22" t="s">
        <v>228</v>
      </c>
      <c r="AX22">
        <v>481.08300000000003</v>
      </c>
      <c r="AY22">
        <v>24.82</v>
      </c>
      <c r="BA22">
        <v>8.9700000000000006</v>
      </c>
      <c r="BB22">
        <v>37.9</v>
      </c>
      <c r="BC22">
        <v>17.8</v>
      </c>
      <c r="BD22">
        <v>3.52</v>
      </c>
      <c r="BE22">
        <v>9.84</v>
      </c>
      <c r="BF22">
        <v>2.1</v>
      </c>
      <c r="BG22" t="s">
        <v>220</v>
      </c>
      <c r="BH22" t="s">
        <v>220</v>
      </c>
      <c r="BI22" t="s">
        <v>220</v>
      </c>
      <c r="BJ22" t="s">
        <v>220</v>
      </c>
      <c r="BK22" t="s">
        <v>220</v>
      </c>
      <c r="BM22">
        <v>80.13</v>
      </c>
      <c r="BO22">
        <v>5.69</v>
      </c>
      <c r="BP22" t="s">
        <v>220</v>
      </c>
      <c r="BQ22">
        <v>5.01</v>
      </c>
      <c r="BR22" t="s">
        <v>220</v>
      </c>
      <c r="BS22">
        <v>81</v>
      </c>
      <c r="BT22" t="s">
        <v>220</v>
      </c>
      <c r="BU22" t="s">
        <v>220</v>
      </c>
      <c r="BW22">
        <v>91.7</v>
      </c>
      <c r="BY22" t="s">
        <v>220</v>
      </c>
      <c r="BZ22">
        <v>3.52</v>
      </c>
      <c r="CA22" t="s">
        <v>220</v>
      </c>
      <c r="CC22">
        <v>3.52</v>
      </c>
      <c r="CJ22" s="44">
        <f t="shared" ref="CJ22:CJ29" si="0">CJ21+24</f>
        <v>528.91699999999992</v>
      </c>
      <c r="CK22" s="2">
        <v>13</v>
      </c>
    </row>
    <row r="23" spans="3:89" x14ac:dyDescent="0.35">
      <c r="C23">
        <v>288</v>
      </c>
      <c r="E23" t="s">
        <v>234</v>
      </c>
      <c r="F23">
        <v>4.38</v>
      </c>
      <c r="G23">
        <v>4.46</v>
      </c>
      <c r="H23" t="s">
        <v>234</v>
      </c>
      <c r="I23">
        <v>1.87</v>
      </c>
      <c r="J23" t="s">
        <v>234</v>
      </c>
      <c r="K23" t="s">
        <v>234</v>
      </c>
      <c r="L23" t="s">
        <v>234</v>
      </c>
      <c r="M23" t="s">
        <v>234</v>
      </c>
      <c r="N23" t="s">
        <v>234</v>
      </c>
      <c r="O23" t="s">
        <v>234</v>
      </c>
      <c r="Q23">
        <v>10.71</v>
      </c>
      <c r="S23" t="s">
        <v>234</v>
      </c>
      <c r="T23" t="s">
        <v>234</v>
      </c>
      <c r="U23" t="s">
        <v>234</v>
      </c>
      <c r="V23" t="s">
        <v>234</v>
      </c>
      <c r="W23">
        <v>457</v>
      </c>
      <c r="X23" t="s">
        <v>234</v>
      </c>
      <c r="Z23" t="s">
        <v>234</v>
      </c>
      <c r="AB23">
        <v>457</v>
      </c>
      <c r="AD23" t="s">
        <v>234</v>
      </c>
      <c r="AE23">
        <v>11.6</v>
      </c>
      <c r="AF23">
        <v>13.4</v>
      </c>
      <c r="AH23">
        <v>25</v>
      </c>
      <c r="AK23" t="s">
        <v>234</v>
      </c>
      <c r="AL23">
        <v>3</v>
      </c>
      <c r="AM23">
        <v>2.74</v>
      </c>
      <c r="AO23" t="s">
        <v>234</v>
      </c>
      <c r="AP23" t="s">
        <v>234</v>
      </c>
      <c r="AS23" t="s">
        <v>234</v>
      </c>
      <c r="AT23" t="s">
        <v>234</v>
      </c>
      <c r="AX23">
        <v>505.08300000000003</v>
      </c>
      <c r="AY23">
        <v>24.3</v>
      </c>
      <c r="BA23">
        <v>7.05</v>
      </c>
      <c r="BB23">
        <v>31.2</v>
      </c>
      <c r="BC23">
        <v>16.600000000000001</v>
      </c>
      <c r="BD23">
        <v>3.12</v>
      </c>
      <c r="BE23">
        <v>7.53</v>
      </c>
      <c r="BF23" t="s">
        <v>216</v>
      </c>
      <c r="BG23" t="s">
        <v>216</v>
      </c>
      <c r="BH23" t="s">
        <v>216</v>
      </c>
      <c r="BI23" t="s">
        <v>216</v>
      </c>
      <c r="BJ23" t="s">
        <v>216</v>
      </c>
      <c r="BK23" t="s">
        <v>216</v>
      </c>
      <c r="BM23">
        <v>65.5</v>
      </c>
      <c r="BO23">
        <v>4.5999999999999996</v>
      </c>
      <c r="BP23" t="s">
        <v>216</v>
      </c>
      <c r="BQ23">
        <v>4.8899999999999997</v>
      </c>
      <c r="BR23" t="s">
        <v>216</v>
      </c>
      <c r="BS23">
        <v>50.6</v>
      </c>
      <c r="BT23" t="s">
        <v>216</v>
      </c>
      <c r="BU23" t="s">
        <v>216</v>
      </c>
      <c r="BW23">
        <v>60.09</v>
      </c>
      <c r="BY23" t="s">
        <v>216</v>
      </c>
      <c r="BZ23">
        <v>3.25</v>
      </c>
      <c r="CA23" t="s">
        <v>216</v>
      </c>
      <c r="CC23">
        <v>3.25</v>
      </c>
      <c r="CJ23" s="44">
        <f t="shared" si="0"/>
        <v>552.91699999999992</v>
      </c>
      <c r="CK23" s="1">
        <v>15.2</v>
      </c>
    </row>
    <row r="24" spans="3:89" x14ac:dyDescent="0.35">
      <c r="C24">
        <v>312</v>
      </c>
      <c r="E24" t="s">
        <v>233</v>
      </c>
      <c r="F24">
        <v>3.43</v>
      </c>
      <c r="G24">
        <v>5.09</v>
      </c>
      <c r="H24" t="s">
        <v>233</v>
      </c>
      <c r="I24">
        <v>2.11</v>
      </c>
      <c r="J24" t="s">
        <v>233</v>
      </c>
      <c r="K24">
        <v>1.1599999999999999</v>
      </c>
      <c r="L24" t="s">
        <v>233</v>
      </c>
      <c r="M24" t="s">
        <v>233</v>
      </c>
      <c r="N24" t="s">
        <v>233</v>
      </c>
      <c r="O24" t="s">
        <v>233</v>
      </c>
      <c r="Q24">
        <v>11.79</v>
      </c>
      <c r="S24" t="s">
        <v>233</v>
      </c>
      <c r="T24" t="s">
        <v>233</v>
      </c>
      <c r="U24" t="s">
        <v>233</v>
      </c>
      <c r="V24" t="s">
        <v>233</v>
      </c>
      <c r="W24">
        <v>479</v>
      </c>
      <c r="X24" t="s">
        <v>233</v>
      </c>
      <c r="Z24" t="s">
        <v>233</v>
      </c>
      <c r="AB24">
        <v>479</v>
      </c>
      <c r="AD24" t="s">
        <v>233</v>
      </c>
      <c r="AE24">
        <v>9.43</v>
      </c>
      <c r="AF24">
        <v>11.8</v>
      </c>
      <c r="AH24">
        <v>21.23</v>
      </c>
      <c r="AK24">
        <v>1.62</v>
      </c>
      <c r="AL24">
        <v>3.77</v>
      </c>
      <c r="AM24">
        <v>2.23</v>
      </c>
      <c r="AO24" t="s">
        <v>233</v>
      </c>
      <c r="AP24" t="s">
        <v>233</v>
      </c>
      <c r="AS24" t="s">
        <v>233</v>
      </c>
      <c r="AT24" t="s">
        <v>233</v>
      </c>
      <c r="AX24">
        <v>529.08300000000008</v>
      </c>
      <c r="AY24">
        <v>24.79</v>
      </c>
      <c r="BA24">
        <v>6.71</v>
      </c>
      <c r="BB24">
        <v>31.5</v>
      </c>
      <c r="BC24">
        <v>14.4</v>
      </c>
      <c r="BD24">
        <v>3.04</v>
      </c>
      <c r="BE24">
        <v>6.08</v>
      </c>
      <c r="BF24" t="s">
        <v>5</v>
      </c>
      <c r="BG24" t="s">
        <v>5</v>
      </c>
      <c r="BH24" t="s">
        <v>5</v>
      </c>
      <c r="BI24" t="s">
        <v>5</v>
      </c>
      <c r="BJ24" t="s">
        <v>5</v>
      </c>
      <c r="BK24" t="s">
        <v>5</v>
      </c>
      <c r="BM24">
        <v>61.73</v>
      </c>
      <c r="BO24">
        <v>4</v>
      </c>
      <c r="BP24" t="s">
        <v>5</v>
      </c>
      <c r="BQ24">
        <v>2.97</v>
      </c>
      <c r="BR24" t="s">
        <v>5</v>
      </c>
      <c r="BS24">
        <v>46.6</v>
      </c>
      <c r="BT24" t="s">
        <v>5</v>
      </c>
      <c r="BU24" t="s">
        <v>5</v>
      </c>
      <c r="BW24">
        <v>53.57</v>
      </c>
      <c r="BY24" t="s">
        <v>5</v>
      </c>
      <c r="BZ24">
        <v>4.34</v>
      </c>
      <c r="CA24" t="s">
        <v>5</v>
      </c>
      <c r="CC24">
        <v>4.34</v>
      </c>
      <c r="CJ24" s="44">
        <f t="shared" si="0"/>
        <v>576.91699999999992</v>
      </c>
      <c r="CK24" s="1">
        <v>15.7</v>
      </c>
    </row>
    <row r="25" spans="3:89" x14ac:dyDescent="0.35">
      <c r="C25">
        <v>336</v>
      </c>
      <c r="E25" t="s">
        <v>225</v>
      </c>
      <c r="F25">
        <v>4.96</v>
      </c>
      <c r="G25">
        <v>4.6399999999999997</v>
      </c>
      <c r="H25">
        <v>2.78</v>
      </c>
      <c r="I25">
        <v>2.09</v>
      </c>
      <c r="J25" t="s">
        <v>225</v>
      </c>
      <c r="K25">
        <v>1.48</v>
      </c>
      <c r="L25" t="s">
        <v>225</v>
      </c>
      <c r="M25" t="s">
        <v>225</v>
      </c>
      <c r="N25" t="s">
        <v>225</v>
      </c>
      <c r="O25" t="s">
        <v>225</v>
      </c>
      <c r="Q25">
        <v>15.95</v>
      </c>
      <c r="S25" t="s">
        <v>225</v>
      </c>
      <c r="T25" t="s">
        <v>225</v>
      </c>
      <c r="U25" t="s">
        <v>225</v>
      </c>
      <c r="V25" t="s">
        <v>225</v>
      </c>
      <c r="W25">
        <v>476</v>
      </c>
      <c r="X25" t="s">
        <v>225</v>
      </c>
      <c r="Z25" t="s">
        <v>225</v>
      </c>
      <c r="AB25">
        <v>476</v>
      </c>
      <c r="AD25" t="s">
        <v>225</v>
      </c>
      <c r="AE25">
        <v>10.199999999999999</v>
      </c>
      <c r="AF25">
        <v>13.8</v>
      </c>
      <c r="AH25">
        <v>24</v>
      </c>
      <c r="AK25">
        <v>2.25</v>
      </c>
      <c r="AL25">
        <v>4.5</v>
      </c>
      <c r="AM25">
        <v>2.46</v>
      </c>
      <c r="AO25" t="s">
        <v>225</v>
      </c>
      <c r="AP25" t="s">
        <v>225</v>
      </c>
      <c r="AS25" t="s">
        <v>225</v>
      </c>
      <c r="AT25" t="s">
        <v>225</v>
      </c>
      <c r="AX25">
        <v>553.08300000000008</v>
      </c>
      <c r="AY25">
        <v>24.150000000000002</v>
      </c>
      <c r="BA25">
        <v>7.68</v>
      </c>
      <c r="BB25">
        <v>32.700000000000003</v>
      </c>
      <c r="BC25">
        <v>16.3</v>
      </c>
      <c r="BD25">
        <v>3.52</v>
      </c>
      <c r="BE25">
        <v>7.21</v>
      </c>
      <c r="BF25" t="s">
        <v>211</v>
      </c>
      <c r="BG25" t="s">
        <v>211</v>
      </c>
      <c r="BH25" t="s">
        <v>211</v>
      </c>
      <c r="BI25" t="s">
        <v>211</v>
      </c>
      <c r="BJ25" t="s">
        <v>211</v>
      </c>
      <c r="BK25" t="s">
        <v>211</v>
      </c>
      <c r="BM25">
        <v>67.410000000000011</v>
      </c>
      <c r="BO25">
        <v>4.9400000000000004</v>
      </c>
      <c r="BP25" t="s">
        <v>211</v>
      </c>
      <c r="BQ25">
        <v>7.17</v>
      </c>
      <c r="BR25">
        <v>1.29</v>
      </c>
      <c r="BS25">
        <v>73.7</v>
      </c>
      <c r="BT25" t="s">
        <v>211</v>
      </c>
      <c r="BU25" t="s">
        <v>211</v>
      </c>
      <c r="BW25">
        <v>87.1</v>
      </c>
      <c r="BY25" t="s">
        <v>211</v>
      </c>
      <c r="BZ25">
        <v>8.33</v>
      </c>
      <c r="CA25" t="s">
        <v>211</v>
      </c>
      <c r="CC25">
        <v>8.33</v>
      </c>
      <c r="CJ25" s="44">
        <f t="shared" si="0"/>
        <v>600.91699999999992</v>
      </c>
      <c r="CK25" s="1">
        <v>9.27</v>
      </c>
    </row>
    <row r="26" spans="3:89" x14ac:dyDescent="0.35">
      <c r="C26">
        <v>360</v>
      </c>
      <c r="E26" t="s">
        <v>213</v>
      </c>
      <c r="F26">
        <v>5.95</v>
      </c>
      <c r="G26">
        <v>5.5</v>
      </c>
      <c r="H26" t="s">
        <v>213</v>
      </c>
      <c r="I26">
        <v>2.56</v>
      </c>
      <c r="J26">
        <v>1.01</v>
      </c>
      <c r="K26">
        <v>1.81</v>
      </c>
      <c r="L26" t="s">
        <v>213</v>
      </c>
      <c r="M26" t="s">
        <v>213</v>
      </c>
      <c r="N26" t="s">
        <v>213</v>
      </c>
      <c r="O26" t="s">
        <v>213</v>
      </c>
      <c r="Q26">
        <v>16.829999999999998</v>
      </c>
      <c r="S26" t="s">
        <v>213</v>
      </c>
      <c r="T26" t="s">
        <v>213</v>
      </c>
      <c r="U26" t="s">
        <v>213</v>
      </c>
      <c r="V26" t="s">
        <v>213</v>
      </c>
      <c r="W26">
        <v>418</v>
      </c>
      <c r="X26" t="s">
        <v>213</v>
      </c>
      <c r="Z26" t="s">
        <v>213</v>
      </c>
      <c r="AB26">
        <v>418</v>
      </c>
      <c r="AD26" t="s">
        <v>213</v>
      </c>
      <c r="AE26">
        <v>6.22</v>
      </c>
      <c r="AF26">
        <v>10.7</v>
      </c>
      <c r="AH26">
        <v>16.919999999999998</v>
      </c>
      <c r="AK26">
        <v>2.19</v>
      </c>
      <c r="AL26">
        <v>4.72</v>
      </c>
      <c r="AM26">
        <v>3.23</v>
      </c>
      <c r="AO26" t="s">
        <v>213</v>
      </c>
      <c r="AP26" t="s">
        <v>213</v>
      </c>
      <c r="AS26" t="s">
        <v>213</v>
      </c>
      <c r="AT26" t="s">
        <v>213</v>
      </c>
      <c r="AX26">
        <v>577.08300000000008</v>
      </c>
      <c r="AY26">
        <v>23.92</v>
      </c>
      <c r="BA26">
        <v>7.81</v>
      </c>
      <c r="BB26">
        <v>28.8</v>
      </c>
      <c r="BC26">
        <v>15.5</v>
      </c>
      <c r="BD26">
        <v>2.41</v>
      </c>
      <c r="BE26">
        <v>6.48</v>
      </c>
      <c r="BF26" t="s">
        <v>214</v>
      </c>
      <c r="BG26" t="s">
        <v>214</v>
      </c>
      <c r="BH26" t="s">
        <v>214</v>
      </c>
      <c r="BI26" t="s">
        <v>214</v>
      </c>
      <c r="BJ26" t="s">
        <v>214</v>
      </c>
      <c r="BK26" t="s">
        <v>214</v>
      </c>
      <c r="BM26">
        <v>61</v>
      </c>
      <c r="BO26">
        <v>4.87</v>
      </c>
      <c r="BP26" t="s">
        <v>214</v>
      </c>
      <c r="BQ26">
        <v>5.77</v>
      </c>
      <c r="BR26" t="s">
        <v>214</v>
      </c>
      <c r="BS26">
        <v>73.8</v>
      </c>
      <c r="BT26" t="s">
        <v>214</v>
      </c>
      <c r="BU26" t="s">
        <v>214</v>
      </c>
      <c r="BW26">
        <v>84.44</v>
      </c>
      <c r="BY26" t="s">
        <v>214</v>
      </c>
      <c r="BZ26">
        <v>5</v>
      </c>
      <c r="CA26" t="s">
        <v>214</v>
      </c>
      <c r="CC26">
        <v>5</v>
      </c>
      <c r="CJ26" s="44">
        <f t="shared" si="0"/>
        <v>624.91699999999992</v>
      </c>
      <c r="CK26" s="1">
        <v>9.7799999999999994</v>
      </c>
    </row>
    <row r="27" spans="3:89" x14ac:dyDescent="0.35">
      <c r="C27">
        <v>408</v>
      </c>
      <c r="E27" t="s">
        <v>210</v>
      </c>
      <c r="F27">
        <v>8.08</v>
      </c>
      <c r="G27">
        <v>4.57</v>
      </c>
      <c r="H27" t="s">
        <v>210</v>
      </c>
      <c r="I27">
        <v>1.85</v>
      </c>
      <c r="J27" t="s">
        <v>210</v>
      </c>
      <c r="K27">
        <v>1.34</v>
      </c>
      <c r="L27" t="s">
        <v>210</v>
      </c>
      <c r="M27" t="s">
        <v>210</v>
      </c>
      <c r="N27" t="s">
        <v>210</v>
      </c>
      <c r="O27" t="s">
        <v>210</v>
      </c>
      <c r="Q27">
        <v>15.84</v>
      </c>
      <c r="S27" t="s">
        <v>210</v>
      </c>
      <c r="T27" t="s">
        <v>210</v>
      </c>
      <c r="U27" t="s">
        <v>210</v>
      </c>
      <c r="V27" t="s">
        <v>210</v>
      </c>
      <c r="W27">
        <v>276</v>
      </c>
      <c r="X27" t="s">
        <v>210</v>
      </c>
      <c r="Z27" t="s">
        <v>210</v>
      </c>
      <c r="AB27">
        <v>276</v>
      </c>
      <c r="AD27" t="s">
        <v>210</v>
      </c>
      <c r="AE27">
        <v>4.7300000000000004</v>
      </c>
      <c r="AF27">
        <v>7.11</v>
      </c>
      <c r="AH27">
        <v>11.84</v>
      </c>
      <c r="AK27">
        <v>1.42</v>
      </c>
      <c r="AL27">
        <v>2.87</v>
      </c>
      <c r="AM27">
        <v>2.44</v>
      </c>
      <c r="AO27" t="s">
        <v>210</v>
      </c>
      <c r="AP27" t="s">
        <v>210</v>
      </c>
      <c r="AS27" t="s">
        <v>210</v>
      </c>
      <c r="AT27" t="s">
        <v>210</v>
      </c>
      <c r="AX27">
        <v>601.08300000000008</v>
      </c>
      <c r="AY27">
        <v>22.59</v>
      </c>
      <c r="BA27">
        <v>9.09</v>
      </c>
      <c r="BB27">
        <v>35.700000000000003</v>
      </c>
      <c r="BC27">
        <v>18.100000000000001</v>
      </c>
      <c r="BD27">
        <v>2.35</v>
      </c>
      <c r="BE27">
        <v>7.52</v>
      </c>
      <c r="BF27" t="s">
        <v>207</v>
      </c>
      <c r="BG27" t="s">
        <v>207</v>
      </c>
      <c r="BH27" t="s">
        <v>207</v>
      </c>
      <c r="BI27" t="s">
        <v>207</v>
      </c>
      <c r="BJ27" t="s">
        <v>207</v>
      </c>
      <c r="BK27" t="s">
        <v>207</v>
      </c>
      <c r="BM27">
        <v>72.760000000000005</v>
      </c>
      <c r="BO27">
        <v>5.76</v>
      </c>
      <c r="BP27" t="s">
        <v>207</v>
      </c>
      <c r="BQ27">
        <v>4.4400000000000004</v>
      </c>
      <c r="BR27" t="s">
        <v>207</v>
      </c>
      <c r="BS27">
        <v>38.5</v>
      </c>
      <c r="BT27" t="s">
        <v>207</v>
      </c>
      <c r="BU27" t="s">
        <v>207</v>
      </c>
      <c r="BW27">
        <v>48.7</v>
      </c>
      <c r="BY27" t="s">
        <v>207</v>
      </c>
      <c r="BZ27">
        <v>4.26</v>
      </c>
      <c r="CA27" t="s">
        <v>207</v>
      </c>
      <c r="CC27">
        <v>4.26</v>
      </c>
      <c r="CJ27" s="44">
        <f t="shared" si="0"/>
        <v>648.91699999999992</v>
      </c>
      <c r="CK27" s="1">
        <v>13.4</v>
      </c>
    </row>
    <row r="28" spans="3:89" x14ac:dyDescent="0.35">
      <c r="C28">
        <v>432</v>
      </c>
      <c r="E28" t="s">
        <v>225</v>
      </c>
      <c r="F28" t="s">
        <v>225</v>
      </c>
      <c r="G28">
        <v>3.33</v>
      </c>
      <c r="H28" t="s">
        <v>225</v>
      </c>
      <c r="I28">
        <v>1.33</v>
      </c>
      <c r="J28" t="s">
        <v>225</v>
      </c>
      <c r="K28" t="s">
        <v>225</v>
      </c>
      <c r="L28" t="s">
        <v>225</v>
      </c>
      <c r="M28" t="s">
        <v>225</v>
      </c>
      <c r="N28" t="s">
        <v>225</v>
      </c>
      <c r="O28" t="s">
        <v>225</v>
      </c>
      <c r="Q28">
        <v>4.66</v>
      </c>
      <c r="S28" t="s">
        <v>225</v>
      </c>
      <c r="T28" t="s">
        <v>225</v>
      </c>
      <c r="U28" t="s">
        <v>225</v>
      </c>
      <c r="V28" t="s">
        <v>225</v>
      </c>
      <c r="W28">
        <v>230</v>
      </c>
      <c r="X28" t="s">
        <v>225</v>
      </c>
      <c r="Z28" t="s">
        <v>225</v>
      </c>
      <c r="AB28">
        <v>230</v>
      </c>
      <c r="AD28" t="s">
        <v>225</v>
      </c>
      <c r="AE28">
        <v>2.95</v>
      </c>
      <c r="AF28">
        <v>5.82</v>
      </c>
      <c r="AH28">
        <v>8.77</v>
      </c>
      <c r="AK28" t="s">
        <v>225</v>
      </c>
      <c r="AL28">
        <v>3.94</v>
      </c>
      <c r="AM28">
        <v>2.39</v>
      </c>
      <c r="AO28" t="s">
        <v>225</v>
      </c>
      <c r="AP28" t="s">
        <v>225</v>
      </c>
      <c r="AS28" t="s">
        <v>225</v>
      </c>
      <c r="AT28" t="s">
        <v>225</v>
      </c>
      <c r="AX28">
        <v>625.08300000000008</v>
      </c>
      <c r="AY28">
        <v>23.12</v>
      </c>
      <c r="BA28">
        <v>7.27</v>
      </c>
      <c r="BB28">
        <v>34</v>
      </c>
      <c r="BC28">
        <v>18.3</v>
      </c>
      <c r="BD28">
        <v>2.5299999999999998</v>
      </c>
      <c r="BE28">
        <v>8.59</v>
      </c>
      <c r="BF28">
        <v>1.1200000000000001</v>
      </c>
      <c r="BG28" t="s">
        <v>209</v>
      </c>
      <c r="BH28" t="s">
        <v>209</v>
      </c>
      <c r="BI28" t="s">
        <v>209</v>
      </c>
      <c r="BJ28" t="s">
        <v>209</v>
      </c>
      <c r="BK28" t="s">
        <v>209</v>
      </c>
      <c r="BM28">
        <v>71.81</v>
      </c>
      <c r="BO28">
        <v>4.8099999999999996</v>
      </c>
      <c r="BP28" t="s">
        <v>209</v>
      </c>
      <c r="BQ28">
        <v>3.6</v>
      </c>
      <c r="BR28" t="s">
        <v>209</v>
      </c>
      <c r="BS28">
        <v>37</v>
      </c>
      <c r="BT28" t="s">
        <v>209</v>
      </c>
      <c r="BU28" t="s">
        <v>209</v>
      </c>
      <c r="BW28">
        <v>45.41</v>
      </c>
      <c r="BY28" t="s">
        <v>209</v>
      </c>
      <c r="BZ28">
        <v>3.03</v>
      </c>
      <c r="CA28" t="s">
        <v>209</v>
      </c>
      <c r="CC28">
        <v>3.03</v>
      </c>
      <c r="CJ28" s="44">
        <f t="shared" si="0"/>
        <v>672.91699999999992</v>
      </c>
      <c r="CK28" s="1">
        <v>22.8</v>
      </c>
    </row>
    <row r="29" spans="3:89" x14ac:dyDescent="0.35">
      <c r="C29">
        <v>456</v>
      </c>
      <c r="E29" t="s">
        <v>223</v>
      </c>
      <c r="F29" t="s">
        <v>223</v>
      </c>
      <c r="G29">
        <v>3.39</v>
      </c>
      <c r="H29" t="s">
        <v>223</v>
      </c>
      <c r="I29">
        <v>1.43</v>
      </c>
      <c r="J29" t="s">
        <v>223</v>
      </c>
      <c r="K29" t="s">
        <v>223</v>
      </c>
      <c r="L29" t="s">
        <v>223</v>
      </c>
      <c r="M29" t="s">
        <v>223</v>
      </c>
      <c r="N29" t="s">
        <v>223</v>
      </c>
      <c r="O29" t="s">
        <v>223</v>
      </c>
      <c r="Q29">
        <v>4.82</v>
      </c>
      <c r="S29" t="s">
        <v>223</v>
      </c>
      <c r="T29" t="s">
        <v>223</v>
      </c>
      <c r="U29" t="s">
        <v>223</v>
      </c>
      <c r="V29" t="s">
        <v>223</v>
      </c>
      <c r="W29">
        <v>222</v>
      </c>
      <c r="X29" t="s">
        <v>223</v>
      </c>
      <c r="Z29" t="s">
        <v>223</v>
      </c>
      <c r="AB29">
        <v>222</v>
      </c>
      <c r="AD29" t="s">
        <v>223</v>
      </c>
      <c r="AE29">
        <v>3.23</v>
      </c>
      <c r="AF29">
        <v>4.12</v>
      </c>
      <c r="AH29">
        <v>7.35</v>
      </c>
      <c r="AK29">
        <v>1.61</v>
      </c>
      <c r="AL29">
        <v>4.1399999999999997</v>
      </c>
      <c r="AM29">
        <v>2.58</v>
      </c>
      <c r="AO29" t="s">
        <v>223</v>
      </c>
      <c r="AP29" t="s">
        <v>223</v>
      </c>
      <c r="AS29" t="s">
        <v>223</v>
      </c>
      <c r="AT29" t="s">
        <v>223</v>
      </c>
      <c r="AX29">
        <v>649.08300000000008</v>
      </c>
      <c r="AY29">
        <v>23.17</v>
      </c>
      <c r="BA29">
        <v>6.14</v>
      </c>
      <c r="BB29">
        <v>40.1</v>
      </c>
      <c r="BC29">
        <v>16.8</v>
      </c>
      <c r="BD29">
        <v>2.62</v>
      </c>
      <c r="BE29">
        <v>8.73</v>
      </c>
      <c r="BF29">
        <v>1.96</v>
      </c>
      <c r="BG29" t="s">
        <v>214</v>
      </c>
      <c r="BH29" t="s">
        <v>214</v>
      </c>
      <c r="BI29" t="s">
        <v>214</v>
      </c>
      <c r="BJ29" t="s">
        <v>214</v>
      </c>
      <c r="BK29" t="s">
        <v>214</v>
      </c>
      <c r="BM29">
        <v>76.350000000000009</v>
      </c>
      <c r="BO29">
        <v>5.64</v>
      </c>
      <c r="BP29" t="s">
        <v>214</v>
      </c>
      <c r="BQ29">
        <v>3.06</v>
      </c>
      <c r="BR29" t="s">
        <v>214</v>
      </c>
      <c r="BS29">
        <v>39.1</v>
      </c>
      <c r="BT29" t="s">
        <v>214</v>
      </c>
      <c r="BU29" t="s">
        <v>214</v>
      </c>
      <c r="BW29">
        <v>47.8</v>
      </c>
      <c r="BY29" t="s">
        <v>214</v>
      </c>
      <c r="BZ29">
        <v>2.35</v>
      </c>
      <c r="CA29" t="s">
        <v>214</v>
      </c>
      <c r="CC29">
        <v>2.35</v>
      </c>
      <c r="CJ29" s="44">
        <f t="shared" si="0"/>
        <v>696.91699999999992</v>
      </c>
      <c r="CK29" s="1">
        <v>11.7</v>
      </c>
    </row>
    <row r="30" spans="3:89" x14ac:dyDescent="0.35">
      <c r="C30">
        <v>480</v>
      </c>
      <c r="E30" t="s">
        <v>228</v>
      </c>
      <c r="F30">
        <v>3.4249999999999998</v>
      </c>
      <c r="G30">
        <v>5.2549999999999999</v>
      </c>
      <c r="H30" t="s">
        <v>228</v>
      </c>
      <c r="I30">
        <v>2.25</v>
      </c>
      <c r="J30">
        <v>1.47</v>
      </c>
      <c r="K30">
        <v>0.59499999999999997</v>
      </c>
      <c r="L30" t="s">
        <v>228</v>
      </c>
      <c r="M30" t="s">
        <v>228</v>
      </c>
      <c r="N30" t="s">
        <v>228</v>
      </c>
      <c r="O30" t="s">
        <v>228</v>
      </c>
      <c r="Q30">
        <v>12.995000000000001</v>
      </c>
      <c r="S30" t="s">
        <v>228</v>
      </c>
      <c r="T30" t="s">
        <v>228</v>
      </c>
      <c r="U30" t="s">
        <v>228</v>
      </c>
      <c r="V30" t="s">
        <v>228</v>
      </c>
      <c r="W30">
        <v>263</v>
      </c>
      <c r="X30" t="s">
        <v>228</v>
      </c>
      <c r="Z30" t="s">
        <v>228</v>
      </c>
      <c r="AB30">
        <v>263</v>
      </c>
      <c r="AD30" t="s">
        <v>228</v>
      </c>
      <c r="AE30">
        <v>5.2949999999999999</v>
      </c>
      <c r="AF30">
        <v>9.9350000000000005</v>
      </c>
      <c r="AH30">
        <v>15.23</v>
      </c>
      <c r="AK30">
        <v>1.4550000000000001</v>
      </c>
      <c r="AL30">
        <v>3.1049999999999995</v>
      </c>
      <c r="AM30">
        <v>1.9849999999999999</v>
      </c>
      <c r="AO30" t="s">
        <v>228</v>
      </c>
      <c r="AP30" t="s">
        <v>228</v>
      </c>
      <c r="AS30" t="s">
        <v>228</v>
      </c>
      <c r="AT30" t="s">
        <v>228</v>
      </c>
      <c r="AX30">
        <v>673.08300000000008</v>
      </c>
      <c r="AY30">
        <v>23.900000000000002</v>
      </c>
      <c r="BA30">
        <v>9.4499999999999993</v>
      </c>
      <c r="BB30">
        <v>34.700000000000003</v>
      </c>
      <c r="BC30">
        <v>15.7</v>
      </c>
      <c r="BD30">
        <v>3.36</v>
      </c>
      <c r="BE30">
        <v>8.98</v>
      </c>
      <c r="BF30">
        <v>1.74</v>
      </c>
      <c r="BG30" t="s">
        <v>206</v>
      </c>
      <c r="BH30" t="s">
        <v>206</v>
      </c>
      <c r="BI30" t="s">
        <v>206</v>
      </c>
      <c r="BJ30" t="s">
        <v>206</v>
      </c>
      <c r="BK30" t="s">
        <v>206</v>
      </c>
      <c r="BM30">
        <v>73.930000000000007</v>
      </c>
      <c r="BO30">
        <v>4.63</v>
      </c>
      <c r="BP30" t="s">
        <v>206</v>
      </c>
      <c r="BQ30">
        <v>4.59</v>
      </c>
      <c r="BR30" t="s">
        <v>206</v>
      </c>
      <c r="BS30">
        <v>34.200000000000003</v>
      </c>
      <c r="BT30" t="s">
        <v>206</v>
      </c>
      <c r="BU30" t="s">
        <v>206</v>
      </c>
      <c r="BW30">
        <v>43.42</v>
      </c>
      <c r="BY30" t="s">
        <v>206</v>
      </c>
      <c r="BZ30">
        <v>3.61</v>
      </c>
      <c r="CA30" t="s">
        <v>206</v>
      </c>
      <c r="CC30">
        <v>3.61</v>
      </c>
      <c r="CJ30" s="44">
        <v>721.33299999999997</v>
      </c>
      <c r="CK30" s="1">
        <v>12.6</v>
      </c>
    </row>
    <row r="31" spans="3:89" x14ac:dyDescent="0.35">
      <c r="C31">
        <v>504</v>
      </c>
      <c r="E31" t="s">
        <v>232</v>
      </c>
      <c r="F31">
        <v>16.880000000000003</v>
      </c>
      <c r="G31">
        <v>7.6099999999999994</v>
      </c>
      <c r="H31" t="s">
        <v>232</v>
      </c>
      <c r="I31">
        <v>3.6850000000000001</v>
      </c>
      <c r="J31">
        <v>1.175</v>
      </c>
      <c r="K31">
        <v>1.2549999999999999</v>
      </c>
      <c r="L31" t="s">
        <v>232</v>
      </c>
      <c r="M31" t="s">
        <v>232</v>
      </c>
      <c r="N31" t="s">
        <v>232</v>
      </c>
      <c r="O31" t="s">
        <v>232</v>
      </c>
      <c r="Q31">
        <v>30.605</v>
      </c>
      <c r="S31">
        <v>1.01</v>
      </c>
      <c r="T31" t="s">
        <v>232</v>
      </c>
      <c r="U31" t="s">
        <v>232</v>
      </c>
      <c r="V31" t="s">
        <v>232</v>
      </c>
      <c r="W31">
        <v>240</v>
      </c>
      <c r="X31" t="s">
        <v>232</v>
      </c>
      <c r="Z31" t="s">
        <v>232</v>
      </c>
      <c r="AB31">
        <v>241.01</v>
      </c>
      <c r="AD31" t="s">
        <v>232</v>
      </c>
      <c r="AE31">
        <v>3.7649999999999997</v>
      </c>
      <c r="AF31">
        <v>8.11</v>
      </c>
      <c r="AH31">
        <v>11.875</v>
      </c>
      <c r="AK31">
        <v>0.51</v>
      </c>
      <c r="AL31">
        <v>5.915</v>
      </c>
      <c r="AM31">
        <v>1.9</v>
      </c>
      <c r="AO31" t="s">
        <v>232</v>
      </c>
      <c r="AP31" t="s">
        <v>232</v>
      </c>
      <c r="AS31" t="s">
        <v>232</v>
      </c>
      <c r="AT31" t="s">
        <v>232</v>
      </c>
      <c r="AX31">
        <v>697.08300000000008</v>
      </c>
      <c r="AY31">
        <v>23.6</v>
      </c>
      <c r="BA31">
        <v>7.32</v>
      </c>
      <c r="BB31">
        <v>35.5</v>
      </c>
      <c r="BC31">
        <v>14.9</v>
      </c>
      <c r="BD31">
        <v>2.23</v>
      </c>
      <c r="BE31">
        <v>6.41</v>
      </c>
      <c r="BF31">
        <v>1.53</v>
      </c>
      <c r="BG31" t="s">
        <v>206</v>
      </c>
      <c r="BH31" t="s">
        <v>206</v>
      </c>
      <c r="BI31" t="s">
        <v>206</v>
      </c>
      <c r="BJ31" t="s">
        <v>206</v>
      </c>
      <c r="BK31" t="s">
        <v>206</v>
      </c>
      <c r="BM31">
        <v>67.89</v>
      </c>
      <c r="BO31">
        <v>3.87</v>
      </c>
      <c r="BP31" t="s">
        <v>206</v>
      </c>
      <c r="BQ31">
        <v>4.58</v>
      </c>
      <c r="BR31" t="s">
        <v>206</v>
      </c>
      <c r="BS31">
        <v>28.9</v>
      </c>
      <c r="BT31" t="s">
        <v>206</v>
      </c>
      <c r="BU31" t="s">
        <v>206</v>
      </c>
      <c r="BW31">
        <v>37.349999999999994</v>
      </c>
      <c r="BY31" t="s">
        <v>206</v>
      </c>
      <c r="BZ31">
        <v>2.11</v>
      </c>
      <c r="CA31" t="s">
        <v>206</v>
      </c>
      <c r="CC31">
        <v>2.11</v>
      </c>
      <c r="CJ31" s="44">
        <f>CJ30+24</f>
        <v>745.33299999999997</v>
      </c>
      <c r="CK31" s="2">
        <v>21</v>
      </c>
    </row>
    <row r="32" spans="3:89" x14ac:dyDescent="0.35">
      <c r="C32">
        <v>528</v>
      </c>
      <c r="E32" t="s">
        <v>222</v>
      </c>
      <c r="F32">
        <v>6.7450000000000001</v>
      </c>
      <c r="G32">
        <v>5.3650000000000002</v>
      </c>
      <c r="H32" t="s">
        <v>222</v>
      </c>
      <c r="I32">
        <v>2.38</v>
      </c>
      <c r="J32" t="s">
        <v>222</v>
      </c>
      <c r="K32">
        <v>1.5049999999999999</v>
      </c>
      <c r="L32" t="s">
        <v>222</v>
      </c>
      <c r="M32" t="s">
        <v>222</v>
      </c>
      <c r="N32" t="s">
        <v>222</v>
      </c>
      <c r="O32" t="s">
        <v>222</v>
      </c>
      <c r="Q32">
        <v>15.994999999999997</v>
      </c>
      <c r="S32" t="s">
        <v>222</v>
      </c>
      <c r="T32" t="s">
        <v>222</v>
      </c>
      <c r="U32" t="s">
        <v>222</v>
      </c>
      <c r="V32" t="s">
        <v>222</v>
      </c>
      <c r="W32">
        <v>209</v>
      </c>
      <c r="X32" t="s">
        <v>222</v>
      </c>
      <c r="Z32" t="s">
        <v>222</v>
      </c>
      <c r="AB32">
        <v>209</v>
      </c>
      <c r="AD32" t="s">
        <v>222</v>
      </c>
      <c r="AE32">
        <v>3.0999999999999996</v>
      </c>
      <c r="AF32">
        <v>6.0049999999999999</v>
      </c>
      <c r="AH32">
        <v>9.1050000000000004</v>
      </c>
      <c r="AK32" t="s">
        <v>222</v>
      </c>
      <c r="AL32">
        <v>3.8650000000000002</v>
      </c>
      <c r="AM32">
        <v>0.93</v>
      </c>
      <c r="AO32" t="s">
        <v>222</v>
      </c>
      <c r="AP32" t="s">
        <v>222</v>
      </c>
      <c r="AS32" t="s">
        <v>222</v>
      </c>
      <c r="AT32" t="s">
        <v>222</v>
      </c>
      <c r="AX32">
        <v>721.08300000000008</v>
      </c>
      <c r="AY32">
        <v>23.66</v>
      </c>
      <c r="BA32">
        <v>8.17</v>
      </c>
      <c r="BB32">
        <v>38.799999999999997</v>
      </c>
      <c r="BC32">
        <v>15.8</v>
      </c>
      <c r="BD32">
        <v>2.58</v>
      </c>
      <c r="BE32">
        <v>7.38</v>
      </c>
      <c r="BF32">
        <v>1.31</v>
      </c>
      <c r="BG32" t="s">
        <v>206</v>
      </c>
      <c r="BH32" t="s">
        <v>206</v>
      </c>
      <c r="BI32" t="s">
        <v>206</v>
      </c>
      <c r="BJ32" t="s">
        <v>206</v>
      </c>
      <c r="BK32" t="s">
        <v>206</v>
      </c>
      <c r="BM32">
        <v>74.039999999999992</v>
      </c>
      <c r="BO32">
        <v>4.9400000000000004</v>
      </c>
      <c r="BP32" t="s">
        <v>206</v>
      </c>
      <c r="BQ32">
        <v>4.0999999999999996</v>
      </c>
      <c r="BR32" t="s">
        <v>206</v>
      </c>
      <c r="BS32">
        <v>29.8</v>
      </c>
      <c r="BT32" t="s">
        <v>206</v>
      </c>
      <c r="BU32" t="s">
        <v>206</v>
      </c>
      <c r="BW32">
        <v>38.840000000000003</v>
      </c>
      <c r="BY32" t="s">
        <v>206</v>
      </c>
      <c r="BZ32">
        <v>2.2799999999999998</v>
      </c>
      <c r="CA32" t="s">
        <v>206</v>
      </c>
      <c r="CC32">
        <v>2.2799999999999998</v>
      </c>
      <c r="CJ32" s="44">
        <f>CJ31+24</f>
        <v>769.33299999999997</v>
      </c>
      <c r="CK32" s="1">
        <v>11.1</v>
      </c>
    </row>
    <row r="33" spans="3:89" x14ac:dyDescent="0.35">
      <c r="C33">
        <v>552</v>
      </c>
      <c r="E33" t="s">
        <v>223</v>
      </c>
      <c r="F33">
        <v>1.36</v>
      </c>
      <c r="G33">
        <v>3.57</v>
      </c>
      <c r="H33" t="s">
        <v>223</v>
      </c>
      <c r="I33">
        <v>1.72</v>
      </c>
      <c r="J33" t="s">
        <v>223</v>
      </c>
      <c r="K33" t="s">
        <v>223</v>
      </c>
      <c r="L33" t="s">
        <v>223</v>
      </c>
      <c r="M33" t="s">
        <v>223</v>
      </c>
      <c r="N33" t="s">
        <v>223</v>
      </c>
      <c r="O33" t="s">
        <v>223</v>
      </c>
      <c r="Q33">
        <v>6.6499999999999995</v>
      </c>
      <c r="S33" t="s">
        <v>223</v>
      </c>
      <c r="T33" t="s">
        <v>223</v>
      </c>
      <c r="U33" t="s">
        <v>223</v>
      </c>
      <c r="V33" t="s">
        <v>223</v>
      </c>
      <c r="W33">
        <v>167</v>
      </c>
      <c r="X33" t="s">
        <v>223</v>
      </c>
      <c r="Z33" t="s">
        <v>223</v>
      </c>
      <c r="AB33">
        <v>167</v>
      </c>
      <c r="AD33" t="s">
        <v>223</v>
      </c>
      <c r="AE33">
        <v>3.03</v>
      </c>
      <c r="AF33">
        <v>4.3899999999999997</v>
      </c>
      <c r="AH33">
        <v>7.42</v>
      </c>
      <c r="AK33" t="s">
        <v>223</v>
      </c>
      <c r="AL33">
        <v>6.12</v>
      </c>
      <c r="AM33" t="s">
        <v>223</v>
      </c>
      <c r="AO33" t="s">
        <v>223</v>
      </c>
      <c r="AP33" t="s">
        <v>223</v>
      </c>
      <c r="AS33" t="s">
        <v>223</v>
      </c>
      <c r="AT33" t="s">
        <v>223</v>
      </c>
      <c r="AX33">
        <v>745.08300000000008</v>
      </c>
      <c r="AY33">
        <v>23.2</v>
      </c>
      <c r="BA33">
        <v>7.69</v>
      </c>
      <c r="BB33">
        <v>41</v>
      </c>
      <c r="BC33">
        <v>14.4</v>
      </c>
      <c r="BD33">
        <v>1.87</v>
      </c>
      <c r="BE33">
        <v>6.24</v>
      </c>
      <c r="BF33" t="s">
        <v>216</v>
      </c>
      <c r="BG33" t="s">
        <v>216</v>
      </c>
      <c r="BH33" t="s">
        <v>216</v>
      </c>
      <c r="BI33" t="s">
        <v>216</v>
      </c>
      <c r="BJ33" t="s">
        <v>216</v>
      </c>
      <c r="BK33" t="s">
        <v>216</v>
      </c>
      <c r="BM33">
        <v>71.199999999999989</v>
      </c>
      <c r="BO33">
        <v>4.92</v>
      </c>
      <c r="BP33" t="s">
        <v>216</v>
      </c>
      <c r="BQ33">
        <v>2.93</v>
      </c>
      <c r="BR33" t="s">
        <v>216</v>
      </c>
      <c r="BS33">
        <v>22.3</v>
      </c>
      <c r="BT33" t="s">
        <v>216</v>
      </c>
      <c r="BU33" t="s">
        <v>216</v>
      </c>
      <c r="BW33">
        <v>30.15</v>
      </c>
      <c r="BY33" t="s">
        <v>216</v>
      </c>
      <c r="BZ33">
        <v>5.19</v>
      </c>
      <c r="CA33" t="s">
        <v>216</v>
      </c>
      <c r="CC33">
        <v>5.19</v>
      </c>
      <c r="CJ33" s="44">
        <f>CJ32+24</f>
        <v>793.33299999999997</v>
      </c>
      <c r="CK33" s="7">
        <v>10.8</v>
      </c>
    </row>
    <row r="34" spans="3:89" x14ac:dyDescent="0.35">
      <c r="C34">
        <v>576</v>
      </c>
      <c r="E34" t="s">
        <v>231</v>
      </c>
      <c r="F34">
        <v>1.6</v>
      </c>
      <c r="G34">
        <v>3.24</v>
      </c>
      <c r="H34" t="s">
        <v>231</v>
      </c>
      <c r="I34">
        <v>1.59</v>
      </c>
      <c r="J34" t="s">
        <v>231</v>
      </c>
      <c r="K34" t="s">
        <v>231</v>
      </c>
      <c r="L34" t="s">
        <v>231</v>
      </c>
      <c r="M34" t="s">
        <v>231</v>
      </c>
      <c r="N34" t="s">
        <v>231</v>
      </c>
      <c r="O34" t="s">
        <v>231</v>
      </c>
      <c r="Q34">
        <v>6.43</v>
      </c>
      <c r="S34" t="s">
        <v>231</v>
      </c>
      <c r="T34" t="s">
        <v>231</v>
      </c>
      <c r="U34" t="s">
        <v>231</v>
      </c>
      <c r="V34" t="s">
        <v>231</v>
      </c>
      <c r="W34">
        <v>114</v>
      </c>
      <c r="X34" t="s">
        <v>231</v>
      </c>
      <c r="Z34" t="s">
        <v>231</v>
      </c>
      <c r="AB34">
        <v>114</v>
      </c>
      <c r="AD34" t="s">
        <v>231</v>
      </c>
      <c r="AE34">
        <v>2.2400000000000002</v>
      </c>
      <c r="AF34">
        <v>2.2599999999999998</v>
      </c>
      <c r="AH34">
        <v>4.5</v>
      </c>
      <c r="AK34" t="s">
        <v>231</v>
      </c>
      <c r="AL34" t="s">
        <v>231</v>
      </c>
      <c r="AM34">
        <v>1.74</v>
      </c>
      <c r="AO34" t="s">
        <v>231</v>
      </c>
      <c r="AP34" t="s">
        <v>231</v>
      </c>
      <c r="AS34" t="s">
        <v>231</v>
      </c>
      <c r="AT34" t="s">
        <v>231</v>
      </c>
      <c r="AX34">
        <v>769.08300000000008</v>
      </c>
      <c r="AY34">
        <v>22.48</v>
      </c>
      <c r="BA34">
        <v>9.74</v>
      </c>
      <c r="BB34">
        <v>50.9</v>
      </c>
      <c r="BC34">
        <v>21.5</v>
      </c>
      <c r="BD34">
        <v>3.01</v>
      </c>
      <c r="BE34">
        <v>7.91</v>
      </c>
      <c r="BF34" t="s">
        <v>214</v>
      </c>
      <c r="BG34" t="s">
        <v>214</v>
      </c>
      <c r="BH34" t="s">
        <v>214</v>
      </c>
      <c r="BI34" t="s">
        <v>214</v>
      </c>
      <c r="BJ34" t="s">
        <v>214</v>
      </c>
      <c r="BK34" t="s">
        <v>214</v>
      </c>
      <c r="BM34">
        <v>93.06</v>
      </c>
      <c r="BO34">
        <v>5.72</v>
      </c>
      <c r="BP34" t="s">
        <v>214</v>
      </c>
      <c r="BQ34">
        <v>3.35</v>
      </c>
      <c r="BR34" t="s">
        <v>214</v>
      </c>
      <c r="BS34">
        <v>21.1</v>
      </c>
      <c r="BT34" t="s">
        <v>214</v>
      </c>
      <c r="BU34" t="s">
        <v>214</v>
      </c>
      <c r="BW34">
        <v>30.17</v>
      </c>
      <c r="BY34" t="s">
        <v>214</v>
      </c>
      <c r="BZ34">
        <v>5.58</v>
      </c>
      <c r="CA34" t="s">
        <v>214</v>
      </c>
      <c r="CC34">
        <v>5.58</v>
      </c>
      <c r="CJ34" s="100">
        <f>CJ33+24</f>
        <v>817.33299999999997</v>
      </c>
      <c r="CK34" s="99">
        <v>126</v>
      </c>
    </row>
    <row r="35" spans="3:89" x14ac:dyDescent="0.35">
      <c r="C35">
        <v>600</v>
      </c>
      <c r="E35" t="s">
        <v>230</v>
      </c>
      <c r="F35" t="s">
        <v>230</v>
      </c>
      <c r="G35">
        <v>2.93</v>
      </c>
      <c r="H35" t="s">
        <v>230</v>
      </c>
      <c r="I35">
        <v>1.1299999999999999</v>
      </c>
      <c r="J35" t="s">
        <v>230</v>
      </c>
      <c r="K35" t="s">
        <v>230</v>
      </c>
      <c r="L35" t="s">
        <v>230</v>
      </c>
      <c r="M35" t="s">
        <v>230</v>
      </c>
      <c r="N35" t="s">
        <v>230</v>
      </c>
      <c r="O35" t="s">
        <v>230</v>
      </c>
      <c r="Q35">
        <v>4.0600000000000005</v>
      </c>
      <c r="S35" t="s">
        <v>230</v>
      </c>
      <c r="T35" t="s">
        <v>230</v>
      </c>
      <c r="U35" t="s">
        <v>230</v>
      </c>
      <c r="V35" t="s">
        <v>230</v>
      </c>
      <c r="W35">
        <v>79.2</v>
      </c>
      <c r="X35" t="s">
        <v>230</v>
      </c>
      <c r="Z35" t="s">
        <v>230</v>
      </c>
      <c r="AB35">
        <v>79.2</v>
      </c>
      <c r="AD35" t="s">
        <v>230</v>
      </c>
      <c r="AE35">
        <v>1.05</v>
      </c>
      <c r="AF35">
        <v>1.01</v>
      </c>
      <c r="AH35">
        <v>2.06</v>
      </c>
      <c r="AK35" t="s">
        <v>230</v>
      </c>
      <c r="AL35" t="s">
        <v>230</v>
      </c>
      <c r="AM35" t="s">
        <v>230</v>
      </c>
      <c r="AO35" t="s">
        <v>230</v>
      </c>
      <c r="AP35" t="s">
        <v>230</v>
      </c>
      <c r="AS35" t="s">
        <v>230</v>
      </c>
      <c r="AT35" t="s">
        <v>230</v>
      </c>
      <c r="AX35">
        <v>793.08300000000008</v>
      </c>
      <c r="AY35">
        <v>22.37</v>
      </c>
      <c r="BA35">
        <v>8.9499999999999993</v>
      </c>
      <c r="BB35">
        <v>49.8</v>
      </c>
      <c r="BC35">
        <v>20.3</v>
      </c>
      <c r="BD35">
        <v>3.27</v>
      </c>
      <c r="BE35">
        <v>9.27</v>
      </c>
      <c r="BF35" t="s">
        <v>209</v>
      </c>
      <c r="BG35" t="s">
        <v>209</v>
      </c>
      <c r="BH35" t="s">
        <v>209</v>
      </c>
      <c r="BI35" t="s">
        <v>209</v>
      </c>
      <c r="BJ35" t="s">
        <v>209</v>
      </c>
      <c r="BK35" t="s">
        <v>209</v>
      </c>
      <c r="BM35">
        <v>91.589999999999989</v>
      </c>
      <c r="BO35">
        <v>5.58</v>
      </c>
      <c r="BP35" t="s">
        <v>209</v>
      </c>
      <c r="BQ35">
        <v>2.7</v>
      </c>
      <c r="BR35" t="s">
        <v>209</v>
      </c>
      <c r="BS35">
        <v>19.399999999999999</v>
      </c>
      <c r="BT35" t="s">
        <v>209</v>
      </c>
      <c r="BU35" t="s">
        <v>209</v>
      </c>
      <c r="BW35">
        <v>27.68</v>
      </c>
      <c r="BY35" t="s">
        <v>209</v>
      </c>
      <c r="BZ35">
        <v>2.52</v>
      </c>
      <c r="CA35" t="s">
        <v>209</v>
      </c>
      <c r="CC35">
        <v>2.52</v>
      </c>
      <c r="CJ35" s="44">
        <v>841.08299999999997</v>
      </c>
      <c r="CK35" s="1">
        <v>44.2</v>
      </c>
    </row>
    <row r="36" spans="3:89" x14ac:dyDescent="0.35">
      <c r="C36">
        <v>624</v>
      </c>
      <c r="E36" t="s">
        <v>229</v>
      </c>
      <c r="F36" t="s">
        <v>229</v>
      </c>
      <c r="G36">
        <v>2.64</v>
      </c>
      <c r="H36" t="s">
        <v>229</v>
      </c>
      <c r="I36">
        <v>1.0900000000000001</v>
      </c>
      <c r="J36" t="s">
        <v>229</v>
      </c>
      <c r="K36" t="s">
        <v>229</v>
      </c>
      <c r="L36" t="s">
        <v>229</v>
      </c>
      <c r="M36" t="s">
        <v>229</v>
      </c>
      <c r="N36" t="s">
        <v>229</v>
      </c>
      <c r="O36" t="s">
        <v>229</v>
      </c>
      <c r="Q36">
        <v>3.7300000000000004</v>
      </c>
      <c r="S36" t="s">
        <v>229</v>
      </c>
      <c r="T36" t="s">
        <v>229</v>
      </c>
      <c r="U36" t="s">
        <v>229</v>
      </c>
      <c r="V36" t="s">
        <v>229</v>
      </c>
      <c r="W36">
        <v>79.3</v>
      </c>
      <c r="X36" t="s">
        <v>229</v>
      </c>
      <c r="Z36" t="s">
        <v>229</v>
      </c>
      <c r="AB36">
        <v>79.3</v>
      </c>
      <c r="AD36" t="s">
        <v>229</v>
      </c>
      <c r="AE36">
        <v>0.99</v>
      </c>
      <c r="AF36">
        <v>3.12</v>
      </c>
      <c r="AH36">
        <v>4.1100000000000003</v>
      </c>
      <c r="AK36" t="s">
        <v>229</v>
      </c>
      <c r="AL36">
        <v>4.68</v>
      </c>
      <c r="AM36">
        <v>2.25</v>
      </c>
      <c r="AO36" t="s">
        <v>229</v>
      </c>
      <c r="AP36" t="s">
        <v>229</v>
      </c>
      <c r="AS36" t="s">
        <v>229</v>
      </c>
      <c r="AT36" t="s">
        <v>229</v>
      </c>
      <c r="AX36">
        <v>817.08300000000008</v>
      </c>
      <c r="AY36">
        <v>22.51</v>
      </c>
      <c r="BA36">
        <v>7.91</v>
      </c>
      <c r="BB36">
        <v>43.3</v>
      </c>
      <c r="BC36">
        <v>18.5</v>
      </c>
      <c r="BD36">
        <v>1.98</v>
      </c>
      <c r="BE36">
        <v>8.2200000000000006</v>
      </c>
      <c r="BF36" t="s">
        <v>5</v>
      </c>
      <c r="BG36" t="s">
        <v>5</v>
      </c>
      <c r="BH36" t="s">
        <v>5</v>
      </c>
      <c r="BI36" t="s">
        <v>5</v>
      </c>
      <c r="BJ36" t="s">
        <v>5</v>
      </c>
      <c r="BK36" t="s">
        <v>5</v>
      </c>
      <c r="BM36">
        <v>79.91</v>
      </c>
      <c r="BO36">
        <v>7</v>
      </c>
      <c r="BP36" t="s">
        <v>5</v>
      </c>
      <c r="BQ36">
        <v>3.15</v>
      </c>
      <c r="BR36" t="s">
        <v>5</v>
      </c>
      <c r="BS36">
        <v>17.8</v>
      </c>
      <c r="BT36" t="s">
        <v>5</v>
      </c>
      <c r="BU36" t="s">
        <v>5</v>
      </c>
      <c r="BW36">
        <v>27.950000000000003</v>
      </c>
      <c r="BY36" t="s">
        <v>5</v>
      </c>
      <c r="BZ36">
        <v>1.85</v>
      </c>
      <c r="CA36" t="s">
        <v>5</v>
      </c>
      <c r="CC36">
        <v>1.85</v>
      </c>
      <c r="CJ36" s="98">
        <f t="shared" ref="CJ36:CJ48" si="1">CJ35+24</f>
        <v>865.08299999999997</v>
      </c>
      <c r="CK36" s="8">
        <v>59.1</v>
      </c>
    </row>
    <row r="37" spans="3:89" x14ac:dyDescent="0.35">
      <c r="C37">
        <v>648</v>
      </c>
      <c r="E37">
        <v>0.6</v>
      </c>
      <c r="F37">
        <v>5.2750000000000004</v>
      </c>
      <c r="G37">
        <v>5.1150000000000002</v>
      </c>
      <c r="H37" t="s">
        <v>213</v>
      </c>
      <c r="I37">
        <v>2.91</v>
      </c>
      <c r="J37">
        <v>0.53500000000000003</v>
      </c>
      <c r="K37">
        <v>1.2650000000000001</v>
      </c>
      <c r="L37" t="s">
        <v>213</v>
      </c>
      <c r="M37" t="s">
        <v>213</v>
      </c>
      <c r="N37" t="s">
        <v>213</v>
      </c>
      <c r="O37" t="s">
        <v>213</v>
      </c>
      <c r="Q37">
        <v>15.700000000000001</v>
      </c>
      <c r="S37">
        <v>0.55500000000000005</v>
      </c>
      <c r="T37" t="s">
        <v>213</v>
      </c>
      <c r="U37" t="s">
        <v>213</v>
      </c>
      <c r="V37" t="s">
        <v>213</v>
      </c>
      <c r="W37">
        <v>178</v>
      </c>
      <c r="X37" t="s">
        <v>213</v>
      </c>
      <c r="Z37" t="s">
        <v>213</v>
      </c>
      <c r="AB37">
        <v>178.55500000000001</v>
      </c>
      <c r="AD37" t="s">
        <v>213</v>
      </c>
      <c r="AE37">
        <v>2.8650000000000002</v>
      </c>
      <c r="AF37">
        <v>4.33</v>
      </c>
      <c r="AH37">
        <v>7.1950000000000003</v>
      </c>
      <c r="AK37">
        <v>0.86</v>
      </c>
      <c r="AL37">
        <v>5.7200000000000006</v>
      </c>
      <c r="AM37">
        <v>3.27</v>
      </c>
      <c r="AO37" t="s">
        <v>213</v>
      </c>
      <c r="AP37" t="s">
        <v>213</v>
      </c>
      <c r="AS37" t="s">
        <v>213</v>
      </c>
      <c r="AT37" t="s">
        <v>213</v>
      </c>
      <c r="AX37">
        <v>841.25</v>
      </c>
      <c r="AY37">
        <v>23.77</v>
      </c>
      <c r="BA37">
        <v>6.91</v>
      </c>
      <c r="BB37">
        <v>32</v>
      </c>
      <c r="BC37">
        <v>16.7</v>
      </c>
      <c r="BD37">
        <v>3.3</v>
      </c>
      <c r="BE37">
        <v>7.67</v>
      </c>
      <c r="BF37" t="s">
        <v>206</v>
      </c>
      <c r="BG37" t="s">
        <v>206</v>
      </c>
      <c r="BH37" t="s">
        <v>206</v>
      </c>
      <c r="BI37" t="s">
        <v>206</v>
      </c>
      <c r="BJ37" t="s">
        <v>206</v>
      </c>
      <c r="BK37" t="s">
        <v>206</v>
      </c>
      <c r="BM37">
        <v>66.58</v>
      </c>
      <c r="BO37">
        <v>5.34</v>
      </c>
      <c r="BP37" t="s">
        <v>206</v>
      </c>
      <c r="BQ37">
        <v>3.35</v>
      </c>
      <c r="BR37" t="s">
        <v>206</v>
      </c>
      <c r="BS37">
        <v>26.3</v>
      </c>
      <c r="BT37" t="s">
        <v>206</v>
      </c>
      <c r="BU37" t="s">
        <v>206</v>
      </c>
      <c r="BW37">
        <v>34.99</v>
      </c>
      <c r="BY37" t="s">
        <v>206</v>
      </c>
      <c r="BZ37">
        <v>4.49</v>
      </c>
      <c r="CA37" t="s">
        <v>206</v>
      </c>
      <c r="CC37">
        <v>4.49</v>
      </c>
      <c r="CJ37" s="44">
        <f t="shared" si="1"/>
        <v>889.08299999999997</v>
      </c>
      <c r="CK37" s="3">
        <v>13.5</v>
      </c>
    </row>
    <row r="38" spans="3:89" x14ac:dyDescent="0.35">
      <c r="C38">
        <v>672</v>
      </c>
      <c r="E38" t="s">
        <v>228</v>
      </c>
      <c r="F38">
        <v>5.44</v>
      </c>
      <c r="G38">
        <v>6.11</v>
      </c>
      <c r="H38" t="s">
        <v>228</v>
      </c>
      <c r="I38">
        <v>3.63</v>
      </c>
      <c r="J38">
        <v>0.998</v>
      </c>
      <c r="K38">
        <v>1.55</v>
      </c>
      <c r="L38" t="s">
        <v>228</v>
      </c>
      <c r="M38" t="s">
        <v>228</v>
      </c>
      <c r="N38" t="s">
        <v>228</v>
      </c>
      <c r="O38" t="s">
        <v>228</v>
      </c>
      <c r="Q38">
        <v>17.728000000000002</v>
      </c>
      <c r="S38" t="s">
        <v>228</v>
      </c>
      <c r="T38" t="s">
        <v>228</v>
      </c>
      <c r="U38" t="s">
        <v>228</v>
      </c>
      <c r="V38" t="s">
        <v>228</v>
      </c>
      <c r="W38">
        <v>177</v>
      </c>
      <c r="X38" t="s">
        <v>228</v>
      </c>
      <c r="Z38" t="s">
        <v>228</v>
      </c>
      <c r="AB38">
        <v>177</v>
      </c>
      <c r="AD38" t="s">
        <v>228</v>
      </c>
      <c r="AE38">
        <v>1.98</v>
      </c>
      <c r="AF38">
        <v>4.47</v>
      </c>
      <c r="AH38">
        <v>6.4499999999999993</v>
      </c>
      <c r="AK38">
        <v>1.03</v>
      </c>
      <c r="AL38">
        <v>5.76</v>
      </c>
      <c r="AM38" t="s">
        <v>228</v>
      </c>
      <c r="AO38" t="s">
        <v>228</v>
      </c>
      <c r="AP38" t="s">
        <v>228</v>
      </c>
      <c r="AS38" t="s">
        <v>228</v>
      </c>
      <c r="AT38" t="s">
        <v>228</v>
      </c>
      <c r="AX38">
        <v>865.25</v>
      </c>
      <c r="AY38">
        <v>23.830000000000002</v>
      </c>
      <c r="BA38">
        <v>8.77</v>
      </c>
      <c r="BB38">
        <v>28.7</v>
      </c>
      <c r="BC38">
        <v>16</v>
      </c>
      <c r="BD38">
        <v>2.6</v>
      </c>
      <c r="BE38">
        <v>7.12</v>
      </c>
      <c r="BF38" t="s">
        <v>216</v>
      </c>
      <c r="BG38" t="s">
        <v>216</v>
      </c>
      <c r="BH38" t="s">
        <v>216</v>
      </c>
      <c r="BI38" t="s">
        <v>216</v>
      </c>
      <c r="BJ38" t="s">
        <v>216</v>
      </c>
      <c r="BK38" t="s">
        <v>216</v>
      </c>
      <c r="BM38">
        <v>63.19</v>
      </c>
      <c r="BO38">
        <v>4.68</v>
      </c>
      <c r="BP38">
        <v>2.35</v>
      </c>
      <c r="BQ38">
        <v>3.48</v>
      </c>
      <c r="BR38" t="s">
        <v>216</v>
      </c>
      <c r="BS38">
        <v>22.1</v>
      </c>
      <c r="BT38" t="s">
        <v>216</v>
      </c>
      <c r="BU38" t="s">
        <v>216</v>
      </c>
      <c r="BW38">
        <v>32.61</v>
      </c>
      <c r="BY38" t="s">
        <v>216</v>
      </c>
      <c r="BZ38">
        <v>3.11</v>
      </c>
      <c r="CA38" t="s">
        <v>216</v>
      </c>
      <c r="CC38">
        <v>3.11</v>
      </c>
      <c r="CJ38" s="44">
        <f t="shared" si="1"/>
        <v>913.08299999999997</v>
      </c>
      <c r="CK38" s="1">
        <v>7.91</v>
      </c>
    </row>
    <row r="39" spans="3:89" x14ac:dyDescent="0.35">
      <c r="C39">
        <v>696</v>
      </c>
      <c r="E39" t="s">
        <v>213</v>
      </c>
      <c r="F39">
        <v>5.57</v>
      </c>
      <c r="G39">
        <v>3.35</v>
      </c>
      <c r="H39">
        <v>1.25</v>
      </c>
      <c r="I39">
        <v>2.11</v>
      </c>
      <c r="J39">
        <v>1.74</v>
      </c>
      <c r="K39" t="s">
        <v>213</v>
      </c>
      <c r="L39" t="s">
        <v>213</v>
      </c>
      <c r="M39" t="s">
        <v>213</v>
      </c>
      <c r="N39" t="s">
        <v>213</v>
      </c>
      <c r="O39" t="s">
        <v>213</v>
      </c>
      <c r="Q39">
        <v>14.02</v>
      </c>
      <c r="S39" t="s">
        <v>213</v>
      </c>
      <c r="T39" t="s">
        <v>213</v>
      </c>
      <c r="U39" t="s">
        <v>213</v>
      </c>
      <c r="V39" t="s">
        <v>213</v>
      </c>
      <c r="W39">
        <v>112</v>
      </c>
      <c r="X39" t="s">
        <v>213</v>
      </c>
      <c r="Z39" t="s">
        <v>213</v>
      </c>
      <c r="AB39">
        <v>112</v>
      </c>
      <c r="AD39" t="s">
        <v>213</v>
      </c>
      <c r="AE39">
        <v>1.61</v>
      </c>
      <c r="AF39">
        <v>2.62</v>
      </c>
      <c r="AH39">
        <v>4.2300000000000004</v>
      </c>
      <c r="AK39" t="s">
        <v>213</v>
      </c>
      <c r="AL39">
        <v>4.5199999999999996</v>
      </c>
      <c r="AM39">
        <v>2.0099999999999998</v>
      </c>
      <c r="AO39" t="s">
        <v>213</v>
      </c>
      <c r="AP39" t="s">
        <v>213</v>
      </c>
      <c r="AS39" t="s">
        <v>213</v>
      </c>
      <c r="AT39" t="s">
        <v>213</v>
      </c>
      <c r="AX39">
        <v>889.25</v>
      </c>
      <c r="AY39">
        <v>23.56</v>
      </c>
      <c r="BA39">
        <v>11.8</v>
      </c>
      <c r="BB39">
        <v>31.3</v>
      </c>
      <c r="BC39">
        <v>15.4</v>
      </c>
      <c r="BD39">
        <v>2.16</v>
      </c>
      <c r="BE39">
        <v>7.14</v>
      </c>
      <c r="BF39" t="s">
        <v>209</v>
      </c>
      <c r="BG39" t="s">
        <v>209</v>
      </c>
      <c r="BH39" t="s">
        <v>209</v>
      </c>
      <c r="BI39" t="s">
        <v>209</v>
      </c>
      <c r="BJ39" t="s">
        <v>209</v>
      </c>
      <c r="BK39" t="s">
        <v>209</v>
      </c>
      <c r="BM39">
        <v>67.8</v>
      </c>
      <c r="BO39">
        <v>5.35</v>
      </c>
      <c r="BP39" t="s">
        <v>209</v>
      </c>
      <c r="BQ39">
        <v>4.09</v>
      </c>
      <c r="BR39" t="s">
        <v>209</v>
      </c>
      <c r="BS39">
        <v>24.2</v>
      </c>
      <c r="BT39" t="s">
        <v>209</v>
      </c>
      <c r="BU39" t="s">
        <v>209</v>
      </c>
      <c r="BW39">
        <v>33.64</v>
      </c>
      <c r="BY39" t="s">
        <v>209</v>
      </c>
      <c r="BZ39">
        <v>3.52</v>
      </c>
      <c r="CA39" t="s">
        <v>209</v>
      </c>
      <c r="CC39">
        <v>3.52</v>
      </c>
      <c r="CJ39" s="44">
        <f t="shared" si="1"/>
        <v>937.08299999999997</v>
      </c>
      <c r="CK39" s="1">
        <v>11.9</v>
      </c>
    </row>
    <row r="40" spans="3:89" x14ac:dyDescent="0.35">
      <c r="C40">
        <v>720</v>
      </c>
      <c r="E40" t="s">
        <v>220</v>
      </c>
      <c r="F40" t="s">
        <v>220</v>
      </c>
      <c r="G40">
        <v>2.23</v>
      </c>
      <c r="H40" t="s">
        <v>220</v>
      </c>
      <c r="I40">
        <v>1.53</v>
      </c>
      <c r="J40">
        <v>1.75</v>
      </c>
      <c r="K40" t="s">
        <v>220</v>
      </c>
      <c r="L40" t="s">
        <v>220</v>
      </c>
      <c r="M40" t="s">
        <v>220</v>
      </c>
      <c r="N40" t="s">
        <v>220</v>
      </c>
      <c r="O40" t="s">
        <v>220</v>
      </c>
      <c r="Q40">
        <v>5.51</v>
      </c>
      <c r="S40" t="s">
        <v>220</v>
      </c>
      <c r="T40" t="s">
        <v>220</v>
      </c>
      <c r="U40" t="s">
        <v>220</v>
      </c>
      <c r="V40" t="s">
        <v>220</v>
      </c>
      <c r="W40">
        <v>75.5</v>
      </c>
      <c r="X40" t="s">
        <v>220</v>
      </c>
      <c r="Z40" t="s">
        <v>220</v>
      </c>
      <c r="AB40">
        <v>75.5</v>
      </c>
      <c r="AD40" t="s">
        <v>220</v>
      </c>
      <c r="AE40">
        <v>1.69</v>
      </c>
      <c r="AF40">
        <v>3.72</v>
      </c>
      <c r="AH40">
        <v>5.41</v>
      </c>
      <c r="AK40" t="s">
        <v>220</v>
      </c>
      <c r="AL40" t="s">
        <v>220</v>
      </c>
      <c r="AM40">
        <v>2.5499999999999998</v>
      </c>
      <c r="AO40" t="s">
        <v>220</v>
      </c>
      <c r="AP40" t="s">
        <v>220</v>
      </c>
      <c r="AS40" t="s">
        <v>220</v>
      </c>
      <c r="AT40" t="s">
        <v>220</v>
      </c>
      <c r="AX40">
        <v>913.25</v>
      </c>
      <c r="AY40">
        <v>23.37</v>
      </c>
      <c r="BA40">
        <v>13.6</v>
      </c>
      <c r="BB40">
        <v>39.4</v>
      </c>
      <c r="BC40">
        <v>18.5</v>
      </c>
      <c r="BD40">
        <v>2.67</v>
      </c>
      <c r="BE40">
        <v>6.89</v>
      </c>
      <c r="BF40" t="s">
        <v>207</v>
      </c>
      <c r="BG40" t="s">
        <v>207</v>
      </c>
      <c r="BH40" t="s">
        <v>207</v>
      </c>
      <c r="BI40" t="s">
        <v>207</v>
      </c>
      <c r="BJ40" t="s">
        <v>207</v>
      </c>
      <c r="BK40" t="s">
        <v>207</v>
      </c>
      <c r="BM40">
        <v>81.06</v>
      </c>
      <c r="BO40">
        <v>5.51</v>
      </c>
      <c r="BP40" t="s">
        <v>207</v>
      </c>
      <c r="BQ40">
        <v>3.11</v>
      </c>
      <c r="BR40" t="s">
        <v>207</v>
      </c>
      <c r="BS40">
        <v>18.600000000000001</v>
      </c>
      <c r="BT40" t="s">
        <v>207</v>
      </c>
      <c r="BU40" t="s">
        <v>207</v>
      </c>
      <c r="BW40">
        <v>27.22</v>
      </c>
      <c r="BY40" t="s">
        <v>207</v>
      </c>
      <c r="BZ40">
        <v>5.79</v>
      </c>
      <c r="CA40" t="s">
        <v>207</v>
      </c>
      <c r="CC40">
        <v>5.79</v>
      </c>
      <c r="CJ40" s="44">
        <f t="shared" si="1"/>
        <v>961.08299999999997</v>
      </c>
      <c r="CK40" s="1">
        <v>8.75</v>
      </c>
    </row>
    <row r="41" spans="3:89" x14ac:dyDescent="0.35">
      <c r="C41">
        <v>744</v>
      </c>
      <c r="E41" t="s">
        <v>223</v>
      </c>
      <c r="F41">
        <v>1.25</v>
      </c>
      <c r="G41">
        <v>2.06</v>
      </c>
      <c r="H41" t="s">
        <v>223</v>
      </c>
      <c r="I41">
        <v>1.22</v>
      </c>
      <c r="J41" t="s">
        <v>223</v>
      </c>
      <c r="K41">
        <v>1.47</v>
      </c>
      <c r="L41" t="s">
        <v>223</v>
      </c>
      <c r="M41" t="s">
        <v>223</v>
      </c>
      <c r="N41" t="s">
        <v>223</v>
      </c>
      <c r="O41" t="s">
        <v>223</v>
      </c>
      <c r="Q41">
        <v>6</v>
      </c>
      <c r="S41" t="s">
        <v>223</v>
      </c>
      <c r="T41" t="s">
        <v>223</v>
      </c>
      <c r="U41" t="s">
        <v>223</v>
      </c>
      <c r="V41" t="s">
        <v>223</v>
      </c>
      <c r="W41">
        <v>73</v>
      </c>
      <c r="X41" t="s">
        <v>223</v>
      </c>
      <c r="Z41" t="s">
        <v>223</v>
      </c>
      <c r="AB41">
        <v>73</v>
      </c>
      <c r="AD41" t="s">
        <v>223</v>
      </c>
      <c r="AE41">
        <v>1.6</v>
      </c>
      <c r="AF41">
        <v>1.26</v>
      </c>
      <c r="AH41">
        <v>2.8600000000000003</v>
      </c>
      <c r="AK41">
        <v>0.98899999999999999</v>
      </c>
      <c r="AL41">
        <v>6.61</v>
      </c>
      <c r="AM41">
        <v>1.68</v>
      </c>
      <c r="AO41" t="s">
        <v>223</v>
      </c>
      <c r="AP41" t="s">
        <v>223</v>
      </c>
      <c r="AS41" t="s">
        <v>223</v>
      </c>
      <c r="AT41" t="s">
        <v>223</v>
      </c>
      <c r="AX41">
        <v>937.25</v>
      </c>
      <c r="AY41">
        <v>23.38</v>
      </c>
      <c r="BA41">
        <v>20.7</v>
      </c>
      <c r="BB41">
        <v>28</v>
      </c>
      <c r="BC41">
        <v>19.899999999999999</v>
      </c>
      <c r="BD41">
        <v>2.9</v>
      </c>
      <c r="BE41">
        <v>8.4600000000000009</v>
      </c>
      <c r="BF41" t="s">
        <v>211</v>
      </c>
      <c r="BG41" t="s">
        <v>211</v>
      </c>
      <c r="BH41" t="s">
        <v>211</v>
      </c>
      <c r="BI41" t="s">
        <v>211</v>
      </c>
      <c r="BJ41" t="s">
        <v>211</v>
      </c>
      <c r="BK41" t="s">
        <v>211</v>
      </c>
      <c r="BM41">
        <v>79.960000000000008</v>
      </c>
      <c r="BO41">
        <v>4.32</v>
      </c>
      <c r="BP41" t="s">
        <v>211</v>
      </c>
      <c r="BQ41">
        <v>3.25</v>
      </c>
      <c r="BR41" t="s">
        <v>211</v>
      </c>
      <c r="BS41">
        <v>19</v>
      </c>
      <c r="BT41" t="s">
        <v>211</v>
      </c>
      <c r="BU41" t="s">
        <v>211</v>
      </c>
      <c r="BW41">
        <v>26.57</v>
      </c>
      <c r="BY41" t="s">
        <v>211</v>
      </c>
      <c r="BZ41">
        <v>1.78</v>
      </c>
      <c r="CA41" t="s">
        <v>211</v>
      </c>
      <c r="CC41">
        <v>1.78</v>
      </c>
      <c r="CJ41" s="44">
        <f t="shared" si="1"/>
        <v>985.08299999999997</v>
      </c>
      <c r="CK41" s="1">
        <v>42.1</v>
      </c>
    </row>
    <row r="42" spans="3:89" x14ac:dyDescent="0.35">
      <c r="C42">
        <v>768</v>
      </c>
      <c r="E42" t="s">
        <v>213</v>
      </c>
      <c r="F42" t="s">
        <v>213</v>
      </c>
      <c r="G42">
        <v>1.55</v>
      </c>
      <c r="H42" t="s">
        <v>213</v>
      </c>
      <c r="I42">
        <v>1.06</v>
      </c>
      <c r="J42" t="s">
        <v>213</v>
      </c>
      <c r="K42" t="s">
        <v>213</v>
      </c>
      <c r="L42" t="s">
        <v>213</v>
      </c>
      <c r="M42" t="s">
        <v>213</v>
      </c>
      <c r="N42" t="s">
        <v>213</v>
      </c>
      <c r="O42" t="s">
        <v>213</v>
      </c>
      <c r="Q42">
        <v>2.6100000000000003</v>
      </c>
      <c r="S42" t="s">
        <v>213</v>
      </c>
      <c r="T42" t="s">
        <v>213</v>
      </c>
      <c r="U42" t="s">
        <v>213</v>
      </c>
      <c r="V42" t="s">
        <v>213</v>
      </c>
      <c r="W42">
        <v>48.4</v>
      </c>
      <c r="X42" t="s">
        <v>213</v>
      </c>
      <c r="Z42" t="s">
        <v>213</v>
      </c>
      <c r="AB42">
        <v>48.4</v>
      </c>
      <c r="AD42" t="s">
        <v>213</v>
      </c>
      <c r="AE42">
        <v>1.62</v>
      </c>
      <c r="AF42">
        <v>1.2</v>
      </c>
      <c r="AH42">
        <v>2.8200000000000003</v>
      </c>
      <c r="AK42" t="s">
        <v>213</v>
      </c>
      <c r="AL42">
        <v>1.43</v>
      </c>
      <c r="AM42" t="s">
        <v>213</v>
      </c>
      <c r="AO42" t="s">
        <v>213</v>
      </c>
      <c r="AP42" t="s">
        <v>213</v>
      </c>
      <c r="AS42" t="s">
        <v>213</v>
      </c>
      <c r="AT42" t="s">
        <v>213</v>
      </c>
      <c r="AX42">
        <v>961.25</v>
      </c>
      <c r="AY42">
        <v>22.1</v>
      </c>
      <c r="BA42">
        <v>11.8</v>
      </c>
      <c r="BB42">
        <v>24.7</v>
      </c>
      <c r="BC42">
        <v>18.399999999999999</v>
      </c>
      <c r="BD42">
        <v>2.94</v>
      </c>
      <c r="BE42">
        <v>7.62</v>
      </c>
      <c r="BF42" t="s">
        <v>214</v>
      </c>
      <c r="BG42" t="s">
        <v>214</v>
      </c>
      <c r="BH42" t="s">
        <v>214</v>
      </c>
      <c r="BI42" t="s">
        <v>214</v>
      </c>
      <c r="BJ42" t="s">
        <v>214</v>
      </c>
      <c r="BK42" t="s">
        <v>214</v>
      </c>
      <c r="BM42">
        <v>65.459999999999994</v>
      </c>
      <c r="BO42">
        <v>5.77</v>
      </c>
      <c r="BP42" t="s">
        <v>214</v>
      </c>
      <c r="BQ42">
        <v>4.17</v>
      </c>
      <c r="BR42" t="s">
        <v>214</v>
      </c>
      <c r="BS42">
        <v>11.4</v>
      </c>
      <c r="BT42" t="s">
        <v>214</v>
      </c>
      <c r="BU42" t="s">
        <v>214</v>
      </c>
      <c r="BW42">
        <v>21.34</v>
      </c>
      <c r="BY42" t="s">
        <v>214</v>
      </c>
      <c r="BZ42">
        <v>2.46</v>
      </c>
      <c r="CA42" t="s">
        <v>214</v>
      </c>
      <c r="CC42">
        <v>2.46</v>
      </c>
      <c r="CJ42" s="44">
        <f t="shared" si="1"/>
        <v>1009.083</v>
      </c>
      <c r="CK42" s="1">
        <v>14.4</v>
      </c>
    </row>
    <row r="43" spans="3:89" x14ac:dyDescent="0.35">
      <c r="C43">
        <v>792</v>
      </c>
      <c r="E43" t="s">
        <v>227</v>
      </c>
      <c r="F43" t="s">
        <v>227</v>
      </c>
      <c r="G43">
        <v>1.34</v>
      </c>
      <c r="H43" t="s">
        <v>227</v>
      </c>
      <c r="I43">
        <v>1.18</v>
      </c>
      <c r="J43" t="s">
        <v>227</v>
      </c>
      <c r="K43">
        <v>1.1000000000000001</v>
      </c>
      <c r="L43" t="s">
        <v>227</v>
      </c>
      <c r="M43" t="s">
        <v>227</v>
      </c>
      <c r="N43" t="s">
        <v>227</v>
      </c>
      <c r="O43" t="s">
        <v>227</v>
      </c>
      <c r="Q43">
        <v>3.62</v>
      </c>
      <c r="S43" t="s">
        <v>227</v>
      </c>
      <c r="T43" t="s">
        <v>227</v>
      </c>
      <c r="U43" t="s">
        <v>227</v>
      </c>
      <c r="V43" t="s">
        <v>227</v>
      </c>
      <c r="W43">
        <v>60.4</v>
      </c>
      <c r="X43" t="s">
        <v>227</v>
      </c>
      <c r="Z43" t="s">
        <v>227</v>
      </c>
      <c r="AB43">
        <v>60.4</v>
      </c>
      <c r="AD43" t="s">
        <v>227</v>
      </c>
      <c r="AE43">
        <v>1.44</v>
      </c>
      <c r="AF43">
        <v>1.44</v>
      </c>
      <c r="AH43">
        <v>2.88</v>
      </c>
      <c r="AK43" t="s">
        <v>227</v>
      </c>
      <c r="AL43" t="s">
        <v>227</v>
      </c>
      <c r="AM43">
        <v>1</v>
      </c>
      <c r="AO43" t="s">
        <v>227</v>
      </c>
      <c r="AP43" t="s">
        <v>227</v>
      </c>
      <c r="AS43" t="s">
        <v>227</v>
      </c>
      <c r="AT43" t="s">
        <v>227</v>
      </c>
      <c r="AX43">
        <v>985.25</v>
      </c>
      <c r="AY43">
        <v>21.57</v>
      </c>
      <c r="BA43">
        <v>11.2</v>
      </c>
      <c r="BB43">
        <v>29.1</v>
      </c>
      <c r="BC43">
        <v>15.5</v>
      </c>
      <c r="BD43">
        <v>3.28</v>
      </c>
      <c r="BE43">
        <v>8.32</v>
      </c>
      <c r="BF43" t="s">
        <v>209</v>
      </c>
      <c r="BG43" t="s">
        <v>209</v>
      </c>
      <c r="BH43" t="s">
        <v>209</v>
      </c>
      <c r="BI43" t="s">
        <v>209</v>
      </c>
      <c r="BJ43" t="s">
        <v>209</v>
      </c>
      <c r="BK43" t="s">
        <v>209</v>
      </c>
      <c r="BM43">
        <v>67.400000000000006</v>
      </c>
      <c r="BO43">
        <v>4.5999999999999996</v>
      </c>
      <c r="BP43" t="s">
        <v>209</v>
      </c>
      <c r="BQ43">
        <v>4.33</v>
      </c>
      <c r="BR43" t="s">
        <v>209</v>
      </c>
      <c r="BS43">
        <v>13.5</v>
      </c>
      <c r="BT43" t="s">
        <v>209</v>
      </c>
      <c r="BU43" t="s">
        <v>209</v>
      </c>
      <c r="BW43">
        <v>22.43</v>
      </c>
      <c r="BY43" t="s">
        <v>209</v>
      </c>
      <c r="BZ43">
        <v>3</v>
      </c>
      <c r="CA43" t="s">
        <v>209</v>
      </c>
      <c r="CC43">
        <v>3</v>
      </c>
      <c r="CJ43" s="44">
        <f t="shared" si="1"/>
        <v>1033.0830000000001</v>
      </c>
      <c r="CK43" s="1">
        <v>6.36</v>
      </c>
    </row>
    <row r="44" spans="3:89" x14ac:dyDescent="0.35">
      <c r="C44">
        <v>816</v>
      </c>
      <c r="E44" t="s">
        <v>222</v>
      </c>
      <c r="F44" t="s">
        <v>222</v>
      </c>
      <c r="G44">
        <v>2.1</v>
      </c>
      <c r="H44" t="s">
        <v>222</v>
      </c>
      <c r="I44">
        <v>1.45</v>
      </c>
      <c r="J44" t="s">
        <v>222</v>
      </c>
      <c r="K44" t="s">
        <v>222</v>
      </c>
      <c r="L44" t="s">
        <v>222</v>
      </c>
      <c r="M44" t="s">
        <v>222</v>
      </c>
      <c r="N44" t="s">
        <v>222</v>
      </c>
      <c r="O44" t="s">
        <v>222</v>
      </c>
      <c r="Q44">
        <v>3.55</v>
      </c>
      <c r="S44" t="s">
        <v>222</v>
      </c>
      <c r="T44" t="s">
        <v>222</v>
      </c>
      <c r="U44" t="s">
        <v>222</v>
      </c>
      <c r="V44" t="s">
        <v>222</v>
      </c>
      <c r="W44">
        <v>97.4</v>
      </c>
      <c r="X44" t="s">
        <v>222</v>
      </c>
      <c r="Z44" t="s">
        <v>222</v>
      </c>
      <c r="AB44">
        <v>97.4</v>
      </c>
      <c r="AD44" t="s">
        <v>222</v>
      </c>
      <c r="AE44">
        <v>1.6</v>
      </c>
      <c r="AF44">
        <v>2.75</v>
      </c>
      <c r="AH44">
        <v>4.3499999999999996</v>
      </c>
      <c r="AK44" t="s">
        <v>222</v>
      </c>
      <c r="AL44">
        <v>2.17</v>
      </c>
      <c r="AM44" t="s">
        <v>222</v>
      </c>
      <c r="AO44" t="s">
        <v>222</v>
      </c>
      <c r="AP44" t="s">
        <v>222</v>
      </c>
      <c r="AS44" t="s">
        <v>222</v>
      </c>
      <c r="AT44" t="s">
        <v>222</v>
      </c>
      <c r="AX44">
        <v>1009.25</v>
      </c>
      <c r="AY44">
        <v>23.93</v>
      </c>
      <c r="BA44">
        <v>8.0399999999999991</v>
      </c>
      <c r="BB44">
        <v>37.6</v>
      </c>
      <c r="BC44">
        <v>16.5</v>
      </c>
      <c r="BD44">
        <v>3.15</v>
      </c>
      <c r="BE44">
        <v>7.52</v>
      </c>
      <c r="BF44" t="s">
        <v>226</v>
      </c>
      <c r="BG44" t="s">
        <v>226</v>
      </c>
      <c r="BH44" t="s">
        <v>226</v>
      </c>
      <c r="BI44" t="s">
        <v>226</v>
      </c>
      <c r="BJ44" t="s">
        <v>226</v>
      </c>
      <c r="BK44" t="s">
        <v>226</v>
      </c>
      <c r="BM44">
        <v>72.81</v>
      </c>
      <c r="BO44">
        <v>5.21</v>
      </c>
      <c r="BP44" t="s">
        <v>226</v>
      </c>
      <c r="BQ44">
        <v>3.54</v>
      </c>
      <c r="BR44" t="s">
        <v>226</v>
      </c>
      <c r="BS44">
        <v>17</v>
      </c>
      <c r="BT44" t="s">
        <v>226</v>
      </c>
      <c r="BU44" t="s">
        <v>226</v>
      </c>
      <c r="BW44">
        <v>25.75</v>
      </c>
      <c r="BY44" t="s">
        <v>226</v>
      </c>
      <c r="BZ44">
        <v>2.0099999999999998</v>
      </c>
      <c r="CA44" t="s">
        <v>226</v>
      </c>
      <c r="CC44">
        <v>2.0099999999999998</v>
      </c>
      <c r="CJ44" s="44">
        <f t="shared" si="1"/>
        <v>1057.0830000000001</v>
      </c>
      <c r="CK44" s="1">
        <v>4.6399999999999997</v>
      </c>
    </row>
    <row r="45" spans="3:89" x14ac:dyDescent="0.35">
      <c r="C45">
        <v>840</v>
      </c>
      <c r="E45" t="s">
        <v>215</v>
      </c>
      <c r="F45">
        <v>2.81</v>
      </c>
      <c r="G45">
        <v>2.1</v>
      </c>
      <c r="H45" t="s">
        <v>215</v>
      </c>
      <c r="I45">
        <v>1.5</v>
      </c>
      <c r="J45" t="s">
        <v>215</v>
      </c>
      <c r="K45" t="s">
        <v>215</v>
      </c>
      <c r="L45" t="s">
        <v>215</v>
      </c>
      <c r="M45" t="s">
        <v>215</v>
      </c>
      <c r="N45" t="s">
        <v>215</v>
      </c>
      <c r="O45" t="s">
        <v>215</v>
      </c>
      <c r="Q45">
        <v>6.41</v>
      </c>
      <c r="S45" t="s">
        <v>215</v>
      </c>
      <c r="T45" t="s">
        <v>215</v>
      </c>
      <c r="U45" t="s">
        <v>215</v>
      </c>
      <c r="V45" t="s">
        <v>215</v>
      </c>
      <c r="W45">
        <v>74.400000000000006</v>
      </c>
      <c r="X45" t="s">
        <v>215</v>
      </c>
      <c r="Z45" t="s">
        <v>215</v>
      </c>
      <c r="AB45">
        <v>74.400000000000006</v>
      </c>
      <c r="AD45" t="s">
        <v>215</v>
      </c>
      <c r="AE45">
        <v>1.39</v>
      </c>
      <c r="AF45">
        <v>1.76</v>
      </c>
      <c r="AH45">
        <v>3.15</v>
      </c>
      <c r="AK45" t="s">
        <v>215</v>
      </c>
      <c r="AL45">
        <v>2.95</v>
      </c>
      <c r="AM45">
        <v>1.08</v>
      </c>
      <c r="AO45" t="s">
        <v>215</v>
      </c>
      <c r="AP45" t="s">
        <v>215</v>
      </c>
      <c r="AS45" t="s">
        <v>215</v>
      </c>
      <c r="AT45" t="s">
        <v>215</v>
      </c>
      <c r="AX45">
        <v>1033.25</v>
      </c>
      <c r="AY45">
        <v>25.04</v>
      </c>
      <c r="BA45">
        <v>8.61</v>
      </c>
      <c r="BB45">
        <v>43.8</v>
      </c>
      <c r="BC45">
        <v>17</v>
      </c>
      <c r="BD45">
        <v>3.06</v>
      </c>
      <c r="BE45">
        <v>7.3</v>
      </c>
      <c r="BF45" t="s">
        <v>211</v>
      </c>
      <c r="BG45" t="s">
        <v>211</v>
      </c>
      <c r="BH45" t="s">
        <v>211</v>
      </c>
      <c r="BI45" t="s">
        <v>211</v>
      </c>
      <c r="BJ45" t="s">
        <v>211</v>
      </c>
      <c r="BK45" t="s">
        <v>211</v>
      </c>
      <c r="BM45">
        <v>79.77</v>
      </c>
      <c r="BO45">
        <v>6.23</v>
      </c>
      <c r="BP45" t="s">
        <v>211</v>
      </c>
      <c r="BQ45">
        <v>6.15</v>
      </c>
      <c r="BR45" t="s">
        <v>211</v>
      </c>
      <c r="BS45">
        <v>13.9</v>
      </c>
      <c r="BT45" t="s">
        <v>211</v>
      </c>
      <c r="BU45" t="s">
        <v>211</v>
      </c>
      <c r="BW45">
        <v>26.28</v>
      </c>
      <c r="BY45" t="s">
        <v>211</v>
      </c>
      <c r="BZ45">
        <v>2.25</v>
      </c>
      <c r="CA45" t="s">
        <v>211</v>
      </c>
      <c r="CC45">
        <v>2.25</v>
      </c>
      <c r="CJ45" s="44">
        <f t="shared" si="1"/>
        <v>1081.0830000000001</v>
      </c>
      <c r="CK45" s="11">
        <v>9.3000000000000007</v>
      </c>
    </row>
    <row r="46" spans="3:89" x14ac:dyDescent="0.35">
      <c r="C46">
        <v>864</v>
      </c>
      <c r="E46" t="s">
        <v>225</v>
      </c>
      <c r="F46">
        <v>3.27</v>
      </c>
      <c r="G46">
        <v>1.94</v>
      </c>
      <c r="H46" t="s">
        <v>225</v>
      </c>
      <c r="I46">
        <v>1.54</v>
      </c>
      <c r="J46" t="s">
        <v>225</v>
      </c>
      <c r="K46">
        <v>1.03</v>
      </c>
      <c r="L46" t="s">
        <v>225</v>
      </c>
      <c r="M46" t="s">
        <v>225</v>
      </c>
      <c r="N46" t="s">
        <v>225</v>
      </c>
      <c r="O46" t="s">
        <v>225</v>
      </c>
      <c r="Q46">
        <v>7.78</v>
      </c>
      <c r="S46" t="s">
        <v>225</v>
      </c>
      <c r="T46" t="s">
        <v>225</v>
      </c>
      <c r="U46" t="s">
        <v>225</v>
      </c>
      <c r="V46" t="s">
        <v>225</v>
      </c>
      <c r="W46">
        <v>66.400000000000006</v>
      </c>
      <c r="X46" t="s">
        <v>225</v>
      </c>
      <c r="Z46" t="s">
        <v>225</v>
      </c>
      <c r="AB46">
        <v>66.400000000000006</v>
      </c>
      <c r="AD46" t="s">
        <v>225</v>
      </c>
      <c r="AE46">
        <v>1.1299999999999999</v>
      </c>
      <c r="AF46" t="s">
        <v>225</v>
      </c>
      <c r="AH46">
        <v>1.1299999999999999</v>
      </c>
      <c r="AK46" t="s">
        <v>225</v>
      </c>
      <c r="AL46">
        <v>4.03</v>
      </c>
      <c r="AM46">
        <v>1.79</v>
      </c>
      <c r="AO46" t="s">
        <v>225</v>
      </c>
      <c r="AP46" t="s">
        <v>225</v>
      </c>
      <c r="AS46" t="s">
        <v>225</v>
      </c>
      <c r="AT46" t="s">
        <v>225</v>
      </c>
      <c r="AX46">
        <v>1057.25</v>
      </c>
      <c r="AY46">
        <v>23.89</v>
      </c>
      <c r="BA46">
        <v>8.43</v>
      </c>
      <c r="BB46">
        <v>37.5</v>
      </c>
      <c r="BC46">
        <v>16.899999999999999</v>
      </c>
      <c r="BD46" t="s">
        <v>224</v>
      </c>
      <c r="BE46">
        <v>7.96</v>
      </c>
      <c r="BF46" t="s">
        <v>224</v>
      </c>
      <c r="BG46" t="s">
        <v>224</v>
      </c>
      <c r="BH46" t="s">
        <v>224</v>
      </c>
      <c r="BI46" t="s">
        <v>224</v>
      </c>
      <c r="BJ46" t="s">
        <v>224</v>
      </c>
      <c r="BK46" t="s">
        <v>224</v>
      </c>
      <c r="BM46">
        <v>70.789999999999992</v>
      </c>
      <c r="BO46">
        <v>7.55</v>
      </c>
      <c r="BP46" t="s">
        <v>224</v>
      </c>
      <c r="BQ46">
        <v>3.67</v>
      </c>
      <c r="BR46" t="s">
        <v>224</v>
      </c>
      <c r="BS46">
        <v>15.5</v>
      </c>
      <c r="BT46" t="s">
        <v>224</v>
      </c>
      <c r="BU46" t="s">
        <v>224</v>
      </c>
      <c r="BW46">
        <v>26.72</v>
      </c>
      <c r="BY46" t="s">
        <v>224</v>
      </c>
      <c r="BZ46">
        <v>2.44</v>
      </c>
      <c r="CA46" t="s">
        <v>224</v>
      </c>
      <c r="CC46">
        <v>2.44</v>
      </c>
      <c r="CJ46" s="44">
        <f t="shared" si="1"/>
        <v>1105.0830000000001</v>
      </c>
      <c r="CK46" s="11">
        <v>2</v>
      </c>
    </row>
    <row r="47" spans="3:89" x14ac:dyDescent="0.35">
      <c r="C47">
        <v>888</v>
      </c>
      <c r="E47" t="s">
        <v>223</v>
      </c>
      <c r="F47" t="s">
        <v>223</v>
      </c>
      <c r="G47">
        <v>1.59</v>
      </c>
      <c r="H47" t="s">
        <v>223</v>
      </c>
      <c r="I47">
        <v>1.42</v>
      </c>
      <c r="J47" t="s">
        <v>223</v>
      </c>
      <c r="K47" t="s">
        <v>223</v>
      </c>
      <c r="L47" t="s">
        <v>223</v>
      </c>
      <c r="M47" t="s">
        <v>223</v>
      </c>
      <c r="N47" t="s">
        <v>223</v>
      </c>
      <c r="O47" t="s">
        <v>223</v>
      </c>
      <c r="Q47">
        <v>3.01</v>
      </c>
      <c r="S47" t="s">
        <v>223</v>
      </c>
      <c r="T47" t="s">
        <v>223</v>
      </c>
      <c r="U47" t="s">
        <v>223</v>
      </c>
      <c r="V47" t="s">
        <v>223</v>
      </c>
      <c r="W47">
        <v>58.8</v>
      </c>
      <c r="X47" t="s">
        <v>223</v>
      </c>
      <c r="Z47" t="s">
        <v>223</v>
      </c>
      <c r="AB47">
        <v>58.8</v>
      </c>
      <c r="AD47" t="s">
        <v>223</v>
      </c>
      <c r="AE47">
        <v>1.66</v>
      </c>
      <c r="AF47">
        <v>1.31</v>
      </c>
      <c r="AH47">
        <v>2.9699999999999998</v>
      </c>
      <c r="AK47" t="s">
        <v>223</v>
      </c>
      <c r="AL47">
        <v>1.95</v>
      </c>
      <c r="AM47">
        <v>1.51</v>
      </c>
      <c r="AO47" t="s">
        <v>223</v>
      </c>
      <c r="AP47" t="s">
        <v>223</v>
      </c>
      <c r="AS47" t="s">
        <v>223</v>
      </c>
      <c r="AT47" t="s">
        <v>223</v>
      </c>
      <c r="AX47">
        <v>1081.25</v>
      </c>
      <c r="AY47">
        <v>23.52</v>
      </c>
      <c r="BA47">
        <v>15.9</v>
      </c>
      <c r="BB47">
        <v>38.1</v>
      </c>
      <c r="BC47">
        <v>14.6</v>
      </c>
      <c r="BD47" t="s">
        <v>212</v>
      </c>
      <c r="BE47">
        <v>6.82</v>
      </c>
      <c r="BF47" t="s">
        <v>212</v>
      </c>
      <c r="BG47" t="s">
        <v>212</v>
      </c>
      <c r="BH47" t="s">
        <v>212</v>
      </c>
      <c r="BI47" t="s">
        <v>212</v>
      </c>
      <c r="BJ47" t="s">
        <v>212</v>
      </c>
      <c r="BK47" t="s">
        <v>212</v>
      </c>
      <c r="BM47">
        <v>75.419999999999987</v>
      </c>
      <c r="BO47">
        <v>4.9800000000000004</v>
      </c>
      <c r="BP47">
        <v>2.61</v>
      </c>
      <c r="BQ47">
        <v>3.6</v>
      </c>
      <c r="BR47" t="s">
        <v>212</v>
      </c>
      <c r="BS47">
        <v>15.5</v>
      </c>
      <c r="BT47" t="s">
        <v>212</v>
      </c>
      <c r="BU47" t="s">
        <v>212</v>
      </c>
      <c r="BW47">
        <v>26.689999999999998</v>
      </c>
      <c r="BY47" t="s">
        <v>212</v>
      </c>
      <c r="BZ47">
        <v>1.49</v>
      </c>
      <c r="CA47" t="s">
        <v>212</v>
      </c>
      <c r="CC47">
        <v>1.49</v>
      </c>
      <c r="CJ47" s="44">
        <f t="shared" si="1"/>
        <v>1129.0830000000001</v>
      </c>
      <c r="CK47" s="1">
        <v>3.76</v>
      </c>
    </row>
    <row r="48" spans="3:89" x14ac:dyDescent="0.35">
      <c r="C48">
        <v>912</v>
      </c>
      <c r="E48" t="s">
        <v>223</v>
      </c>
      <c r="F48">
        <v>1.55</v>
      </c>
      <c r="G48">
        <v>2.62</v>
      </c>
      <c r="H48" t="s">
        <v>223</v>
      </c>
      <c r="I48">
        <v>1.3</v>
      </c>
      <c r="J48" t="s">
        <v>223</v>
      </c>
      <c r="K48">
        <v>1.1399999999999999</v>
      </c>
      <c r="L48" t="s">
        <v>223</v>
      </c>
      <c r="M48" t="s">
        <v>223</v>
      </c>
      <c r="N48" t="s">
        <v>223</v>
      </c>
      <c r="O48" t="s">
        <v>223</v>
      </c>
      <c r="Q48">
        <v>6.6099999999999994</v>
      </c>
      <c r="S48" t="s">
        <v>223</v>
      </c>
      <c r="T48" t="s">
        <v>223</v>
      </c>
      <c r="U48" t="s">
        <v>223</v>
      </c>
      <c r="V48" t="s">
        <v>223</v>
      </c>
      <c r="W48">
        <v>56.3</v>
      </c>
      <c r="X48" t="s">
        <v>223</v>
      </c>
      <c r="Z48" t="s">
        <v>223</v>
      </c>
      <c r="AB48">
        <v>56.3</v>
      </c>
      <c r="AD48" t="s">
        <v>223</v>
      </c>
      <c r="AE48">
        <v>2.48</v>
      </c>
      <c r="AF48">
        <v>1.0900000000000001</v>
      </c>
      <c r="AH48">
        <v>3.5700000000000003</v>
      </c>
      <c r="AK48" t="s">
        <v>223</v>
      </c>
      <c r="AL48">
        <v>2.59</v>
      </c>
      <c r="AM48">
        <v>2.23</v>
      </c>
      <c r="AO48" t="s">
        <v>223</v>
      </c>
      <c r="AP48" t="s">
        <v>223</v>
      </c>
      <c r="AS48" t="s">
        <v>223</v>
      </c>
      <c r="AT48" t="s">
        <v>223</v>
      </c>
      <c r="AX48">
        <v>1105.25</v>
      </c>
      <c r="AY48">
        <v>23.47</v>
      </c>
      <c r="BA48">
        <v>10.7</v>
      </c>
      <c r="BB48">
        <v>42.6</v>
      </c>
      <c r="BC48">
        <v>18.2</v>
      </c>
      <c r="BD48" t="s">
        <v>206</v>
      </c>
      <c r="BE48">
        <v>6.9</v>
      </c>
      <c r="BF48" t="s">
        <v>206</v>
      </c>
      <c r="BG48" t="s">
        <v>206</v>
      </c>
      <c r="BH48" t="s">
        <v>206</v>
      </c>
      <c r="BI48" t="s">
        <v>206</v>
      </c>
      <c r="BJ48" t="s">
        <v>206</v>
      </c>
      <c r="BK48" t="s">
        <v>206</v>
      </c>
      <c r="BM48">
        <v>78.400000000000006</v>
      </c>
      <c r="BO48">
        <v>7.49</v>
      </c>
      <c r="BP48" t="s">
        <v>206</v>
      </c>
      <c r="BQ48">
        <v>3.98</v>
      </c>
      <c r="BR48" t="s">
        <v>206</v>
      </c>
      <c r="BS48">
        <v>14.5</v>
      </c>
      <c r="BT48" t="s">
        <v>206</v>
      </c>
      <c r="BU48" t="s">
        <v>206</v>
      </c>
      <c r="BW48">
        <v>25.97</v>
      </c>
      <c r="BY48" t="s">
        <v>206</v>
      </c>
      <c r="BZ48">
        <v>1.89</v>
      </c>
      <c r="CA48" t="s">
        <v>206</v>
      </c>
      <c r="CC48">
        <v>1.89</v>
      </c>
      <c r="CJ48" s="44">
        <f t="shared" si="1"/>
        <v>1153.0830000000001</v>
      </c>
      <c r="CK48" s="1">
        <v>5.48</v>
      </c>
    </row>
    <row r="49" spans="2:82" x14ac:dyDescent="0.35">
      <c r="C49">
        <v>936</v>
      </c>
      <c r="E49" t="s">
        <v>222</v>
      </c>
      <c r="F49" t="s">
        <v>222</v>
      </c>
      <c r="G49">
        <v>2.4300000000000002</v>
      </c>
      <c r="H49" t="s">
        <v>222</v>
      </c>
      <c r="I49">
        <v>1.22</v>
      </c>
      <c r="J49" t="s">
        <v>222</v>
      </c>
      <c r="K49">
        <v>1.17</v>
      </c>
      <c r="L49" t="s">
        <v>222</v>
      </c>
      <c r="M49" t="s">
        <v>222</v>
      </c>
      <c r="N49" t="s">
        <v>222</v>
      </c>
      <c r="O49" t="s">
        <v>222</v>
      </c>
      <c r="Q49">
        <v>4.82</v>
      </c>
      <c r="S49" t="s">
        <v>222</v>
      </c>
      <c r="T49" t="s">
        <v>222</v>
      </c>
      <c r="U49" t="s">
        <v>222</v>
      </c>
      <c r="V49" t="s">
        <v>222</v>
      </c>
      <c r="W49">
        <v>56.9</v>
      </c>
      <c r="X49" t="s">
        <v>222</v>
      </c>
      <c r="Z49" t="s">
        <v>222</v>
      </c>
      <c r="AB49">
        <v>56.9</v>
      </c>
      <c r="AD49" t="s">
        <v>222</v>
      </c>
      <c r="AE49">
        <v>2.2200000000000002</v>
      </c>
      <c r="AF49" t="s">
        <v>222</v>
      </c>
      <c r="AH49">
        <v>2.2200000000000002</v>
      </c>
      <c r="AK49">
        <v>1.2</v>
      </c>
      <c r="AL49">
        <v>3.45</v>
      </c>
      <c r="AM49">
        <v>3.38</v>
      </c>
      <c r="AO49" t="s">
        <v>222</v>
      </c>
      <c r="AP49" t="s">
        <v>222</v>
      </c>
      <c r="AS49" t="s">
        <v>222</v>
      </c>
      <c r="AT49" t="s">
        <v>222</v>
      </c>
      <c r="AX49">
        <v>1129.25</v>
      </c>
      <c r="AY49">
        <v>22.22</v>
      </c>
      <c r="BA49">
        <v>7.93</v>
      </c>
      <c r="BB49">
        <v>41.4</v>
      </c>
      <c r="BC49">
        <v>18</v>
      </c>
      <c r="BD49">
        <v>2.71</v>
      </c>
      <c r="BE49">
        <v>8.08</v>
      </c>
      <c r="BF49" t="s">
        <v>217</v>
      </c>
      <c r="BG49" t="s">
        <v>217</v>
      </c>
      <c r="BH49" t="s">
        <v>217</v>
      </c>
      <c r="BI49" t="s">
        <v>217</v>
      </c>
      <c r="BJ49" t="s">
        <v>217</v>
      </c>
      <c r="BK49" t="s">
        <v>217</v>
      </c>
      <c r="BM49">
        <v>78.11999999999999</v>
      </c>
      <c r="BO49">
        <v>5.8</v>
      </c>
      <c r="BP49" t="s">
        <v>217</v>
      </c>
      <c r="BQ49">
        <v>4.08</v>
      </c>
      <c r="BR49" t="s">
        <v>217</v>
      </c>
      <c r="BS49">
        <v>13.6</v>
      </c>
      <c r="BT49" t="s">
        <v>217</v>
      </c>
      <c r="BU49" t="s">
        <v>217</v>
      </c>
      <c r="BW49">
        <v>23.479999999999997</v>
      </c>
      <c r="BY49" t="s">
        <v>217</v>
      </c>
      <c r="BZ49">
        <v>1.68</v>
      </c>
      <c r="CA49" t="s">
        <v>217</v>
      </c>
      <c r="CC49">
        <v>1.68</v>
      </c>
    </row>
    <row r="50" spans="2:82" x14ac:dyDescent="0.35">
      <c r="C50">
        <v>960</v>
      </c>
      <c r="E50" t="s">
        <v>221</v>
      </c>
      <c r="F50" t="s">
        <v>221</v>
      </c>
      <c r="G50">
        <v>1.94</v>
      </c>
      <c r="H50" t="s">
        <v>221</v>
      </c>
      <c r="I50">
        <v>1.59</v>
      </c>
      <c r="J50" t="s">
        <v>221</v>
      </c>
      <c r="K50">
        <v>1.35</v>
      </c>
      <c r="L50" t="s">
        <v>221</v>
      </c>
      <c r="M50" t="s">
        <v>221</v>
      </c>
      <c r="N50" t="s">
        <v>221</v>
      </c>
      <c r="O50" t="s">
        <v>221</v>
      </c>
      <c r="Q50">
        <v>4.8800000000000008</v>
      </c>
      <c r="S50" t="s">
        <v>221</v>
      </c>
      <c r="T50" t="s">
        <v>221</v>
      </c>
      <c r="U50" t="s">
        <v>221</v>
      </c>
      <c r="V50" t="s">
        <v>221</v>
      </c>
      <c r="W50">
        <v>57.6</v>
      </c>
      <c r="X50" t="s">
        <v>221</v>
      </c>
      <c r="Z50" t="s">
        <v>221</v>
      </c>
      <c r="AB50">
        <v>57.6</v>
      </c>
      <c r="AD50" t="s">
        <v>221</v>
      </c>
      <c r="AE50">
        <v>1.71</v>
      </c>
      <c r="AF50">
        <v>0.99099999999999999</v>
      </c>
      <c r="AH50">
        <v>2.7010000000000001</v>
      </c>
      <c r="AK50" t="s">
        <v>221</v>
      </c>
      <c r="AL50">
        <v>3.45</v>
      </c>
      <c r="AM50">
        <v>2.06</v>
      </c>
      <c r="AO50" t="s">
        <v>221</v>
      </c>
      <c r="AP50" t="s">
        <v>221</v>
      </c>
      <c r="AS50" t="s">
        <v>221</v>
      </c>
      <c r="AT50" t="s">
        <v>221</v>
      </c>
      <c r="AX50">
        <v>1153.25</v>
      </c>
      <c r="AY50">
        <v>21.79</v>
      </c>
      <c r="BA50">
        <v>7.43</v>
      </c>
      <c r="BB50">
        <v>40.1</v>
      </c>
      <c r="BC50">
        <v>16.8</v>
      </c>
      <c r="BD50">
        <v>2.69</v>
      </c>
      <c r="BE50">
        <v>6.6</v>
      </c>
      <c r="BF50" t="s">
        <v>207</v>
      </c>
      <c r="BG50" t="s">
        <v>207</v>
      </c>
      <c r="BH50" t="s">
        <v>207</v>
      </c>
      <c r="BI50" t="s">
        <v>207</v>
      </c>
      <c r="BJ50" t="s">
        <v>207</v>
      </c>
      <c r="BK50" t="s">
        <v>207</v>
      </c>
      <c r="BM50">
        <v>73.61999999999999</v>
      </c>
      <c r="BO50">
        <v>6.78</v>
      </c>
      <c r="BP50" t="s">
        <v>207</v>
      </c>
      <c r="BQ50">
        <v>2.61</v>
      </c>
      <c r="BR50" t="s">
        <v>207</v>
      </c>
      <c r="BS50">
        <v>9.56</v>
      </c>
      <c r="BT50" t="s">
        <v>207</v>
      </c>
      <c r="BU50" t="s">
        <v>207</v>
      </c>
      <c r="BW50">
        <v>18.950000000000003</v>
      </c>
      <c r="BY50" t="s">
        <v>207</v>
      </c>
      <c r="BZ50">
        <v>1.33</v>
      </c>
      <c r="CA50" t="s">
        <v>207</v>
      </c>
      <c r="CC50">
        <v>1.33</v>
      </c>
    </row>
    <row r="51" spans="2:82" x14ac:dyDescent="0.35">
      <c r="AX51">
        <v>1177.0830000000001</v>
      </c>
      <c r="AY51">
        <v>23.17</v>
      </c>
      <c r="BA51">
        <v>6.4</v>
      </c>
      <c r="BB51">
        <v>35.4</v>
      </c>
      <c r="BC51">
        <v>16</v>
      </c>
      <c r="BD51">
        <v>2.4300000000000002</v>
      </c>
      <c r="BE51">
        <v>8.4600000000000009</v>
      </c>
      <c r="BF51" t="s">
        <v>207</v>
      </c>
      <c r="BG51" t="s">
        <v>207</v>
      </c>
      <c r="BH51" t="s">
        <v>207</v>
      </c>
      <c r="BI51" t="s">
        <v>207</v>
      </c>
      <c r="BJ51" t="s">
        <v>207</v>
      </c>
      <c r="BK51" t="s">
        <v>207</v>
      </c>
      <c r="BM51">
        <v>68.69</v>
      </c>
      <c r="BO51">
        <v>4.9000000000000004</v>
      </c>
      <c r="BP51" t="s">
        <v>207</v>
      </c>
      <c r="BQ51">
        <v>2.85</v>
      </c>
      <c r="BR51" t="s">
        <v>207</v>
      </c>
      <c r="BS51">
        <v>8.2899999999999991</v>
      </c>
      <c r="BT51" t="s">
        <v>207</v>
      </c>
      <c r="BU51" t="s">
        <v>207</v>
      </c>
      <c r="BW51">
        <v>16.04</v>
      </c>
      <c r="BY51" t="s">
        <v>207</v>
      </c>
      <c r="BZ51">
        <v>1.51</v>
      </c>
      <c r="CA51" t="s">
        <v>207</v>
      </c>
      <c r="CC51">
        <v>1.51</v>
      </c>
    </row>
    <row r="52" spans="2:82" x14ac:dyDescent="0.35">
      <c r="AX52">
        <v>1201.0830000000001</v>
      </c>
      <c r="AY52">
        <v>24.05</v>
      </c>
      <c r="BA52">
        <v>8.0299999999999994</v>
      </c>
      <c r="BB52">
        <v>36.700000000000003</v>
      </c>
      <c r="BC52">
        <v>19</v>
      </c>
      <c r="BD52">
        <v>2.77</v>
      </c>
      <c r="BE52">
        <v>9.24</v>
      </c>
      <c r="BF52">
        <v>1.01</v>
      </c>
      <c r="BG52" t="s">
        <v>220</v>
      </c>
      <c r="BH52" t="s">
        <v>220</v>
      </c>
      <c r="BI52" t="s">
        <v>220</v>
      </c>
      <c r="BJ52" t="s">
        <v>220</v>
      </c>
      <c r="BK52" t="s">
        <v>220</v>
      </c>
      <c r="BM52">
        <v>76.75</v>
      </c>
      <c r="BO52">
        <v>6.72</v>
      </c>
      <c r="BP52" t="s">
        <v>220</v>
      </c>
      <c r="BQ52">
        <v>4.51</v>
      </c>
      <c r="BR52" t="s">
        <v>220</v>
      </c>
      <c r="BS52">
        <v>10.199999999999999</v>
      </c>
      <c r="BT52" t="s">
        <v>220</v>
      </c>
      <c r="BU52" t="s">
        <v>220</v>
      </c>
      <c r="BW52">
        <v>21.43</v>
      </c>
      <c r="BY52" t="s">
        <v>220</v>
      </c>
      <c r="BZ52" t="s">
        <v>220</v>
      </c>
      <c r="CA52" t="s">
        <v>220</v>
      </c>
      <c r="CC52">
        <v>0</v>
      </c>
    </row>
    <row r="53" spans="2:82" x14ac:dyDescent="0.35">
      <c r="F53" t="s">
        <v>204</v>
      </c>
      <c r="AX53">
        <v>1225.0830000000001</v>
      </c>
      <c r="AY53">
        <v>23.79</v>
      </c>
      <c r="BA53">
        <v>6.71</v>
      </c>
      <c r="BB53">
        <v>33.799999999999997</v>
      </c>
      <c r="BC53">
        <v>15.8</v>
      </c>
      <c r="BD53">
        <v>2.6</v>
      </c>
      <c r="BE53">
        <v>7.06</v>
      </c>
      <c r="BF53" t="s">
        <v>216</v>
      </c>
      <c r="BG53" t="s">
        <v>216</v>
      </c>
      <c r="BH53" t="s">
        <v>216</v>
      </c>
      <c r="BI53" t="s">
        <v>216</v>
      </c>
      <c r="BJ53" t="s">
        <v>216</v>
      </c>
      <c r="BK53" t="s">
        <v>216</v>
      </c>
      <c r="BM53">
        <v>65.97</v>
      </c>
      <c r="BO53">
        <v>5.62</v>
      </c>
      <c r="BP53" t="s">
        <v>216</v>
      </c>
      <c r="BQ53">
        <v>2.4500000000000002</v>
      </c>
      <c r="BR53" t="s">
        <v>216</v>
      </c>
      <c r="BS53">
        <v>10</v>
      </c>
      <c r="BT53" t="s">
        <v>216</v>
      </c>
      <c r="BU53" t="s">
        <v>216</v>
      </c>
      <c r="BW53">
        <v>18.07</v>
      </c>
      <c r="BY53" t="s">
        <v>216</v>
      </c>
      <c r="BZ53" t="s">
        <v>216</v>
      </c>
      <c r="CA53" t="s">
        <v>216</v>
      </c>
      <c r="CC53">
        <v>0</v>
      </c>
    </row>
    <row r="54" spans="2:82" x14ac:dyDescent="0.35">
      <c r="X54" t="s">
        <v>219</v>
      </c>
      <c r="AX54">
        <v>1249.0830000000001</v>
      </c>
      <c r="AY54">
        <v>23.86</v>
      </c>
      <c r="BA54">
        <v>5.95</v>
      </c>
      <c r="BB54">
        <v>37.200000000000003</v>
      </c>
      <c r="BC54">
        <v>17.2</v>
      </c>
      <c r="BD54">
        <v>2.35</v>
      </c>
      <c r="BE54">
        <v>7.9</v>
      </c>
      <c r="BF54" t="s">
        <v>218</v>
      </c>
      <c r="BG54" t="s">
        <v>218</v>
      </c>
      <c r="BH54" t="s">
        <v>218</v>
      </c>
      <c r="BI54" t="s">
        <v>218</v>
      </c>
      <c r="BJ54" t="s">
        <v>218</v>
      </c>
      <c r="BK54" t="s">
        <v>218</v>
      </c>
      <c r="BM54">
        <v>70.600000000000009</v>
      </c>
      <c r="BO54">
        <v>4.96</v>
      </c>
      <c r="BP54" t="s">
        <v>218</v>
      </c>
      <c r="BQ54">
        <v>3.53</v>
      </c>
      <c r="BR54" t="s">
        <v>218</v>
      </c>
      <c r="BS54">
        <v>10.199999999999999</v>
      </c>
      <c r="BT54" t="s">
        <v>218</v>
      </c>
      <c r="BU54" t="s">
        <v>218</v>
      </c>
      <c r="BW54">
        <v>18.689999999999998</v>
      </c>
      <c r="BY54" t="s">
        <v>218</v>
      </c>
      <c r="BZ54">
        <v>1.1100000000000001</v>
      </c>
      <c r="CA54" t="s">
        <v>218</v>
      </c>
      <c r="CC54">
        <v>1.1100000000000001</v>
      </c>
    </row>
    <row r="55" spans="2:82" x14ac:dyDescent="0.35">
      <c r="C55" t="s">
        <v>197</v>
      </c>
      <c r="E55" t="s">
        <v>190</v>
      </c>
      <c r="F55" t="s">
        <v>188</v>
      </c>
      <c r="G55" t="s">
        <v>182</v>
      </c>
      <c r="H55" t="s">
        <v>176</v>
      </c>
      <c r="I55" t="s">
        <v>165</v>
      </c>
      <c r="J55" t="s">
        <v>162</v>
      </c>
      <c r="K55" t="s">
        <v>155</v>
      </c>
      <c r="L55" t="s">
        <v>145</v>
      </c>
      <c r="M55" t="s">
        <v>139</v>
      </c>
      <c r="N55" t="s">
        <v>137</v>
      </c>
      <c r="O55" t="s">
        <v>135</v>
      </c>
      <c r="Q55" t="s">
        <v>196</v>
      </c>
      <c r="S55" t="s">
        <v>186</v>
      </c>
      <c r="T55" t="s">
        <v>180</v>
      </c>
      <c r="U55" t="s">
        <v>167</v>
      </c>
      <c r="V55" t="s">
        <v>161</v>
      </c>
      <c r="W55" t="s">
        <v>0</v>
      </c>
      <c r="X55" t="s">
        <v>0</v>
      </c>
      <c r="Z55" t="s">
        <v>151</v>
      </c>
      <c r="AA55" t="s">
        <v>143</v>
      </c>
      <c r="AC55" t="s">
        <v>195</v>
      </c>
      <c r="AE55" t="s">
        <v>183</v>
      </c>
      <c r="AF55" t="s">
        <v>168</v>
      </c>
      <c r="AG55" t="s">
        <v>153</v>
      </c>
      <c r="AI55" t="s">
        <v>194</v>
      </c>
      <c r="AY55">
        <v>1273.0830000000001</v>
      </c>
      <c r="AZ55">
        <v>24.34</v>
      </c>
      <c r="BB55">
        <v>6.87</v>
      </c>
      <c r="BC55">
        <v>33.1</v>
      </c>
      <c r="BD55">
        <v>14.7</v>
      </c>
      <c r="BE55">
        <v>2.23</v>
      </c>
      <c r="BF55">
        <v>6.6</v>
      </c>
      <c r="BG55" t="s">
        <v>217</v>
      </c>
      <c r="BH55" t="s">
        <v>217</v>
      </c>
      <c r="BI55" t="s">
        <v>217</v>
      </c>
      <c r="BJ55" t="s">
        <v>217</v>
      </c>
      <c r="BK55" t="s">
        <v>217</v>
      </c>
      <c r="BL55" t="s">
        <v>217</v>
      </c>
      <c r="BN55">
        <v>63.5</v>
      </c>
      <c r="BP55">
        <v>5.72</v>
      </c>
      <c r="BQ55" t="s">
        <v>217</v>
      </c>
      <c r="BR55">
        <v>2.0299999999999998</v>
      </c>
      <c r="BS55" t="s">
        <v>217</v>
      </c>
      <c r="BT55">
        <v>7.54</v>
      </c>
      <c r="BU55" t="s">
        <v>217</v>
      </c>
      <c r="BV55" t="s">
        <v>217</v>
      </c>
      <c r="BX55">
        <v>15.29</v>
      </c>
      <c r="BZ55" t="s">
        <v>217</v>
      </c>
      <c r="CA55">
        <v>1.1200000000000001</v>
      </c>
      <c r="CB55" t="s">
        <v>217</v>
      </c>
      <c r="CD55">
        <v>1.1200000000000001</v>
      </c>
    </row>
    <row r="56" spans="2:82" x14ac:dyDescent="0.35">
      <c r="AY56">
        <v>1297.0830000000001</v>
      </c>
      <c r="AZ56">
        <v>22.89</v>
      </c>
      <c r="BB56">
        <v>7.34</v>
      </c>
      <c r="BC56">
        <v>31.8</v>
      </c>
      <c r="BD56">
        <v>13.9</v>
      </c>
      <c r="BE56">
        <v>2.02</v>
      </c>
      <c r="BF56">
        <v>9.31</v>
      </c>
      <c r="BG56" t="s">
        <v>207</v>
      </c>
      <c r="BH56" t="s">
        <v>207</v>
      </c>
      <c r="BI56" t="s">
        <v>207</v>
      </c>
      <c r="BJ56" t="s">
        <v>207</v>
      </c>
      <c r="BK56" t="s">
        <v>207</v>
      </c>
      <c r="BL56" t="s">
        <v>207</v>
      </c>
      <c r="BN56">
        <v>64.37</v>
      </c>
      <c r="BP56">
        <v>5.88</v>
      </c>
      <c r="BQ56" t="s">
        <v>207</v>
      </c>
      <c r="BR56">
        <v>2.2000000000000002</v>
      </c>
      <c r="BS56" t="s">
        <v>207</v>
      </c>
      <c r="BT56">
        <v>6.35</v>
      </c>
      <c r="BU56" t="s">
        <v>207</v>
      </c>
      <c r="BV56" t="s">
        <v>207</v>
      </c>
      <c r="BX56">
        <v>14.43</v>
      </c>
      <c r="BZ56" t="s">
        <v>207</v>
      </c>
      <c r="CA56">
        <v>1.59</v>
      </c>
      <c r="CB56" t="s">
        <v>207</v>
      </c>
      <c r="CD56">
        <v>1.59</v>
      </c>
    </row>
    <row r="57" spans="2:82" x14ac:dyDescent="0.35">
      <c r="AY57">
        <v>1321.0830000000001</v>
      </c>
      <c r="AZ57">
        <v>22.84</v>
      </c>
      <c r="BB57">
        <v>5.97</v>
      </c>
      <c r="BC57">
        <v>29.3</v>
      </c>
      <c r="BD57">
        <v>13.7</v>
      </c>
      <c r="BE57">
        <v>3.19</v>
      </c>
      <c r="BF57">
        <v>8.06</v>
      </c>
      <c r="BG57" t="s">
        <v>216</v>
      </c>
      <c r="BH57" t="s">
        <v>216</v>
      </c>
      <c r="BI57" t="s">
        <v>216</v>
      </c>
      <c r="BJ57" t="s">
        <v>216</v>
      </c>
      <c r="BK57" t="s">
        <v>216</v>
      </c>
      <c r="BL57" t="s">
        <v>216</v>
      </c>
      <c r="BN57">
        <v>60.22</v>
      </c>
      <c r="BP57">
        <v>5.97</v>
      </c>
      <c r="BQ57" t="s">
        <v>216</v>
      </c>
      <c r="BR57">
        <v>2.09</v>
      </c>
      <c r="BS57" t="s">
        <v>216</v>
      </c>
      <c r="BT57">
        <v>6.11</v>
      </c>
      <c r="BU57" t="s">
        <v>216</v>
      </c>
      <c r="BV57" t="s">
        <v>216</v>
      </c>
      <c r="BX57">
        <v>14.169999999999998</v>
      </c>
      <c r="BZ57" t="s">
        <v>216</v>
      </c>
      <c r="CA57" t="s">
        <v>216</v>
      </c>
      <c r="CB57" t="s">
        <v>216</v>
      </c>
      <c r="CD57">
        <v>0</v>
      </c>
    </row>
    <row r="58" spans="2:82" x14ac:dyDescent="0.35">
      <c r="B58">
        <v>1</v>
      </c>
      <c r="C58">
        <v>24</v>
      </c>
      <c r="E58">
        <f t="shared" ref="E58:O58" si="2">N(E12)</f>
        <v>0</v>
      </c>
      <c r="F58">
        <f t="shared" si="2"/>
        <v>17</v>
      </c>
      <c r="G58">
        <f t="shared" si="2"/>
        <v>5.91</v>
      </c>
      <c r="H58">
        <f t="shared" si="2"/>
        <v>0</v>
      </c>
      <c r="I58">
        <f t="shared" si="2"/>
        <v>4.08</v>
      </c>
      <c r="J58">
        <f t="shared" si="2"/>
        <v>0</v>
      </c>
      <c r="K58">
        <f t="shared" si="2"/>
        <v>1.37</v>
      </c>
      <c r="L58">
        <f t="shared" si="2"/>
        <v>0</v>
      </c>
      <c r="M58">
        <f t="shared" si="2"/>
        <v>0</v>
      </c>
      <c r="N58">
        <f t="shared" si="2"/>
        <v>0</v>
      </c>
      <c r="O58">
        <f t="shared" si="2"/>
        <v>0</v>
      </c>
      <c r="Q58">
        <f t="shared" ref="Q58:Q96" si="3">N(Q12)</f>
        <v>28.360000000000003</v>
      </c>
      <c r="S58">
        <f t="shared" ref="S58:W67" si="4">N(S12)</f>
        <v>0</v>
      </c>
      <c r="T58">
        <f t="shared" si="4"/>
        <v>0</v>
      </c>
      <c r="U58">
        <f t="shared" si="4"/>
        <v>10.4</v>
      </c>
      <c r="V58">
        <f t="shared" si="4"/>
        <v>0</v>
      </c>
      <c r="W58">
        <f t="shared" si="4"/>
        <v>861</v>
      </c>
      <c r="X58">
        <f t="shared" ref="X58:X96" si="5">1000*W58</f>
        <v>861000</v>
      </c>
      <c r="Y58">
        <f>X58/1000</f>
        <v>861</v>
      </c>
      <c r="Z58">
        <f t="shared" ref="Z58:Z96" si="6">N(X12)</f>
        <v>0</v>
      </c>
      <c r="AA58">
        <f t="shared" ref="AA58:AA77" si="7">N(Z12)</f>
        <v>0</v>
      </c>
      <c r="AC58">
        <f t="shared" ref="AC58:AC96" si="8">N(AB12)</f>
        <v>871.4</v>
      </c>
      <c r="AE58">
        <f t="shared" ref="AE58:AG77" si="9">N(AD12)</f>
        <v>0</v>
      </c>
      <c r="AF58">
        <f t="shared" si="9"/>
        <v>34.9</v>
      </c>
      <c r="AG58">
        <f t="shared" si="9"/>
        <v>6.78</v>
      </c>
      <c r="AI58">
        <f t="shared" ref="AI58:AI96" si="10">N(AH12)</f>
        <v>41.68</v>
      </c>
      <c r="AY58">
        <v>1335.0830000000001</v>
      </c>
      <c r="AZ58">
        <v>24.18</v>
      </c>
      <c r="BB58">
        <v>6.37</v>
      </c>
      <c r="BC58">
        <v>52</v>
      </c>
      <c r="BD58">
        <v>15.7</v>
      </c>
      <c r="BE58">
        <v>2.38</v>
      </c>
      <c r="BF58">
        <v>7.93</v>
      </c>
      <c r="BG58" t="s">
        <v>215</v>
      </c>
      <c r="BH58" t="s">
        <v>215</v>
      </c>
      <c r="BI58" t="s">
        <v>215</v>
      </c>
      <c r="BJ58" t="s">
        <v>215</v>
      </c>
      <c r="BK58" t="s">
        <v>215</v>
      </c>
      <c r="BL58" t="s">
        <v>215</v>
      </c>
      <c r="BN58">
        <v>84.38</v>
      </c>
      <c r="BP58">
        <v>6.97</v>
      </c>
      <c r="BQ58" t="s">
        <v>215</v>
      </c>
      <c r="BR58">
        <v>3.62</v>
      </c>
      <c r="BS58" t="s">
        <v>215</v>
      </c>
      <c r="BT58">
        <v>7.4</v>
      </c>
      <c r="BU58" t="s">
        <v>215</v>
      </c>
      <c r="BV58" t="s">
        <v>215</v>
      </c>
      <c r="BX58">
        <v>17.990000000000002</v>
      </c>
      <c r="BZ58" t="s">
        <v>215</v>
      </c>
      <c r="CA58">
        <v>2.71</v>
      </c>
      <c r="CB58" t="s">
        <v>215</v>
      </c>
      <c r="CD58">
        <v>2.71</v>
      </c>
    </row>
    <row r="59" spans="2:82" x14ac:dyDescent="0.35">
      <c r="C59">
        <v>48</v>
      </c>
      <c r="E59">
        <f t="shared" ref="E59:O59" si="11">N(E13)</f>
        <v>1.1499999999999999</v>
      </c>
      <c r="F59">
        <f t="shared" si="11"/>
        <v>72</v>
      </c>
      <c r="G59">
        <f t="shared" si="11"/>
        <v>15.5</v>
      </c>
      <c r="H59">
        <f t="shared" si="11"/>
        <v>2.87</v>
      </c>
      <c r="I59">
        <f t="shared" si="11"/>
        <v>7.41</v>
      </c>
      <c r="J59">
        <f t="shared" si="11"/>
        <v>0</v>
      </c>
      <c r="K59">
        <f t="shared" si="11"/>
        <v>1.66</v>
      </c>
      <c r="L59">
        <f t="shared" si="11"/>
        <v>0</v>
      </c>
      <c r="M59">
        <f t="shared" si="11"/>
        <v>0</v>
      </c>
      <c r="N59">
        <f t="shared" si="11"/>
        <v>0</v>
      </c>
      <c r="O59">
        <f t="shared" si="11"/>
        <v>0</v>
      </c>
      <c r="Q59">
        <f t="shared" si="3"/>
        <v>100.59</v>
      </c>
      <c r="S59">
        <f t="shared" si="4"/>
        <v>0</v>
      </c>
      <c r="T59">
        <f t="shared" si="4"/>
        <v>1.53</v>
      </c>
      <c r="U59">
        <f t="shared" si="4"/>
        <v>26.3</v>
      </c>
      <c r="V59">
        <f t="shared" si="4"/>
        <v>0</v>
      </c>
      <c r="W59">
        <f t="shared" si="4"/>
        <v>1150</v>
      </c>
      <c r="X59">
        <f t="shared" si="5"/>
        <v>1150000</v>
      </c>
      <c r="Y59">
        <f t="shared" ref="Y59:Y96" si="12">X59/1000</f>
        <v>1150</v>
      </c>
      <c r="Z59">
        <f t="shared" si="6"/>
        <v>0</v>
      </c>
      <c r="AA59">
        <f t="shared" si="7"/>
        <v>0</v>
      </c>
      <c r="AC59">
        <f t="shared" si="8"/>
        <v>1177.83</v>
      </c>
      <c r="AE59">
        <f t="shared" si="9"/>
        <v>0</v>
      </c>
      <c r="AF59">
        <f t="shared" si="9"/>
        <v>55.3</v>
      </c>
      <c r="AG59">
        <f t="shared" si="9"/>
        <v>9.58</v>
      </c>
      <c r="AI59">
        <f t="shared" si="10"/>
        <v>64.88</v>
      </c>
      <c r="AY59">
        <v>1359.0830000000001</v>
      </c>
      <c r="AZ59">
        <v>24.48</v>
      </c>
      <c r="BB59">
        <v>6.56</v>
      </c>
      <c r="BC59">
        <v>55.1</v>
      </c>
      <c r="BD59">
        <v>19.2</v>
      </c>
      <c r="BE59">
        <v>2.67</v>
      </c>
      <c r="BF59">
        <v>7</v>
      </c>
      <c r="BG59" t="s">
        <v>214</v>
      </c>
      <c r="BH59" t="s">
        <v>214</v>
      </c>
      <c r="BI59" t="s">
        <v>214</v>
      </c>
      <c r="BJ59" t="s">
        <v>214</v>
      </c>
      <c r="BK59" t="s">
        <v>214</v>
      </c>
      <c r="BL59" t="s">
        <v>214</v>
      </c>
      <c r="BN59">
        <v>90.53</v>
      </c>
      <c r="BP59">
        <v>5.05</v>
      </c>
      <c r="BQ59" t="s">
        <v>214</v>
      </c>
      <c r="BR59">
        <v>2.86</v>
      </c>
      <c r="BS59" t="s">
        <v>214</v>
      </c>
      <c r="BT59">
        <v>6.23</v>
      </c>
      <c r="BU59" t="s">
        <v>214</v>
      </c>
      <c r="BV59" t="s">
        <v>214</v>
      </c>
      <c r="BX59">
        <v>14.14</v>
      </c>
      <c r="BZ59" t="s">
        <v>214</v>
      </c>
      <c r="CA59">
        <v>2.65</v>
      </c>
      <c r="CB59" t="s">
        <v>214</v>
      </c>
      <c r="CD59">
        <v>2.65</v>
      </c>
    </row>
    <row r="60" spans="2:82" x14ac:dyDescent="0.35">
      <c r="C60">
        <v>72</v>
      </c>
      <c r="E60">
        <f t="shared" ref="E60:O60" si="13">N(E14)</f>
        <v>1.06</v>
      </c>
      <c r="F60">
        <f t="shared" si="13"/>
        <v>34</v>
      </c>
      <c r="G60">
        <f t="shared" si="13"/>
        <v>15.3</v>
      </c>
      <c r="H60">
        <f t="shared" si="13"/>
        <v>2.06</v>
      </c>
      <c r="I60">
        <f t="shared" si="13"/>
        <v>6.94</v>
      </c>
      <c r="J60">
        <f t="shared" si="13"/>
        <v>0</v>
      </c>
      <c r="K60">
        <f t="shared" si="13"/>
        <v>1.48</v>
      </c>
      <c r="L60">
        <f t="shared" si="13"/>
        <v>0</v>
      </c>
      <c r="M60">
        <f t="shared" si="13"/>
        <v>0</v>
      </c>
      <c r="N60">
        <f t="shared" si="13"/>
        <v>0</v>
      </c>
      <c r="O60">
        <f t="shared" si="13"/>
        <v>0</v>
      </c>
      <c r="Q60">
        <f t="shared" si="3"/>
        <v>60.839999999999996</v>
      </c>
      <c r="S60">
        <f t="shared" si="4"/>
        <v>0</v>
      </c>
      <c r="T60">
        <f t="shared" si="4"/>
        <v>0</v>
      </c>
      <c r="U60">
        <f t="shared" si="4"/>
        <v>19</v>
      </c>
      <c r="V60">
        <f t="shared" si="4"/>
        <v>0</v>
      </c>
      <c r="W60">
        <f t="shared" si="4"/>
        <v>1960</v>
      </c>
      <c r="X60">
        <f t="shared" si="5"/>
        <v>1960000</v>
      </c>
      <c r="Y60">
        <f t="shared" si="12"/>
        <v>1960</v>
      </c>
      <c r="Z60">
        <f t="shared" si="6"/>
        <v>0</v>
      </c>
      <c r="AA60">
        <f t="shared" si="7"/>
        <v>0</v>
      </c>
      <c r="AC60">
        <f t="shared" si="8"/>
        <v>1979</v>
      </c>
      <c r="AE60">
        <f t="shared" si="9"/>
        <v>0</v>
      </c>
      <c r="AF60">
        <f t="shared" si="9"/>
        <v>103</v>
      </c>
      <c r="AG60">
        <f t="shared" si="9"/>
        <v>28.4</v>
      </c>
      <c r="AI60">
        <f t="shared" si="10"/>
        <v>131.4</v>
      </c>
      <c r="AY60">
        <v>1383.0830000000001</v>
      </c>
      <c r="AZ60">
        <v>24.45</v>
      </c>
      <c r="BB60">
        <v>9.27</v>
      </c>
      <c r="BC60">
        <v>60.5</v>
      </c>
      <c r="BD60">
        <v>18.7</v>
      </c>
      <c r="BE60">
        <v>2.83</v>
      </c>
      <c r="BF60">
        <v>7.27</v>
      </c>
      <c r="BG60" t="s">
        <v>213</v>
      </c>
      <c r="BH60" t="s">
        <v>213</v>
      </c>
      <c r="BI60" t="s">
        <v>213</v>
      </c>
      <c r="BJ60" t="s">
        <v>213</v>
      </c>
      <c r="BK60" t="s">
        <v>213</v>
      </c>
      <c r="BL60" t="s">
        <v>213</v>
      </c>
      <c r="BN60">
        <v>98.57</v>
      </c>
      <c r="BP60">
        <v>5.37</v>
      </c>
      <c r="BQ60" t="s">
        <v>213</v>
      </c>
      <c r="BR60">
        <v>2.71</v>
      </c>
      <c r="BS60" t="s">
        <v>213</v>
      </c>
      <c r="BT60">
        <v>9.69</v>
      </c>
      <c r="BU60" t="s">
        <v>213</v>
      </c>
      <c r="BV60" t="s">
        <v>213</v>
      </c>
      <c r="BX60">
        <v>17.77</v>
      </c>
      <c r="BZ60" t="s">
        <v>213</v>
      </c>
      <c r="CA60">
        <v>1.73</v>
      </c>
      <c r="CB60" t="s">
        <v>213</v>
      </c>
      <c r="CD60">
        <v>1.73</v>
      </c>
    </row>
    <row r="61" spans="2:82" x14ac:dyDescent="0.35">
      <c r="C61">
        <v>96</v>
      </c>
      <c r="E61">
        <f t="shared" ref="E61:O61" si="14">N(E15)</f>
        <v>0</v>
      </c>
      <c r="F61">
        <f t="shared" si="14"/>
        <v>18.7</v>
      </c>
      <c r="G61">
        <f t="shared" si="14"/>
        <v>11.6</v>
      </c>
      <c r="H61">
        <f t="shared" si="14"/>
        <v>1.32</v>
      </c>
      <c r="I61">
        <f t="shared" si="14"/>
        <v>4.08</v>
      </c>
      <c r="J61">
        <f t="shared" si="14"/>
        <v>0</v>
      </c>
      <c r="K61">
        <f t="shared" si="14"/>
        <v>1.35</v>
      </c>
      <c r="L61">
        <f t="shared" si="14"/>
        <v>0</v>
      </c>
      <c r="M61">
        <f t="shared" si="14"/>
        <v>0</v>
      </c>
      <c r="N61">
        <f t="shared" si="14"/>
        <v>0</v>
      </c>
      <c r="O61">
        <f t="shared" si="14"/>
        <v>0</v>
      </c>
      <c r="Q61">
        <f t="shared" si="3"/>
        <v>37.049999999999997</v>
      </c>
      <c r="S61">
        <f t="shared" si="4"/>
        <v>0</v>
      </c>
      <c r="T61">
        <f t="shared" si="4"/>
        <v>0</v>
      </c>
      <c r="U61">
        <f t="shared" si="4"/>
        <v>9.6300000000000008</v>
      </c>
      <c r="V61">
        <f t="shared" si="4"/>
        <v>0</v>
      </c>
      <c r="W61">
        <f t="shared" si="4"/>
        <v>1320</v>
      </c>
      <c r="X61">
        <f t="shared" si="5"/>
        <v>1320000</v>
      </c>
      <c r="Y61">
        <f t="shared" si="12"/>
        <v>1320</v>
      </c>
      <c r="Z61">
        <f t="shared" si="6"/>
        <v>0</v>
      </c>
      <c r="AA61">
        <f t="shared" si="7"/>
        <v>0</v>
      </c>
      <c r="AC61">
        <f t="shared" si="8"/>
        <v>1329.63</v>
      </c>
      <c r="AE61">
        <f t="shared" si="9"/>
        <v>0</v>
      </c>
      <c r="AF61">
        <f t="shared" si="9"/>
        <v>63.2</v>
      </c>
      <c r="AG61">
        <f t="shared" si="9"/>
        <v>22.8</v>
      </c>
      <c r="AI61">
        <f t="shared" si="10"/>
        <v>86</v>
      </c>
      <c r="AY61">
        <v>1417.25</v>
      </c>
      <c r="AZ61">
        <v>23.93</v>
      </c>
      <c r="BB61">
        <v>16</v>
      </c>
      <c r="BC61">
        <v>30</v>
      </c>
      <c r="BD61">
        <v>16.399999999999999</v>
      </c>
      <c r="BE61">
        <v>2.52</v>
      </c>
      <c r="BF61">
        <v>6.41</v>
      </c>
      <c r="BG61" t="s">
        <v>5</v>
      </c>
      <c r="BH61" t="s">
        <v>5</v>
      </c>
      <c r="BI61" t="s">
        <v>5</v>
      </c>
      <c r="BJ61" t="s">
        <v>5</v>
      </c>
      <c r="BK61" t="s">
        <v>5</v>
      </c>
      <c r="BL61" t="s">
        <v>5</v>
      </c>
      <c r="BN61">
        <v>71.33</v>
      </c>
      <c r="BP61">
        <v>5.96</v>
      </c>
      <c r="BQ61" t="s">
        <v>5</v>
      </c>
      <c r="BR61">
        <v>2.2999999999999998</v>
      </c>
      <c r="BS61" t="s">
        <v>5</v>
      </c>
      <c r="BT61">
        <v>7.63</v>
      </c>
      <c r="BU61" t="s">
        <v>5</v>
      </c>
      <c r="BV61" t="s">
        <v>5</v>
      </c>
      <c r="BX61">
        <v>15.89</v>
      </c>
      <c r="BZ61" t="s">
        <v>5</v>
      </c>
      <c r="CA61">
        <v>1.68</v>
      </c>
      <c r="CB61" t="s">
        <v>5</v>
      </c>
      <c r="CD61">
        <v>1.68</v>
      </c>
    </row>
    <row r="62" spans="2:82" x14ac:dyDescent="0.35">
      <c r="C62">
        <v>120</v>
      </c>
      <c r="E62">
        <f t="shared" ref="E62:O62" si="15">N(E16)</f>
        <v>0</v>
      </c>
      <c r="F62">
        <f t="shared" si="15"/>
        <v>9.83</v>
      </c>
      <c r="G62">
        <f t="shared" si="15"/>
        <v>7.75</v>
      </c>
      <c r="H62">
        <f t="shared" si="15"/>
        <v>0</v>
      </c>
      <c r="I62">
        <f t="shared" si="15"/>
        <v>2.8</v>
      </c>
      <c r="J62">
        <f t="shared" si="15"/>
        <v>0</v>
      </c>
      <c r="K62">
        <f t="shared" si="15"/>
        <v>0</v>
      </c>
      <c r="L62">
        <f t="shared" si="15"/>
        <v>0</v>
      </c>
      <c r="M62">
        <f t="shared" si="15"/>
        <v>0</v>
      </c>
      <c r="N62">
        <f t="shared" si="15"/>
        <v>0</v>
      </c>
      <c r="O62">
        <f t="shared" si="15"/>
        <v>0</v>
      </c>
      <c r="Q62">
        <f t="shared" si="3"/>
        <v>20.38</v>
      </c>
      <c r="S62">
        <f t="shared" si="4"/>
        <v>0</v>
      </c>
      <c r="T62">
        <f t="shared" si="4"/>
        <v>0</v>
      </c>
      <c r="U62">
        <f t="shared" si="4"/>
        <v>6.29</v>
      </c>
      <c r="V62">
        <f t="shared" si="4"/>
        <v>0</v>
      </c>
      <c r="W62">
        <f t="shared" si="4"/>
        <v>1010</v>
      </c>
      <c r="X62">
        <f t="shared" si="5"/>
        <v>1010000</v>
      </c>
      <c r="Y62">
        <f t="shared" si="12"/>
        <v>1010</v>
      </c>
      <c r="Z62">
        <f t="shared" si="6"/>
        <v>0</v>
      </c>
      <c r="AA62">
        <f t="shared" si="7"/>
        <v>0</v>
      </c>
      <c r="AC62">
        <f t="shared" si="8"/>
        <v>1016.29</v>
      </c>
      <c r="AE62">
        <f t="shared" si="9"/>
        <v>0</v>
      </c>
      <c r="AF62">
        <f t="shared" si="9"/>
        <v>61</v>
      </c>
      <c r="AG62">
        <f t="shared" si="9"/>
        <v>26.2</v>
      </c>
      <c r="AI62">
        <f t="shared" si="10"/>
        <v>87.2</v>
      </c>
      <c r="AY62">
        <v>1441.25</v>
      </c>
      <c r="AZ62">
        <v>23.43</v>
      </c>
      <c r="BB62">
        <v>13</v>
      </c>
      <c r="BC62">
        <v>31.6</v>
      </c>
      <c r="BD62">
        <v>16.8</v>
      </c>
      <c r="BE62">
        <v>2.73</v>
      </c>
      <c r="BF62">
        <v>6.54</v>
      </c>
      <c r="BG62" t="s">
        <v>212</v>
      </c>
      <c r="BH62" t="s">
        <v>212</v>
      </c>
      <c r="BI62" t="s">
        <v>212</v>
      </c>
      <c r="BJ62" t="s">
        <v>212</v>
      </c>
      <c r="BK62" t="s">
        <v>212</v>
      </c>
      <c r="BL62" t="s">
        <v>212</v>
      </c>
      <c r="BN62">
        <v>70.670000000000016</v>
      </c>
      <c r="BP62">
        <v>4.5</v>
      </c>
      <c r="BQ62" t="s">
        <v>212</v>
      </c>
      <c r="BR62">
        <v>2.6</v>
      </c>
      <c r="BS62" t="s">
        <v>212</v>
      </c>
      <c r="BT62">
        <v>6.65</v>
      </c>
      <c r="BU62" t="s">
        <v>212</v>
      </c>
      <c r="BV62" t="s">
        <v>212</v>
      </c>
      <c r="BX62">
        <v>13.75</v>
      </c>
      <c r="BZ62" t="s">
        <v>212</v>
      </c>
      <c r="CA62" t="s">
        <v>212</v>
      </c>
      <c r="CB62" t="s">
        <v>212</v>
      </c>
      <c r="CD62">
        <v>0</v>
      </c>
    </row>
    <row r="63" spans="2:82" x14ac:dyDescent="0.35">
      <c r="C63">
        <v>144</v>
      </c>
      <c r="E63">
        <f t="shared" ref="E63:O63" si="16">N(E17)</f>
        <v>0</v>
      </c>
      <c r="F63">
        <f t="shared" si="16"/>
        <v>12.1</v>
      </c>
      <c r="G63">
        <f t="shared" si="16"/>
        <v>9.2899999999999991</v>
      </c>
      <c r="H63">
        <f t="shared" si="16"/>
        <v>0</v>
      </c>
      <c r="I63">
        <f t="shared" si="16"/>
        <v>3.69</v>
      </c>
      <c r="J63">
        <f t="shared" si="16"/>
        <v>0</v>
      </c>
      <c r="K63">
        <f t="shared" si="16"/>
        <v>1.1100000000000001</v>
      </c>
      <c r="L63">
        <f t="shared" si="16"/>
        <v>0</v>
      </c>
      <c r="M63">
        <f t="shared" si="16"/>
        <v>0</v>
      </c>
      <c r="N63">
        <f t="shared" si="16"/>
        <v>0</v>
      </c>
      <c r="O63">
        <f t="shared" si="16"/>
        <v>0</v>
      </c>
      <c r="Q63">
        <f t="shared" si="3"/>
        <v>26.19</v>
      </c>
      <c r="S63">
        <f t="shared" si="4"/>
        <v>0</v>
      </c>
      <c r="T63">
        <f t="shared" si="4"/>
        <v>0</v>
      </c>
      <c r="U63">
        <f t="shared" si="4"/>
        <v>6.12</v>
      </c>
      <c r="V63">
        <f t="shared" si="4"/>
        <v>0</v>
      </c>
      <c r="W63">
        <f t="shared" si="4"/>
        <v>2030</v>
      </c>
      <c r="X63">
        <f t="shared" si="5"/>
        <v>2030000</v>
      </c>
      <c r="Y63">
        <f t="shared" si="12"/>
        <v>2030</v>
      </c>
      <c r="Z63">
        <f t="shared" si="6"/>
        <v>0</v>
      </c>
      <c r="AA63">
        <f t="shared" si="7"/>
        <v>0</v>
      </c>
      <c r="AC63">
        <f t="shared" si="8"/>
        <v>2036.12</v>
      </c>
      <c r="AE63">
        <f t="shared" si="9"/>
        <v>0</v>
      </c>
      <c r="AF63">
        <f t="shared" si="9"/>
        <v>55.4</v>
      </c>
      <c r="AG63">
        <f t="shared" si="9"/>
        <v>42.3</v>
      </c>
      <c r="AI63">
        <f t="shared" si="10"/>
        <v>97.699999999999989</v>
      </c>
      <c r="AY63">
        <v>1465.25</v>
      </c>
      <c r="AZ63">
        <v>21.400000000000002</v>
      </c>
      <c r="BB63">
        <v>9.2899999999999991</v>
      </c>
      <c r="BC63">
        <v>29.4</v>
      </c>
      <c r="BD63">
        <v>14.9</v>
      </c>
      <c r="BE63">
        <v>2.97</v>
      </c>
      <c r="BF63">
        <v>8.48</v>
      </c>
      <c r="BG63" t="s">
        <v>5</v>
      </c>
      <c r="BH63" t="s">
        <v>5</v>
      </c>
      <c r="BI63" t="s">
        <v>5</v>
      </c>
      <c r="BJ63" t="s">
        <v>5</v>
      </c>
      <c r="BK63" t="s">
        <v>5</v>
      </c>
      <c r="BL63" t="s">
        <v>5</v>
      </c>
      <c r="BN63">
        <v>65.039999999999992</v>
      </c>
      <c r="BP63" t="s">
        <v>5</v>
      </c>
      <c r="BQ63" t="s">
        <v>5</v>
      </c>
      <c r="BR63">
        <v>3.39</v>
      </c>
      <c r="BS63" t="s">
        <v>5</v>
      </c>
      <c r="BT63">
        <v>5.2</v>
      </c>
      <c r="BU63" t="s">
        <v>5</v>
      </c>
      <c r="BV63" t="s">
        <v>5</v>
      </c>
      <c r="BX63">
        <v>8.59</v>
      </c>
      <c r="BZ63" t="s">
        <v>5</v>
      </c>
      <c r="CA63" t="s">
        <v>5</v>
      </c>
      <c r="CB63" t="s">
        <v>5</v>
      </c>
      <c r="CD63">
        <v>0</v>
      </c>
    </row>
    <row r="64" spans="2:82" x14ac:dyDescent="0.35">
      <c r="B64">
        <v>2</v>
      </c>
      <c r="C64">
        <v>168</v>
      </c>
      <c r="E64">
        <f t="shared" ref="E64:O64" si="17">N(E18)</f>
        <v>1</v>
      </c>
      <c r="F64">
        <f t="shared" si="17"/>
        <v>33.1</v>
      </c>
      <c r="G64">
        <f t="shared" si="17"/>
        <v>12.6</v>
      </c>
      <c r="H64">
        <f t="shared" si="17"/>
        <v>1.19</v>
      </c>
      <c r="I64">
        <f t="shared" si="17"/>
        <v>3.63</v>
      </c>
      <c r="J64">
        <f t="shared" si="17"/>
        <v>0</v>
      </c>
      <c r="K64">
        <f t="shared" si="17"/>
        <v>1.02</v>
      </c>
      <c r="L64">
        <f t="shared" si="17"/>
        <v>0</v>
      </c>
      <c r="M64">
        <f t="shared" si="17"/>
        <v>0</v>
      </c>
      <c r="N64">
        <f t="shared" si="17"/>
        <v>0</v>
      </c>
      <c r="O64">
        <f t="shared" si="17"/>
        <v>0</v>
      </c>
      <c r="Q64">
        <f t="shared" si="3"/>
        <v>52.540000000000006</v>
      </c>
      <c r="S64">
        <f t="shared" si="4"/>
        <v>0</v>
      </c>
      <c r="T64">
        <f t="shared" si="4"/>
        <v>0</v>
      </c>
      <c r="U64">
        <f t="shared" si="4"/>
        <v>4.7699999999999996</v>
      </c>
      <c r="V64">
        <f t="shared" si="4"/>
        <v>0</v>
      </c>
      <c r="W64">
        <f t="shared" si="4"/>
        <v>1380</v>
      </c>
      <c r="X64">
        <f t="shared" si="5"/>
        <v>1380000</v>
      </c>
      <c r="Y64">
        <f t="shared" si="12"/>
        <v>1380</v>
      </c>
      <c r="Z64">
        <f t="shared" si="6"/>
        <v>0</v>
      </c>
      <c r="AA64">
        <f t="shared" si="7"/>
        <v>0</v>
      </c>
      <c r="AC64">
        <f t="shared" si="8"/>
        <v>1384.77</v>
      </c>
      <c r="AE64">
        <f t="shared" si="9"/>
        <v>0</v>
      </c>
      <c r="AF64">
        <f t="shared" si="9"/>
        <v>44.3</v>
      </c>
      <c r="AG64">
        <f t="shared" si="9"/>
        <v>41.5</v>
      </c>
      <c r="AI64">
        <f t="shared" si="10"/>
        <v>85.8</v>
      </c>
      <c r="AY64">
        <v>1488.8330000000001</v>
      </c>
      <c r="AZ64">
        <v>20.98</v>
      </c>
      <c r="BB64">
        <v>8.66</v>
      </c>
      <c r="BC64">
        <v>27.3</v>
      </c>
      <c r="BD64">
        <v>13.9</v>
      </c>
      <c r="BE64">
        <v>2.67</v>
      </c>
      <c r="BF64">
        <v>8.35</v>
      </c>
      <c r="BG64" t="s">
        <v>206</v>
      </c>
      <c r="BH64" t="s">
        <v>206</v>
      </c>
      <c r="BI64" t="s">
        <v>206</v>
      </c>
      <c r="BJ64" t="s">
        <v>206</v>
      </c>
      <c r="BK64" t="s">
        <v>206</v>
      </c>
      <c r="BL64" t="s">
        <v>206</v>
      </c>
      <c r="BN64">
        <v>60.88</v>
      </c>
      <c r="BP64">
        <v>5.78</v>
      </c>
      <c r="BQ64" t="s">
        <v>206</v>
      </c>
      <c r="BR64">
        <v>2.71</v>
      </c>
      <c r="BS64" t="s">
        <v>206</v>
      </c>
      <c r="BT64">
        <v>3.56</v>
      </c>
      <c r="BU64" t="s">
        <v>206</v>
      </c>
      <c r="BV64" t="s">
        <v>206</v>
      </c>
      <c r="BX64">
        <v>12.05</v>
      </c>
      <c r="BZ64" t="s">
        <v>206</v>
      </c>
      <c r="CA64">
        <v>1.77</v>
      </c>
      <c r="CB64" t="s">
        <v>206</v>
      </c>
      <c r="CD64">
        <v>1.77</v>
      </c>
    </row>
    <row r="65" spans="2:82" x14ac:dyDescent="0.35">
      <c r="B65">
        <v>3</v>
      </c>
      <c r="C65">
        <v>192</v>
      </c>
      <c r="E65">
        <f t="shared" ref="E65:O65" si="18">N(E19)</f>
        <v>0</v>
      </c>
      <c r="F65">
        <f t="shared" si="18"/>
        <v>18.3</v>
      </c>
      <c r="G65">
        <f t="shared" si="18"/>
        <v>9.9499999999999993</v>
      </c>
      <c r="H65">
        <f t="shared" si="18"/>
        <v>0</v>
      </c>
      <c r="I65">
        <f t="shared" si="18"/>
        <v>3.47</v>
      </c>
      <c r="J65">
        <f t="shared" si="18"/>
        <v>0</v>
      </c>
      <c r="K65">
        <f t="shared" si="18"/>
        <v>1.48</v>
      </c>
      <c r="L65">
        <f t="shared" si="18"/>
        <v>0</v>
      </c>
      <c r="M65">
        <f t="shared" si="18"/>
        <v>0</v>
      </c>
      <c r="N65">
        <f t="shared" si="18"/>
        <v>0</v>
      </c>
      <c r="O65">
        <f t="shared" si="18"/>
        <v>0</v>
      </c>
      <c r="Q65">
        <f t="shared" si="3"/>
        <v>33.199999999999996</v>
      </c>
      <c r="S65">
        <f t="shared" si="4"/>
        <v>0</v>
      </c>
      <c r="T65">
        <f t="shared" si="4"/>
        <v>0</v>
      </c>
      <c r="U65">
        <f t="shared" si="4"/>
        <v>4.99</v>
      </c>
      <c r="V65">
        <f t="shared" si="4"/>
        <v>0</v>
      </c>
      <c r="W65">
        <f t="shared" si="4"/>
        <v>913</v>
      </c>
      <c r="X65">
        <f t="shared" si="5"/>
        <v>913000</v>
      </c>
      <c r="Y65">
        <f t="shared" si="12"/>
        <v>913</v>
      </c>
      <c r="Z65">
        <f t="shared" si="6"/>
        <v>0</v>
      </c>
      <c r="AA65">
        <f t="shared" si="7"/>
        <v>0</v>
      </c>
      <c r="AC65">
        <f t="shared" si="8"/>
        <v>917.99</v>
      </c>
      <c r="AE65">
        <f t="shared" si="9"/>
        <v>0</v>
      </c>
      <c r="AF65">
        <f t="shared" si="9"/>
        <v>25.9</v>
      </c>
      <c r="AG65">
        <f t="shared" si="9"/>
        <v>24.9</v>
      </c>
      <c r="AI65">
        <f t="shared" si="10"/>
        <v>50.8</v>
      </c>
      <c r="AY65">
        <v>1511.5830000000001</v>
      </c>
      <c r="AZ65">
        <v>21.32</v>
      </c>
      <c r="BB65">
        <v>6.68</v>
      </c>
      <c r="BC65">
        <v>26.8</v>
      </c>
      <c r="BD65">
        <v>12.4</v>
      </c>
      <c r="BE65">
        <v>3.15</v>
      </c>
      <c r="BF65">
        <v>7.82</v>
      </c>
      <c r="BG65" t="s">
        <v>211</v>
      </c>
      <c r="BH65" t="s">
        <v>211</v>
      </c>
      <c r="BI65" t="s">
        <v>211</v>
      </c>
      <c r="BJ65" t="s">
        <v>211</v>
      </c>
      <c r="BK65" t="s">
        <v>211</v>
      </c>
      <c r="BL65" t="s">
        <v>211</v>
      </c>
      <c r="BN65">
        <v>56.85</v>
      </c>
      <c r="BP65">
        <v>5.67</v>
      </c>
      <c r="BQ65" t="s">
        <v>211</v>
      </c>
      <c r="BR65">
        <v>2.6</v>
      </c>
      <c r="BS65" t="s">
        <v>211</v>
      </c>
      <c r="BT65">
        <v>4.96</v>
      </c>
      <c r="BU65" t="s">
        <v>211</v>
      </c>
      <c r="BV65" t="s">
        <v>211</v>
      </c>
      <c r="BX65">
        <v>13.23</v>
      </c>
      <c r="BZ65" t="s">
        <v>211</v>
      </c>
      <c r="CA65" t="s">
        <v>211</v>
      </c>
      <c r="CB65" t="s">
        <v>211</v>
      </c>
      <c r="CD65">
        <v>0</v>
      </c>
    </row>
    <row r="66" spans="2:82" x14ac:dyDescent="0.35">
      <c r="B66">
        <v>4</v>
      </c>
      <c r="C66">
        <v>216</v>
      </c>
      <c r="E66">
        <f t="shared" ref="E66:O66" si="19">N(E20)</f>
        <v>0</v>
      </c>
      <c r="F66">
        <f t="shared" si="19"/>
        <v>10.9</v>
      </c>
      <c r="G66">
        <f t="shared" si="19"/>
        <v>7.26</v>
      </c>
      <c r="H66">
        <f t="shared" si="19"/>
        <v>0</v>
      </c>
      <c r="I66">
        <f t="shared" si="19"/>
        <v>2.65</v>
      </c>
      <c r="J66">
        <f t="shared" si="19"/>
        <v>1.47</v>
      </c>
      <c r="K66">
        <f t="shared" si="19"/>
        <v>1.18</v>
      </c>
      <c r="L66">
        <f t="shared" si="19"/>
        <v>0</v>
      </c>
      <c r="M66">
        <f t="shared" si="19"/>
        <v>0</v>
      </c>
      <c r="N66">
        <f t="shared" si="19"/>
        <v>0</v>
      </c>
      <c r="O66">
        <f t="shared" si="19"/>
        <v>0</v>
      </c>
      <c r="Q66">
        <f t="shared" si="3"/>
        <v>23.459999999999997</v>
      </c>
      <c r="S66">
        <f t="shared" si="4"/>
        <v>0</v>
      </c>
      <c r="T66">
        <f t="shared" si="4"/>
        <v>0</v>
      </c>
      <c r="U66">
        <f t="shared" si="4"/>
        <v>3.01</v>
      </c>
      <c r="V66">
        <f t="shared" si="4"/>
        <v>0</v>
      </c>
      <c r="W66">
        <f t="shared" si="4"/>
        <v>736</v>
      </c>
      <c r="X66">
        <f t="shared" si="5"/>
        <v>736000</v>
      </c>
      <c r="Y66">
        <f t="shared" si="12"/>
        <v>736</v>
      </c>
      <c r="Z66">
        <f t="shared" si="6"/>
        <v>0</v>
      </c>
      <c r="AA66">
        <f t="shared" si="7"/>
        <v>0</v>
      </c>
      <c r="AC66">
        <f t="shared" si="8"/>
        <v>739.01</v>
      </c>
      <c r="AE66">
        <f t="shared" si="9"/>
        <v>0</v>
      </c>
      <c r="AF66">
        <f t="shared" si="9"/>
        <v>20.7</v>
      </c>
      <c r="AG66">
        <f t="shared" si="9"/>
        <v>22.8</v>
      </c>
      <c r="AI66">
        <f t="shared" si="10"/>
        <v>43.5</v>
      </c>
      <c r="AY66">
        <v>1536</v>
      </c>
      <c r="AZ66">
        <v>22.7</v>
      </c>
      <c r="BB66">
        <v>7.2</v>
      </c>
      <c r="BC66">
        <v>25.3</v>
      </c>
      <c r="BD66">
        <v>12.5</v>
      </c>
      <c r="BE66">
        <v>2.42</v>
      </c>
      <c r="BF66">
        <v>7.64</v>
      </c>
      <c r="BG66" t="s">
        <v>210</v>
      </c>
      <c r="BH66" t="s">
        <v>210</v>
      </c>
      <c r="BI66" t="s">
        <v>210</v>
      </c>
      <c r="BJ66" t="s">
        <v>210</v>
      </c>
      <c r="BK66" t="s">
        <v>210</v>
      </c>
      <c r="BL66" t="s">
        <v>210</v>
      </c>
      <c r="BN66">
        <v>55.06</v>
      </c>
      <c r="BP66">
        <v>5.53</v>
      </c>
      <c r="BQ66" t="s">
        <v>210</v>
      </c>
      <c r="BR66">
        <v>2.83</v>
      </c>
      <c r="BS66" t="s">
        <v>210</v>
      </c>
      <c r="BT66">
        <v>5.4</v>
      </c>
      <c r="BU66" t="s">
        <v>210</v>
      </c>
      <c r="BV66" t="s">
        <v>210</v>
      </c>
      <c r="BX66">
        <v>13.76</v>
      </c>
      <c r="BZ66" t="s">
        <v>210</v>
      </c>
      <c r="CA66">
        <v>1.26</v>
      </c>
      <c r="CB66" t="s">
        <v>210</v>
      </c>
      <c r="CD66">
        <v>1.26</v>
      </c>
    </row>
    <row r="67" spans="2:82" x14ac:dyDescent="0.35">
      <c r="B67">
        <v>5</v>
      </c>
      <c r="C67">
        <v>240</v>
      </c>
      <c r="E67">
        <f t="shared" ref="E67:O67" si="20">N(E21)</f>
        <v>1.28</v>
      </c>
      <c r="F67">
        <f t="shared" si="20"/>
        <v>29.1</v>
      </c>
      <c r="G67">
        <f t="shared" si="20"/>
        <v>9.27</v>
      </c>
      <c r="H67">
        <f t="shared" si="20"/>
        <v>3.45</v>
      </c>
      <c r="I67">
        <f t="shared" si="20"/>
        <v>3.55</v>
      </c>
      <c r="J67">
        <f t="shared" si="20"/>
        <v>1.42</v>
      </c>
      <c r="K67">
        <f t="shared" si="20"/>
        <v>1.07</v>
      </c>
      <c r="L67">
        <f t="shared" si="20"/>
        <v>0</v>
      </c>
      <c r="M67">
        <f t="shared" si="20"/>
        <v>0</v>
      </c>
      <c r="N67">
        <f t="shared" si="20"/>
        <v>0</v>
      </c>
      <c r="O67">
        <f t="shared" si="20"/>
        <v>0</v>
      </c>
      <c r="Q67">
        <f t="shared" si="3"/>
        <v>49.140000000000008</v>
      </c>
      <c r="S67">
        <f t="shared" si="4"/>
        <v>0</v>
      </c>
      <c r="T67">
        <f t="shared" si="4"/>
        <v>0</v>
      </c>
      <c r="U67">
        <f t="shared" si="4"/>
        <v>0</v>
      </c>
      <c r="V67">
        <f t="shared" si="4"/>
        <v>0</v>
      </c>
      <c r="W67">
        <f t="shared" si="4"/>
        <v>626</v>
      </c>
      <c r="X67">
        <f t="shared" si="5"/>
        <v>626000</v>
      </c>
      <c r="Y67">
        <f t="shared" si="12"/>
        <v>626</v>
      </c>
      <c r="Z67">
        <f t="shared" si="6"/>
        <v>0</v>
      </c>
      <c r="AA67">
        <f t="shared" si="7"/>
        <v>0</v>
      </c>
      <c r="AC67">
        <f t="shared" si="8"/>
        <v>626</v>
      </c>
      <c r="AE67">
        <f t="shared" si="9"/>
        <v>0</v>
      </c>
      <c r="AF67">
        <f t="shared" si="9"/>
        <v>10.3</v>
      </c>
      <c r="AG67">
        <f t="shared" si="9"/>
        <v>14.8</v>
      </c>
      <c r="AI67">
        <f t="shared" si="10"/>
        <v>25.1</v>
      </c>
      <c r="AY67">
        <v>1561</v>
      </c>
      <c r="AZ67">
        <v>23.36</v>
      </c>
      <c r="BB67">
        <v>6.94</v>
      </c>
      <c r="BC67">
        <v>25.3</v>
      </c>
      <c r="BD67">
        <v>13.5</v>
      </c>
      <c r="BE67" t="s">
        <v>5</v>
      </c>
      <c r="BF67">
        <v>7.25</v>
      </c>
      <c r="BG67" t="s">
        <v>5</v>
      </c>
      <c r="BH67" t="s">
        <v>5</v>
      </c>
      <c r="BI67" t="s">
        <v>5</v>
      </c>
      <c r="BJ67" t="s">
        <v>5</v>
      </c>
      <c r="BK67" t="s">
        <v>5</v>
      </c>
      <c r="BL67" t="s">
        <v>5</v>
      </c>
      <c r="BN67">
        <v>52.99</v>
      </c>
      <c r="BP67">
        <v>3.76</v>
      </c>
      <c r="BQ67" t="s">
        <v>5</v>
      </c>
      <c r="BR67">
        <v>2.72</v>
      </c>
      <c r="BS67" t="s">
        <v>5</v>
      </c>
      <c r="BT67">
        <v>5.58</v>
      </c>
      <c r="BU67" t="s">
        <v>5</v>
      </c>
      <c r="BV67" t="s">
        <v>5</v>
      </c>
      <c r="BX67">
        <v>12.06</v>
      </c>
      <c r="BZ67" t="s">
        <v>5</v>
      </c>
      <c r="CA67" t="s">
        <v>5</v>
      </c>
      <c r="CB67" t="s">
        <v>5</v>
      </c>
      <c r="CD67">
        <v>0</v>
      </c>
    </row>
    <row r="68" spans="2:82" x14ac:dyDescent="0.35">
      <c r="B68">
        <v>6</v>
      </c>
      <c r="C68">
        <v>264</v>
      </c>
      <c r="E68">
        <f t="shared" ref="E68:O68" si="21">N(E22)</f>
        <v>0</v>
      </c>
      <c r="F68">
        <f t="shared" si="21"/>
        <v>2.65</v>
      </c>
      <c r="G68">
        <f t="shared" si="21"/>
        <v>4.55</v>
      </c>
      <c r="H68">
        <f t="shared" si="21"/>
        <v>0</v>
      </c>
      <c r="I68">
        <f t="shared" si="21"/>
        <v>1.55</v>
      </c>
      <c r="J68">
        <f t="shared" si="21"/>
        <v>0</v>
      </c>
      <c r="K68">
        <f t="shared" si="21"/>
        <v>0</v>
      </c>
      <c r="L68">
        <f t="shared" si="21"/>
        <v>0</v>
      </c>
      <c r="M68">
        <f t="shared" si="21"/>
        <v>0</v>
      </c>
      <c r="N68">
        <f t="shared" si="21"/>
        <v>0</v>
      </c>
      <c r="O68">
        <f t="shared" si="21"/>
        <v>0</v>
      </c>
      <c r="Q68">
        <f t="shared" si="3"/>
        <v>8.75</v>
      </c>
      <c r="S68">
        <f t="shared" ref="S68:W77" si="22">N(S22)</f>
        <v>0</v>
      </c>
      <c r="T68">
        <f t="shared" si="22"/>
        <v>0</v>
      </c>
      <c r="U68">
        <f t="shared" si="22"/>
        <v>0</v>
      </c>
      <c r="V68">
        <f t="shared" si="22"/>
        <v>0</v>
      </c>
      <c r="W68">
        <f t="shared" si="22"/>
        <v>414</v>
      </c>
      <c r="X68">
        <f t="shared" si="5"/>
        <v>414000</v>
      </c>
      <c r="Y68">
        <f t="shared" si="12"/>
        <v>414</v>
      </c>
      <c r="Z68">
        <f t="shared" si="6"/>
        <v>0</v>
      </c>
      <c r="AA68">
        <f t="shared" si="7"/>
        <v>0</v>
      </c>
      <c r="AC68">
        <f t="shared" si="8"/>
        <v>414</v>
      </c>
      <c r="AE68">
        <f t="shared" si="9"/>
        <v>0</v>
      </c>
      <c r="AF68">
        <f t="shared" si="9"/>
        <v>8.48</v>
      </c>
      <c r="AG68">
        <f t="shared" si="9"/>
        <v>10.9</v>
      </c>
      <c r="AI68">
        <f t="shared" si="10"/>
        <v>19.380000000000003</v>
      </c>
      <c r="AY68">
        <v>1586</v>
      </c>
      <c r="AZ68">
        <v>23.84</v>
      </c>
      <c r="BB68" t="s">
        <v>5</v>
      </c>
      <c r="BC68">
        <v>28.1</v>
      </c>
      <c r="BD68">
        <v>14.6</v>
      </c>
      <c r="BE68" t="s">
        <v>5</v>
      </c>
      <c r="BF68">
        <v>6.62</v>
      </c>
      <c r="BG68" t="s">
        <v>5</v>
      </c>
      <c r="BH68" t="s">
        <v>5</v>
      </c>
      <c r="BI68" t="s">
        <v>5</v>
      </c>
      <c r="BJ68" t="s">
        <v>5</v>
      </c>
      <c r="BK68" t="s">
        <v>5</v>
      </c>
      <c r="BL68" t="s">
        <v>5</v>
      </c>
      <c r="BN68">
        <v>49.32</v>
      </c>
      <c r="BP68" t="s">
        <v>5</v>
      </c>
      <c r="BQ68" t="s">
        <v>5</v>
      </c>
      <c r="BR68">
        <v>3.22</v>
      </c>
      <c r="BS68" t="s">
        <v>5</v>
      </c>
      <c r="BT68">
        <v>4.34</v>
      </c>
      <c r="BU68" t="s">
        <v>5</v>
      </c>
      <c r="BV68" t="s">
        <v>5</v>
      </c>
      <c r="BX68">
        <v>7.5600000000000005</v>
      </c>
      <c r="BZ68" t="s">
        <v>5</v>
      </c>
      <c r="CA68" t="s">
        <v>5</v>
      </c>
      <c r="CB68" t="s">
        <v>5</v>
      </c>
      <c r="CD68">
        <v>0</v>
      </c>
    </row>
    <row r="69" spans="2:82" x14ac:dyDescent="0.35">
      <c r="B69">
        <v>7</v>
      </c>
      <c r="C69">
        <v>288</v>
      </c>
      <c r="E69">
        <f t="shared" ref="E69:O69" si="23">N(E23)</f>
        <v>0</v>
      </c>
      <c r="F69">
        <f t="shared" si="23"/>
        <v>4.38</v>
      </c>
      <c r="G69">
        <f t="shared" si="23"/>
        <v>4.46</v>
      </c>
      <c r="H69">
        <f t="shared" si="23"/>
        <v>0</v>
      </c>
      <c r="I69">
        <f t="shared" si="23"/>
        <v>1.87</v>
      </c>
      <c r="J69">
        <f t="shared" si="23"/>
        <v>0</v>
      </c>
      <c r="K69">
        <f t="shared" si="23"/>
        <v>0</v>
      </c>
      <c r="L69">
        <f t="shared" si="23"/>
        <v>0</v>
      </c>
      <c r="M69">
        <f t="shared" si="23"/>
        <v>0</v>
      </c>
      <c r="N69">
        <f t="shared" si="23"/>
        <v>0</v>
      </c>
      <c r="O69">
        <f t="shared" si="23"/>
        <v>0</v>
      </c>
      <c r="Q69">
        <f t="shared" si="3"/>
        <v>10.71</v>
      </c>
      <c r="S69">
        <f t="shared" si="22"/>
        <v>0</v>
      </c>
      <c r="T69">
        <f t="shared" si="22"/>
        <v>0</v>
      </c>
      <c r="U69">
        <f t="shared" si="22"/>
        <v>0</v>
      </c>
      <c r="V69">
        <f t="shared" si="22"/>
        <v>0</v>
      </c>
      <c r="W69">
        <f t="shared" si="22"/>
        <v>457</v>
      </c>
      <c r="X69">
        <f t="shared" si="5"/>
        <v>457000</v>
      </c>
      <c r="Y69">
        <f t="shared" si="12"/>
        <v>457</v>
      </c>
      <c r="Z69">
        <f t="shared" si="6"/>
        <v>0</v>
      </c>
      <c r="AA69">
        <f t="shared" si="7"/>
        <v>0</v>
      </c>
      <c r="AC69">
        <f t="shared" si="8"/>
        <v>457</v>
      </c>
      <c r="AE69">
        <f t="shared" si="9"/>
        <v>0</v>
      </c>
      <c r="AF69">
        <f t="shared" si="9"/>
        <v>11.6</v>
      </c>
      <c r="AG69">
        <f t="shared" si="9"/>
        <v>13.4</v>
      </c>
      <c r="AI69">
        <f t="shared" si="10"/>
        <v>25</v>
      </c>
      <c r="AY69">
        <v>1654.75</v>
      </c>
      <c r="AZ69">
        <v>24.09</v>
      </c>
      <c r="BB69">
        <v>9.0399999999999991</v>
      </c>
      <c r="BC69" t="s">
        <v>209</v>
      </c>
      <c r="BD69">
        <v>12.7</v>
      </c>
      <c r="BE69" t="s">
        <v>209</v>
      </c>
      <c r="BF69">
        <v>7.02</v>
      </c>
      <c r="BG69" t="s">
        <v>209</v>
      </c>
      <c r="BH69" t="s">
        <v>209</v>
      </c>
      <c r="BI69" t="s">
        <v>209</v>
      </c>
      <c r="BJ69" t="s">
        <v>209</v>
      </c>
      <c r="BK69" t="s">
        <v>209</v>
      </c>
      <c r="BL69" t="s">
        <v>209</v>
      </c>
      <c r="BN69">
        <v>28.759999999999998</v>
      </c>
      <c r="BP69">
        <v>4.8600000000000003</v>
      </c>
      <c r="BQ69" t="s">
        <v>209</v>
      </c>
      <c r="BR69">
        <v>4.1100000000000003</v>
      </c>
      <c r="BS69" t="s">
        <v>209</v>
      </c>
      <c r="BT69">
        <v>4.5599999999999996</v>
      </c>
      <c r="BU69" t="s">
        <v>209</v>
      </c>
      <c r="BV69" t="s">
        <v>209</v>
      </c>
      <c r="BX69">
        <v>13.530000000000001</v>
      </c>
      <c r="BZ69" t="s">
        <v>209</v>
      </c>
      <c r="CA69">
        <v>1.3</v>
      </c>
      <c r="CB69" t="s">
        <v>209</v>
      </c>
      <c r="CD69">
        <v>1.3</v>
      </c>
    </row>
    <row r="70" spans="2:82" x14ac:dyDescent="0.35">
      <c r="C70">
        <v>312</v>
      </c>
      <c r="E70">
        <f t="shared" ref="E70:O70" si="24">N(E24)</f>
        <v>0</v>
      </c>
      <c r="F70">
        <f t="shared" si="24"/>
        <v>3.43</v>
      </c>
      <c r="G70">
        <f t="shared" si="24"/>
        <v>5.09</v>
      </c>
      <c r="H70">
        <f t="shared" si="24"/>
        <v>0</v>
      </c>
      <c r="I70">
        <f t="shared" si="24"/>
        <v>2.11</v>
      </c>
      <c r="J70">
        <f t="shared" si="24"/>
        <v>0</v>
      </c>
      <c r="K70">
        <f t="shared" si="24"/>
        <v>1.1599999999999999</v>
      </c>
      <c r="L70">
        <f t="shared" si="24"/>
        <v>0</v>
      </c>
      <c r="M70">
        <f t="shared" si="24"/>
        <v>0</v>
      </c>
      <c r="N70">
        <f t="shared" si="24"/>
        <v>0</v>
      </c>
      <c r="O70">
        <f t="shared" si="24"/>
        <v>0</v>
      </c>
      <c r="Q70">
        <f t="shared" si="3"/>
        <v>11.79</v>
      </c>
      <c r="S70">
        <f t="shared" si="22"/>
        <v>0</v>
      </c>
      <c r="T70">
        <f t="shared" si="22"/>
        <v>0</v>
      </c>
      <c r="U70">
        <f t="shared" si="22"/>
        <v>0</v>
      </c>
      <c r="V70">
        <f t="shared" si="22"/>
        <v>0</v>
      </c>
      <c r="W70">
        <f t="shared" si="22"/>
        <v>479</v>
      </c>
      <c r="X70">
        <f t="shared" si="5"/>
        <v>479000</v>
      </c>
      <c r="Y70">
        <f t="shared" si="12"/>
        <v>479</v>
      </c>
      <c r="Z70">
        <f t="shared" si="6"/>
        <v>0</v>
      </c>
      <c r="AA70">
        <f t="shared" si="7"/>
        <v>0</v>
      </c>
      <c r="AC70">
        <f t="shared" si="8"/>
        <v>479</v>
      </c>
      <c r="AE70">
        <f t="shared" si="9"/>
        <v>0</v>
      </c>
      <c r="AF70">
        <f t="shared" si="9"/>
        <v>9.43</v>
      </c>
      <c r="AG70">
        <f t="shared" si="9"/>
        <v>11.8</v>
      </c>
      <c r="AI70">
        <f t="shared" si="10"/>
        <v>21.23</v>
      </c>
      <c r="AY70">
        <v>1824</v>
      </c>
      <c r="AZ70">
        <v>23.53</v>
      </c>
      <c r="BB70">
        <v>5.47</v>
      </c>
      <c r="BC70" t="s">
        <v>208</v>
      </c>
      <c r="BD70">
        <v>13.9</v>
      </c>
      <c r="BE70">
        <v>2.08</v>
      </c>
      <c r="BF70">
        <v>6.27</v>
      </c>
      <c r="BG70" t="s">
        <v>208</v>
      </c>
      <c r="BH70" t="s">
        <v>208</v>
      </c>
      <c r="BI70" t="s">
        <v>208</v>
      </c>
      <c r="BJ70" t="s">
        <v>208</v>
      </c>
      <c r="BK70" t="s">
        <v>208</v>
      </c>
      <c r="BL70" t="s">
        <v>208</v>
      </c>
      <c r="BN70">
        <v>27.720000000000002</v>
      </c>
      <c r="BP70">
        <v>6.26</v>
      </c>
      <c r="BQ70" t="s">
        <v>208</v>
      </c>
      <c r="BR70">
        <v>3.27</v>
      </c>
      <c r="BS70" t="s">
        <v>208</v>
      </c>
      <c r="BT70">
        <v>6.13</v>
      </c>
      <c r="BU70" t="s">
        <v>208</v>
      </c>
      <c r="BV70" t="s">
        <v>208</v>
      </c>
      <c r="BX70">
        <v>15.66</v>
      </c>
      <c r="BZ70" t="s">
        <v>208</v>
      </c>
      <c r="CA70">
        <v>1.36</v>
      </c>
      <c r="CB70" t="s">
        <v>208</v>
      </c>
      <c r="CD70">
        <v>1.36</v>
      </c>
    </row>
    <row r="71" spans="2:82" x14ac:dyDescent="0.35">
      <c r="C71">
        <v>336</v>
      </c>
      <c r="E71">
        <f t="shared" ref="E71:O71" si="25">N(E25)</f>
        <v>0</v>
      </c>
      <c r="F71">
        <f t="shared" si="25"/>
        <v>4.96</v>
      </c>
      <c r="G71">
        <f t="shared" si="25"/>
        <v>4.6399999999999997</v>
      </c>
      <c r="H71">
        <f t="shared" si="25"/>
        <v>2.78</v>
      </c>
      <c r="I71">
        <f t="shared" si="25"/>
        <v>2.09</v>
      </c>
      <c r="J71">
        <f t="shared" si="25"/>
        <v>0</v>
      </c>
      <c r="K71">
        <f t="shared" si="25"/>
        <v>1.48</v>
      </c>
      <c r="L71">
        <f t="shared" si="25"/>
        <v>0</v>
      </c>
      <c r="M71">
        <f t="shared" si="25"/>
        <v>0</v>
      </c>
      <c r="N71">
        <f t="shared" si="25"/>
        <v>0</v>
      </c>
      <c r="O71">
        <f t="shared" si="25"/>
        <v>0</v>
      </c>
      <c r="Q71">
        <f t="shared" si="3"/>
        <v>15.95</v>
      </c>
      <c r="S71">
        <f t="shared" si="22"/>
        <v>0</v>
      </c>
      <c r="T71">
        <f t="shared" si="22"/>
        <v>0</v>
      </c>
      <c r="U71">
        <f t="shared" si="22"/>
        <v>0</v>
      </c>
      <c r="V71">
        <f t="shared" si="22"/>
        <v>0</v>
      </c>
      <c r="W71">
        <f t="shared" si="22"/>
        <v>476</v>
      </c>
      <c r="X71">
        <f t="shared" si="5"/>
        <v>476000</v>
      </c>
      <c r="Y71">
        <f t="shared" si="12"/>
        <v>476</v>
      </c>
      <c r="Z71">
        <f t="shared" si="6"/>
        <v>0</v>
      </c>
      <c r="AA71">
        <f t="shared" si="7"/>
        <v>0</v>
      </c>
      <c r="AC71">
        <f t="shared" si="8"/>
        <v>476</v>
      </c>
      <c r="AE71">
        <f t="shared" si="9"/>
        <v>0</v>
      </c>
      <c r="AF71">
        <f t="shared" si="9"/>
        <v>10.199999999999999</v>
      </c>
      <c r="AG71">
        <f t="shared" si="9"/>
        <v>13.8</v>
      </c>
      <c r="AI71">
        <f t="shared" si="10"/>
        <v>24</v>
      </c>
      <c r="AY71">
        <v>1990.5830000000001</v>
      </c>
      <c r="AZ71">
        <v>29.07</v>
      </c>
      <c r="BB71">
        <v>7.1</v>
      </c>
      <c r="BC71">
        <v>16.399999999999999</v>
      </c>
      <c r="BD71">
        <v>13</v>
      </c>
      <c r="BE71" t="s">
        <v>207</v>
      </c>
      <c r="BF71">
        <v>6</v>
      </c>
      <c r="BG71" t="s">
        <v>207</v>
      </c>
      <c r="BH71" t="s">
        <v>207</v>
      </c>
      <c r="BI71" t="s">
        <v>207</v>
      </c>
      <c r="BJ71" t="s">
        <v>207</v>
      </c>
      <c r="BK71" t="s">
        <v>207</v>
      </c>
      <c r="BL71" t="s">
        <v>207</v>
      </c>
      <c r="BN71">
        <v>42.5</v>
      </c>
      <c r="BP71">
        <v>5.73</v>
      </c>
      <c r="BQ71" t="s">
        <v>207</v>
      </c>
      <c r="BR71">
        <v>3.91</v>
      </c>
      <c r="BS71" t="s">
        <v>207</v>
      </c>
      <c r="BT71">
        <v>6.51</v>
      </c>
      <c r="BU71" t="s">
        <v>207</v>
      </c>
      <c r="BV71" t="s">
        <v>207</v>
      </c>
      <c r="BX71">
        <v>16.149999999999999</v>
      </c>
      <c r="BZ71" t="s">
        <v>207</v>
      </c>
      <c r="CA71" t="s">
        <v>207</v>
      </c>
      <c r="CB71" t="s">
        <v>207</v>
      </c>
      <c r="CD71">
        <v>0</v>
      </c>
    </row>
    <row r="72" spans="2:82" x14ac:dyDescent="0.35">
      <c r="C72">
        <v>360</v>
      </c>
      <c r="E72">
        <f t="shared" ref="E72:O72" si="26">N(E26)</f>
        <v>0</v>
      </c>
      <c r="F72">
        <f t="shared" si="26"/>
        <v>5.95</v>
      </c>
      <c r="G72">
        <f t="shared" si="26"/>
        <v>5.5</v>
      </c>
      <c r="H72">
        <f t="shared" si="26"/>
        <v>0</v>
      </c>
      <c r="I72">
        <f t="shared" si="26"/>
        <v>2.56</v>
      </c>
      <c r="J72">
        <f t="shared" si="26"/>
        <v>1.01</v>
      </c>
      <c r="K72">
        <f t="shared" si="26"/>
        <v>1.81</v>
      </c>
      <c r="L72">
        <f t="shared" si="26"/>
        <v>0</v>
      </c>
      <c r="M72">
        <f t="shared" si="26"/>
        <v>0</v>
      </c>
      <c r="N72">
        <f t="shared" si="26"/>
        <v>0</v>
      </c>
      <c r="O72">
        <f t="shared" si="26"/>
        <v>0</v>
      </c>
      <c r="Q72">
        <f t="shared" si="3"/>
        <v>16.829999999999998</v>
      </c>
      <c r="S72">
        <f t="shared" si="22"/>
        <v>0</v>
      </c>
      <c r="T72">
        <f t="shared" si="22"/>
        <v>0</v>
      </c>
      <c r="U72">
        <f t="shared" si="22"/>
        <v>0</v>
      </c>
      <c r="V72">
        <f t="shared" si="22"/>
        <v>0</v>
      </c>
      <c r="W72">
        <f t="shared" si="22"/>
        <v>418</v>
      </c>
      <c r="X72">
        <f t="shared" si="5"/>
        <v>418000</v>
      </c>
      <c r="Y72">
        <f t="shared" si="12"/>
        <v>418</v>
      </c>
      <c r="Z72">
        <f t="shared" si="6"/>
        <v>0</v>
      </c>
      <c r="AA72">
        <f t="shared" si="7"/>
        <v>0</v>
      </c>
      <c r="AC72">
        <f t="shared" si="8"/>
        <v>418</v>
      </c>
      <c r="AE72">
        <f t="shared" si="9"/>
        <v>0</v>
      </c>
      <c r="AF72">
        <f t="shared" si="9"/>
        <v>6.22</v>
      </c>
      <c r="AG72">
        <f t="shared" si="9"/>
        <v>10.7</v>
      </c>
      <c r="AI72">
        <f t="shared" si="10"/>
        <v>16.919999999999998</v>
      </c>
      <c r="AY72">
        <v>2161</v>
      </c>
      <c r="AZ72">
        <v>30.56</v>
      </c>
      <c r="BB72">
        <v>8.86</v>
      </c>
      <c r="BC72">
        <v>24.4</v>
      </c>
      <c r="BD72">
        <v>15.5</v>
      </c>
      <c r="BE72" t="s">
        <v>206</v>
      </c>
      <c r="BF72">
        <v>8.48</v>
      </c>
      <c r="BG72">
        <v>1.36</v>
      </c>
      <c r="BH72" t="s">
        <v>206</v>
      </c>
      <c r="BI72" t="s">
        <v>206</v>
      </c>
      <c r="BJ72" t="s">
        <v>206</v>
      </c>
      <c r="BK72" t="s">
        <v>206</v>
      </c>
      <c r="BL72" t="s">
        <v>206</v>
      </c>
      <c r="BN72">
        <v>58.599999999999994</v>
      </c>
      <c r="BP72">
        <v>6.75</v>
      </c>
      <c r="BQ72" t="s">
        <v>206</v>
      </c>
      <c r="BR72">
        <v>1.94</v>
      </c>
      <c r="BS72" t="s">
        <v>206</v>
      </c>
      <c r="BT72">
        <v>7.91</v>
      </c>
      <c r="BU72" t="s">
        <v>206</v>
      </c>
      <c r="BV72" t="s">
        <v>206</v>
      </c>
      <c r="BX72">
        <v>16.600000000000001</v>
      </c>
      <c r="BZ72" t="s">
        <v>206</v>
      </c>
      <c r="CA72" t="s">
        <v>206</v>
      </c>
      <c r="CB72" t="s">
        <v>206</v>
      </c>
      <c r="CD72">
        <v>0</v>
      </c>
    </row>
    <row r="73" spans="2:82" x14ac:dyDescent="0.35">
      <c r="C73">
        <v>408</v>
      </c>
      <c r="E73">
        <f t="shared" ref="E73:O73" si="27">N(E27)</f>
        <v>0</v>
      </c>
      <c r="F73">
        <f t="shared" si="27"/>
        <v>8.08</v>
      </c>
      <c r="G73">
        <f t="shared" si="27"/>
        <v>4.57</v>
      </c>
      <c r="H73">
        <f t="shared" si="27"/>
        <v>0</v>
      </c>
      <c r="I73">
        <f t="shared" si="27"/>
        <v>1.85</v>
      </c>
      <c r="J73">
        <f t="shared" si="27"/>
        <v>0</v>
      </c>
      <c r="K73">
        <f t="shared" si="27"/>
        <v>1.34</v>
      </c>
      <c r="L73">
        <f t="shared" si="27"/>
        <v>0</v>
      </c>
      <c r="M73">
        <f t="shared" si="27"/>
        <v>0</v>
      </c>
      <c r="N73">
        <f t="shared" si="27"/>
        <v>0</v>
      </c>
      <c r="O73">
        <f t="shared" si="27"/>
        <v>0</v>
      </c>
      <c r="Q73">
        <f t="shared" si="3"/>
        <v>15.84</v>
      </c>
      <c r="S73">
        <f t="shared" si="22"/>
        <v>0</v>
      </c>
      <c r="T73">
        <f t="shared" si="22"/>
        <v>0</v>
      </c>
      <c r="U73">
        <f t="shared" si="22"/>
        <v>0</v>
      </c>
      <c r="V73">
        <f t="shared" si="22"/>
        <v>0</v>
      </c>
      <c r="W73">
        <f t="shared" si="22"/>
        <v>276</v>
      </c>
      <c r="X73">
        <f t="shared" si="5"/>
        <v>276000</v>
      </c>
      <c r="Y73">
        <f t="shared" si="12"/>
        <v>276</v>
      </c>
      <c r="Z73">
        <f t="shared" si="6"/>
        <v>0</v>
      </c>
      <c r="AA73">
        <f t="shared" si="7"/>
        <v>0</v>
      </c>
      <c r="AC73">
        <f t="shared" si="8"/>
        <v>276</v>
      </c>
      <c r="AE73">
        <f t="shared" si="9"/>
        <v>0</v>
      </c>
      <c r="AF73">
        <f t="shared" si="9"/>
        <v>4.7300000000000004</v>
      </c>
      <c r="AG73">
        <f t="shared" si="9"/>
        <v>7.11</v>
      </c>
      <c r="AI73">
        <f t="shared" si="10"/>
        <v>11.84</v>
      </c>
      <c r="AY73">
        <v>2855.3330000000001</v>
      </c>
      <c r="AZ73">
        <v>28.17</v>
      </c>
      <c r="BB73">
        <v>5.6</v>
      </c>
      <c r="BC73">
        <v>22.4</v>
      </c>
      <c r="BD73">
        <v>13.1</v>
      </c>
      <c r="BE73" t="s">
        <v>5</v>
      </c>
      <c r="BF73">
        <v>6.77</v>
      </c>
      <c r="BG73" t="s">
        <v>5</v>
      </c>
      <c r="BH73" t="s">
        <v>5</v>
      </c>
      <c r="BI73" t="s">
        <v>5</v>
      </c>
      <c r="BJ73" t="s">
        <v>5</v>
      </c>
      <c r="BK73" t="s">
        <v>5</v>
      </c>
      <c r="BL73" t="s">
        <v>5</v>
      </c>
      <c r="BN73">
        <v>47.870000000000005</v>
      </c>
      <c r="BP73">
        <v>5.78</v>
      </c>
      <c r="BQ73" t="s">
        <v>5</v>
      </c>
      <c r="BR73" t="s">
        <v>5</v>
      </c>
      <c r="BS73" t="s">
        <v>5</v>
      </c>
      <c r="BT73">
        <v>3.09</v>
      </c>
      <c r="BU73" t="s">
        <v>5</v>
      </c>
      <c r="BV73" t="s">
        <v>5</v>
      </c>
      <c r="BX73">
        <v>8.870000000000001</v>
      </c>
      <c r="BZ73" t="s">
        <v>5</v>
      </c>
      <c r="CA73" t="s">
        <v>5</v>
      </c>
      <c r="CB73" t="s">
        <v>5</v>
      </c>
      <c r="CD73">
        <v>0</v>
      </c>
    </row>
    <row r="74" spans="2:82" x14ac:dyDescent="0.35">
      <c r="C74">
        <v>432</v>
      </c>
      <c r="E74">
        <f t="shared" ref="E74:O74" si="28">N(E28)</f>
        <v>0</v>
      </c>
      <c r="F74">
        <f t="shared" si="28"/>
        <v>0</v>
      </c>
      <c r="G74">
        <f t="shared" si="28"/>
        <v>3.33</v>
      </c>
      <c r="H74">
        <f t="shared" si="28"/>
        <v>0</v>
      </c>
      <c r="I74">
        <f t="shared" si="28"/>
        <v>1.33</v>
      </c>
      <c r="J74">
        <f t="shared" si="28"/>
        <v>0</v>
      </c>
      <c r="K74">
        <f t="shared" si="28"/>
        <v>0</v>
      </c>
      <c r="L74">
        <f t="shared" si="28"/>
        <v>0</v>
      </c>
      <c r="M74">
        <f t="shared" si="28"/>
        <v>0</v>
      </c>
      <c r="N74">
        <f t="shared" si="28"/>
        <v>0</v>
      </c>
      <c r="O74">
        <f t="shared" si="28"/>
        <v>0</v>
      </c>
      <c r="Q74">
        <f t="shared" si="3"/>
        <v>4.66</v>
      </c>
      <c r="S74">
        <f t="shared" si="22"/>
        <v>0</v>
      </c>
      <c r="T74">
        <f t="shared" si="22"/>
        <v>0</v>
      </c>
      <c r="U74">
        <f t="shared" si="22"/>
        <v>0</v>
      </c>
      <c r="V74">
        <f t="shared" si="22"/>
        <v>0</v>
      </c>
      <c r="W74">
        <f t="shared" si="22"/>
        <v>230</v>
      </c>
      <c r="X74">
        <f t="shared" si="5"/>
        <v>230000</v>
      </c>
      <c r="Y74">
        <f t="shared" si="12"/>
        <v>230</v>
      </c>
      <c r="Z74">
        <f t="shared" si="6"/>
        <v>0</v>
      </c>
      <c r="AA74">
        <f t="shared" si="7"/>
        <v>0</v>
      </c>
      <c r="AC74">
        <f t="shared" si="8"/>
        <v>230</v>
      </c>
      <c r="AE74">
        <f t="shared" si="9"/>
        <v>0</v>
      </c>
      <c r="AF74">
        <f t="shared" si="9"/>
        <v>2.95</v>
      </c>
      <c r="AG74">
        <f t="shared" si="9"/>
        <v>5.82</v>
      </c>
      <c r="AI74">
        <f t="shared" si="10"/>
        <v>8.77</v>
      </c>
      <c r="AY74">
        <v>3358.3330000000001</v>
      </c>
      <c r="AZ74">
        <v>24.88</v>
      </c>
      <c r="BB74">
        <v>7.08</v>
      </c>
      <c r="BC74">
        <v>26.5</v>
      </c>
      <c r="BD74">
        <v>17.7</v>
      </c>
      <c r="BE74">
        <v>4.74</v>
      </c>
      <c r="BF74">
        <v>8.44</v>
      </c>
      <c r="BG74" t="s">
        <v>5</v>
      </c>
      <c r="BH74" t="s">
        <v>5</v>
      </c>
      <c r="BI74" t="s">
        <v>5</v>
      </c>
      <c r="BJ74" t="s">
        <v>5</v>
      </c>
      <c r="BK74" t="s">
        <v>5</v>
      </c>
      <c r="BL74" t="s">
        <v>5</v>
      </c>
      <c r="BN74">
        <v>64.460000000000008</v>
      </c>
      <c r="BP74">
        <v>5.0999999999999996</v>
      </c>
      <c r="BQ74" t="s">
        <v>5</v>
      </c>
      <c r="BR74" t="s">
        <v>5</v>
      </c>
      <c r="BS74" t="s">
        <v>5</v>
      </c>
      <c r="BT74" t="s">
        <v>5</v>
      </c>
      <c r="BU74" t="s">
        <v>5</v>
      </c>
      <c r="BV74" t="s">
        <v>5</v>
      </c>
      <c r="BX74">
        <v>5.0999999999999996</v>
      </c>
      <c r="BZ74" t="s">
        <v>5</v>
      </c>
      <c r="CA74" t="s">
        <v>5</v>
      </c>
      <c r="CB74" t="s">
        <v>5</v>
      </c>
      <c r="CD74">
        <v>0</v>
      </c>
    </row>
    <row r="75" spans="2:82" x14ac:dyDescent="0.35">
      <c r="C75">
        <v>456</v>
      </c>
      <c r="E75">
        <f t="shared" ref="E75:O75" si="29">N(E29)</f>
        <v>0</v>
      </c>
      <c r="F75">
        <f t="shared" si="29"/>
        <v>0</v>
      </c>
      <c r="G75">
        <f t="shared" si="29"/>
        <v>3.39</v>
      </c>
      <c r="H75">
        <f t="shared" si="29"/>
        <v>0</v>
      </c>
      <c r="I75">
        <f t="shared" si="29"/>
        <v>1.43</v>
      </c>
      <c r="J75">
        <f t="shared" si="29"/>
        <v>0</v>
      </c>
      <c r="K75">
        <f t="shared" si="29"/>
        <v>0</v>
      </c>
      <c r="L75">
        <f t="shared" si="29"/>
        <v>0</v>
      </c>
      <c r="M75">
        <f t="shared" si="29"/>
        <v>0</v>
      </c>
      <c r="N75">
        <f t="shared" si="29"/>
        <v>0</v>
      </c>
      <c r="O75">
        <f t="shared" si="29"/>
        <v>0</v>
      </c>
      <c r="Q75">
        <f t="shared" si="3"/>
        <v>4.82</v>
      </c>
      <c r="S75">
        <f t="shared" si="22"/>
        <v>0</v>
      </c>
      <c r="T75">
        <f t="shared" si="22"/>
        <v>0</v>
      </c>
      <c r="U75">
        <f t="shared" si="22"/>
        <v>0</v>
      </c>
      <c r="V75">
        <f t="shared" si="22"/>
        <v>0</v>
      </c>
      <c r="W75">
        <f t="shared" si="22"/>
        <v>222</v>
      </c>
      <c r="X75">
        <f t="shared" si="5"/>
        <v>222000</v>
      </c>
      <c r="Y75">
        <f t="shared" si="12"/>
        <v>222</v>
      </c>
      <c r="Z75">
        <f t="shared" si="6"/>
        <v>0</v>
      </c>
      <c r="AA75">
        <f t="shared" si="7"/>
        <v>0</v>
      </c>
      <c r="AC75">
        <f t="shared" si="8"/>
        <v>222</v>
      </c>
      <c r="AE75">
        <f t="shared" si="9"/>
        <v>0</v>
      </c>
      <c r="AF75">
        <f t="shared" si="9"/>
        <v>3.23</v>
      </c>
      <c r="AG75">
        <f t="shared" si="9"/>
        <v>4.12</v>
      </c>
      <c r="AI75">
        <f t="shared" si="10"/>
        <v>7.35</v>
      </c>
    </row>
    <row r="76" spans="2:82" x14ac:dyDescent="0.35">
      <c r="C76">
        <v>480</v>
      </c>
      <c r="E76">
        <f t="shared" ref="E76:O76" si="30">N(E30)</f>
        <v>0</v>
      </c>
      <c r="F76">
        <f t="shared" si="30"/>
        <v>3.4249999999999998</v>
      </c>
      <c r="G76">
        <f t="shared" si="30"/>
        <v>5.2549999999999999</v>
      </c>
      <c r="H76">
        <f t="shared" si="30"/>
        <v>0</v>
      </c>
      <c r="I76">
        <f t="shared" si="30"/>
        <v>2.25</v>
      </c>
      <c r="J76">
        <f t="shared" si="30"/>
        <v>1.47</v>
      </c>
      <c r="K76">
        <f t="shared" si="30"/>
        <v>0.59499999999999997</v>
      </c>
      <c r="L76">
        <f t="shared" si="30"/>
        <v>0</v>
      </c>
      <c r="M76">
        <f t="shared" si="30"/>
        <v>0</v>
      </c>
      <c r="N76">
        <f t="shared" si="30"/>
        <v>0</v>
      </c>
      <c r="O76">
        <f t="shared" si="30"/>
        <v>0</v>
      </c>
      <c r="Q76">
        <f t="shared" si="3"/>
        <v>12.995000000000001</v>
      </c>
      <c r="S76">
        <f t="shared" si="22"/>
        <v>0</v>
      </c>
      <c r="T76">
        <f t="shared" si="22"/>
        <v>0</v>
      </c>
      <c r="U76">
        <f t="shared" si="22"/>
        <v>0</v>
      </c>
      <c r="V76">
        <f t="shared" si="22"/>
        <v>0</v>
      </c>
      <c r="W76">
        <f t="shared" si="22"/>
        <v>263</v>
      </c>
      <c r="X76">
        <f t="shared" si="5"/>
        <v>263000</v>
      </c>
      <c r="Y76">
        <f t="shared" si="12"/>
        <v>263</v>
      </c>
      <c r="Z76">
        <f t="shared" si="6"/>
        <v>0</v>
      </c>
      <c r="AA76">
        <f t="shared" si="7"/>
        <v>0</v>
      </c>
      <c r="AC76">
        <f t="shared" si="8"/>
        <v>263</v>
      </c>
      <c r="AE76">
        <f t="shared" si="9"/>
        <v>0</v>
      </c>
      <c r="AF76">
        <f t="shared" si="9"/>
        <v>5.2949999999999999</v>
      </c>
      <c r="AG76">
        <f t="shared" si="9"/>
        <v>9.9350000000000005</v>
      </c>
      <c r="AI76">
        <f t="shared" si="10"/>
        <v>15.23</v>
      </c>
    </row>
    <row r="77" spans="2:82" x14ac:dyDescent="0.35">
      <c r="C77">
        <v>504</v>
      </c>
      <c r="E77">
        <f t="shared" ref="E77:O77" si="31">N(E31)</f>
        <v>0</v>
      </c>
      <c r="F77">
        <f t="shared" si="31"/>
        <v>16.880000000000003</v>
      </c>
      <c r="G77">
        <f t="shared" si="31"/>
        <v>7.6099999999999994</v>
      </c>
      <c r="H77">
        <f t="shared" si="31"/>
        <v>0</v>
      </c>
      <c r="I77">
        <f t="shared" si="31"/>
        <v>3.6850000000000001</v>
      </c>
      <c r="J77">
        <f t="shared" si="31"/>
        <v>1.175</v>
      </c>
      <c r="K77">
        <f t="shared" si="31"/>
        <v>1.2549999999999999</v>
      </c>
      <c r="L77">
        <f t="shared" si="31"/>
        <v>0</v>
      </c>
      <c r="M77">
        <f t="shared" si="31"/>
        <v>0</v>
      </c>
      <c r="N77">
        <f t="shared" si="31"/>
        <v>0</v>
      </c>
      <c r="O77">
        <f t="shared" si="31"/>
        <v>0</v>
      </c>
      <c r="Q77">
        <f t="shared" si="3"/>
        <v>30.605</v>
      </c>
      <c r="S77">
        <f t="shared" si="22"/>
        <v>1.01</v>
      </c>
      <c r="T77">
        <f t="shared" si="22"/>
        <v>0</v>
      </c>
      <c r="U77">
        <f t="shared" si="22"/>
        <v>0</v>
      </c>
      <c r="V77">
        <f t="shared" si="22"/>
        <v>0</v>
      </c>
      <c r="W77">
        <f t="shared" si="22"/>
        <v>240</v>
      </c>
      <c r="X77">
        <f t="shared" si="5"/>
        <v>240000</v>
      </c>
      <c r="Y77">
        <f t="shared" si="12"/>
        <v>240</v>
      </c>
      <c r="Z77">
        <f t="shared" si="6"/>
        <v>0</v>
      </c>
      <c r="AA77">
        <f t="shared" si="7"/>
        <v>0</v>
      </c>
      <c r="AC77">
        <f t="shared" si="8"/>
        <v>241.01</v>
      </c>
      <c r="AE77">
        <f t="shared" si="9"/>
        <v>0</v>
      </c>
      <c r="AF77">
        <f t="shared" si="9"/>
        <v>3.7649999999999997</v>
      </c>
      <c r="AG77">
        <f t="shared" si="9"/>
        <v>8.11</v>
      </c>
      <c r="AI77">
        <f t="shared" si="10"/>
        <v>11.875</v>
      </c>
    </row>
    <row r="78" spans="2:82" x14ac:dyDescent="0.35">
      <c r="C78">
        <v>528</v>
      </c>
      <c r="E78">
        <f t="shared" ref="E78:O78" si="32">N(E32)</f>
        <v>0</v>
      </c>
      <c r="F78">
        <f t="shared" si="32"/>
        <v>6.7450000000000001</v>
      </c>
      <c r="G78">
        <f t="shared" si="32"/>
        <v>5.3650000000000002</v>
      </c>
      <c r="H78">
        <f t="shared" si="32"/>
        <v>0</v>
      </c>
      <c r="I78">
        <f t="shared" si="32"/>
        <v>2.38</v>
      </c>
      <c r="J78">
        <f t="shared" si="32"/>
        <v>0</v>
      </c>
      <c r="K78">
        <f t="shared" si="32"/>
        <v>1.5049999999999999</v>
      </c>
      <c r="L78">
        <f t="shared" si="32"/>
        <v>0</v>
      </c>
      <c r="M78">
        <f t="shared" si="32"/>
        <v>0</v>
      </c>
      <c r="N78">
        <f t="shared" si="32"/>
        <v>0</v>
      </c>
      <c r="O78">
        <f t="shared" si="32"/>
        <v>0</v>
      </c>
      <c r="Q78">
        <f t="shared" si="3"/>
        <v>15.994999999999997</v>
      </c>
      <c r="S78">
        <f t="shared" ref="S78:W87" si="33">N(S32)</f>
        <v>0</v>
      </c>
      <c r="T78">
        <f t="shared" si="33"/>
        <v>0</v>
      </c>
      <c r="U78">
        <f t="shared" si="33"/>
        <v>0</v>
      </c>
      <c r="V78">
        <f t="shared" si="33"/>
        <v>0</v>
      </c>
      <c r="W78">
        <f t="shared" si="33"/>
        <v>209</v>
      </c>
      <c r="X78">
        <f t="shared" si="5"/>
        <v>209000</v>
      </c>
      <c r="Y78">
        <f t="shared" si="12"/>
        <v>209</v>
      </c>
      <c r="Z78">
        <f t="shared" si="6"/>
        <v>0</v>
      </c>
      <c r="AA78">
        <f t="shared" ref="AA78:AA96" si="34">N(Z32)</f>
        <v>0</v>
      </c>
      <c r="AC78">
        <f t="shared" si="8"/>
        <v>209</v>
      </c>
      <c r="AE78">
        <f t="shared" ref="AE78:AG96" si="35">N(AD32)</f>
        <v>0</v>
      </c>
      <c r="AF78">
        <f t="shared" si="35"/>
        <v>3.0999999999999996</v>
      </c>
      <c r="AG78">
        <f t="shared" si="35"/>
        <v>6.0049999999999999</v>
      </c>
      <c r="AI78">
        <f t="shared" si="10"/>
        <v>9.1050000000000004</v>
      </c>
    </row>
    <row r="79" spans="2:82" x14ac:dyDescent="0.35">
      <c r="C79">
        <v>552</v>
      </c>
      <c r="E79">
        <f t="shared" ref="E79:O79" si="36">N(E33)</f>
        <v>0</v>
      </c>
      <c r="F79">
        <f t="shared" si="36"/>
        <v>1.36</v>
      </c>
      <c r="G79">
        <f t="shared" si="36"/>
        <v>3.57</v>
      </c>
      <c r="H79">
        <f t="shared" si="36"/>
        <v>0</v>
      </c>
      <c r="I79">
        <f t="shared" si="36"/>
        <v>1.72</v>
      </c>
      <c r="J79">
        <f t="shared" si="36"/>
        <v>0</v>
      </c>
      <c r="K79">
        <f t="shared" si="36"/>
        <v>0</v>
      </c>
      <c r="L79">
        <f t="shared" si="36"/>
        <v>0</v>
      </c>
      <c r="M79">
        <f t="shared" si="36"/>
        <v>0</v>
      </c>
      <c r="N79">
        <f t="shared" si="36"/>
        <v>0</v>
      </c>
      <c r="O79">
        <f t="shared" si="36"/>
        <v>0</v>
      </c>
      <c r="Q79">
        <f t="shared" si="3"/>
        <v>6.6499999999999995</v>
      </c>
      <c r="S79">
        <f t="shared" si="33"/>
        <v>0</v>
      </c>
      <c r="T79">
        <f t="shared" si="33"/>
        <v>0</v>
      </c>
      <c r="U79">
        <f t="shared" si="33"/>
        <v>0</v>
      </c>
      <c r="V79">
        <f t="shared" si="33"/>
        <v>0</v>
      </c>
      <c r="W79">
        <f t="shared" si="33"/>
        <v>167</v>
      </c>
      <c r="X79">
        <f t="shared" si="5"/>
        <v>167000</v>
      </c>
      <c r="Y79">
        <f t="shared" si="12"/>
        <v>167</v>
      </c>
      <c r="Z79">
        <f t="shared" si="6"/>
        <v>0</v>
      </c>
      <c r="AA79">
        <f t="shared" si="34"/>
        <v>0</v>
      </c>
      <c r="AC79">
        <f t="shared" si="8"/>
        <v>167</v>
      </c>
      <c r="AE79">
        <f t="shared" si="35"/>
        <v>0</v>
      </c>
      <c r="AF79">
        <f t="shared" si="35"/>
        <v>3.03</v>
      </c>
      <c r="AG79">
        <f t="shared" si="35"/>
        <v>4.3899999999999997</v>
      </c>
      <c r="AI79">
        <f t="shared" si="10"/>
        <v>7.42</v>
      </c>
    </row>
    <row r="80" spans="2:82" x14ac:dyDescent="0.35">
      <c r="C80">
        <v>576</v>
      </c>
      <c r="E80">
        <f t="shared" ref="E80:O80" si="37">N(E34)</f>
        <v>0</v>
      </c>
      <c r="F80">
        <f t="shared" si="37"/>
        <v>1.6</v>
      </c>
      <c r="G80">
        <f t="shared" si="37"/>
        <v>3.24</v>
      </c>
      <c r="H80">
        <f t="shared" si="37"/>
        <v>0</v>
      </c>
      <c r="I80">
        <f t="shared" si="37"/>
        <v>1.59</v>
      </c>
      <c r="J80">
        <f t="shared" si="37"/>
        <v>0</v>
      </c>
      <c r="K80">
        <f t="shared" si="37"/>
        <v>0</v>
      </c>
      <c r="L80">
        <f t="shared" si="37"/>
        <v>0</v>
      </c>
      <c r="M80">
        <f t="shared" si="37"/>
        <v>0</v>
      </c>
      <c r="N80">
        <f t="shared" si="37"/>
        <v>0</v>
      </c>
      <c r="O80">
        <f t="shared" si="37"/>
        <v>0</v>
      </c>
      <c r="Q80">
        <f t="shared" si="3"/>
        <v>6.43</v>
      </c>
      <c r="S80">
        <f t="shared" si="33"/>
        <v>0</v>
      </c>
      <c r="T80">
        <f t="shared" si="33"/>
        <v>0</v>
      </c>
      <c r="U80">
        <f t="shared" si="33"/>
        <v>0</v>
      </c>
      <c r="V80">
        <f t="shared" si="33"/>
        <v>0</v>
      </c>
      <c r="W80">
        <f t="shared" si="33"/>
        <v>114</v>
      </c>
      <c r="X80">
        <f t="shared" si="5"/>
        <v>114000</v>
      </c>
      <c r="Y80">
        <f t="shared" si="12"/>
        <v>114</v>
      </c>
      <c r="Z80">
        <f t="shared" si="6"/>
        <v>0</v>
      </c>
      <c r="AA80">
        <f t="shared" si="34"/>
        <v>0</v>
      </c>
      <c r="AC80">
        <f t="shared" si="8"/>
        <v>114</v>
      </c>
      <c r="AE80">
        <f t="shared" si="35"/>
        <v>0</v>
      </c>
      <c r="AF80">
        <f t="shared" si="35"/>
        <v>2.2400000000000002</v>
      </c>
      <c r="AG80">
        <f t="shared" si="35"/>
        <v>2.2599999999999998</v>
      </c>
      <c r="AI80">
        <f t="shared" si="10"/>
        <v>4.5</v>
      </c>
    </row>
    <row r="81" spans="3:35" x14ac:dyDescent="0.35">
      <c r="C81">
        <v>600</v>
      </c>
      <c r="E81">
        <f t="shared" ref="E81:O81" si="38">N(E35)</f>
        <v>0</v>
      </c>
      <c r="F81">
        <f t="shared" si="38"/>
        <v>0</v>
      </c>
      <c r="G81">
        <f t="shared" si="38"/>
        <v>2.93</v>
      </c>
      <c r="H81">
        <f t="shared" si="38"/>
        <v>0</v>
      </c>
      <c r="I81">
        <f t="shared" si="38"/>
        <v>1.1299999999999999</v>
      </c>
      <c r="J81">
        <f t="shared" si="38"/>
        <v>0</v>
      </c>
      <c r="K81">
        <f t="shared" si="38"/>
        <v>0</v>
      </c>
      <c r="L81">
        <f t="shared" si="38"/>
        <v>0</v>
      </c>
      <c r="M81">
        <f t="shared" si="38"/>
        <v>0</v>
      </c>
      <c r="N81">
        <f t="shared" si="38"/>
        <v>0</v>
      </c>
      <c r="O81">
        <f t="shared" si="38"/>
        <v>0</v>
      </c>
      <c r="Q81">
        <f t="shared" si="3"/>
        <v>4.0600000000000005</v>
      </c>
      <c r="S81">
        <f t="shared" si="33"/>
        <v>0</v>
      </c>
      <c r="T81">
        <f t="shared" si="33"/>
        <v>0</v>
      </c>
      <c r="U81">
        <f t="shared" si="33"/>
        <v>0</v>
      </c>
      <c r="V81">
        <f t="shared" si="33"/>
        <v>0</v>
      </c>
      <c r="W81">
        <f t="shared" si="33"/>
        <v>79.2</v>
      </c>
      <c r="X81">
        <f t="shared" si="5"/>
        <v>79200</v>
      </c>
      <c r="Y81">
        <f t="shared" si="12"/>
        <v>79.2</v>
      </c>
      <c r="Z81">
        <f t="shared" si="6"/>
        <v>0</v>
      </c>
      <c r="AA81">
        <f t="shared" si="34"/>
        <v>0</v>
      </c>
      <c r="AC81">
        <f t="shared" si="8"/>
        <v>79.2</v>
      </c>
      <c r="AE81">
        <f t="shared" si="35"/>
        <v>0</v>
      </c>
      <c r="AF81">
        <f t="shared" si="35"/>
        <v>1.05</v>
      </c>
      <c r="AG81">
        <f t="shared" si="35"/>
        <v>1.01</v>
      </c>
      <c r="AI81">
        <f t="shared" si="10"/>
        <v>2.06</v>
      </c>
    </row>
    <row r="82" spans="3:35" x14ac:dyDescent="0.35">
      <c r="C82">
        <v>624</v>
      </c>
      <c r="E82">
        <f t="shared" ref="E82:O82" si="39">N(E36)</f>
        <v>0</v>
      </c>
      <c r="F82">
        <f t="shared" si="39"/>
        <v>0</v>
      </c>
      <c r="G82">
        <f t="shared" si="39"/>
        <v>2.64</v>
      </c>
      <c r="H82">
        <f t="shared" si="39"/>
        <v>0</v>
      </c>
      <c r="I82">
        <f t="shared" si="39"/>
        <v>1.0900000000000001</v>
      </c>
      <c r="J82">
        <f t="shared" si="39"/>
        <v>0</v>
      </c>
      <c r="K82">
        <f t="shared" si="39"/>
        <v>0</v>
      </c>
      <c r="L82">
        <f t="shared" si="39"/>
        <v>0</v>
      </c>
      <c r="M82">
        <f t="shared" si="39"/>
        <v>0</v>
      </c>
      <c r="N82">
        <f t="shared" si="39"/>
        <v>0</v>
      </c>
      <c r="O82">
        <f t="shared" si="39"/>
        <v>0</v>
      </c>
      <c r="Q82">
        <f t="shared" si="3"/>
        <v>3.7300000000000004</v>
      </c>
      <c r="S82">
        <f t="shared" si="33"/>
        <v>0</v>
      </c>
      <c r="T82">
        <f t="shared" si="33"/>
        <v>0</v>
      </c>
      <c r="U82">
        <f t="shared" si="33"/>
        <v>0</v>
      </c>
      <c r="V82">
        <f t="shared" si="33"/>
        <v>0</v>
      </c>
      <c r="W82">
        <f t="shared" si="33"/>
        <v>79.3</v>
      </c>
      <c r="X82">
        <f t="shared" si="5"/>
        <v>79300</v>
      </c>
      <c r="Y82">
        <f t="shared" si="12"/>
        <v>79.3</v>
      </c>
      <c r="Z82">
        <f t="shared" si="6"/>
        <v>0</v>
      </c>
      <c r="AA82">
        <f t="shared" si="34"/>
        <v>0</v>
      </c>
      <c r="AC82">
        <f t="shared" si="8"/>
        <v>79.3</v>
      </c>
      <c r="AE82">
        <f t="shared" si="35"/>
        <v>0</v>
      </c>
      <c r="AF82">
        <f t="shared" si="35"/>
        <v>0.99</v>
      </c>
      <c r="AG82">
        <f t="shared" si="35"/>
        <v>3.12</v>
      </c>
      <c r="AI82">
        <f t="shared" si="10"/>
        <v>4.1100000000000003</v>
      </c>
    </row>
    <row r="83" spans="3:35" x14ac:dyDescent="0.35">
      <c r="C83">
        <v>648</v>
      </c>
      <c r="E83">
        <f t="shared" ref="E83:O83" si="40">N(E37)</f>
        <v>0.6</v>
      </c>
      <c r="F83">
        <f t="shared" si="40"/>
        <v>5.2750000000000004</v>
      </c>
      <c r="G83">
        <f t="shared" si="40"/>
        <v>5.1150000000000002</v>
      </c>
      <c r="H83">
        <f t="shared" si="40"/>
        <v>0</v>
      </c>
      <c r="I83">
        <f t="shared" si="40"/>
        <v>2.91</v>
      </c>
      <c r="J83">
        <f t="shared" si="40"/>
        <v>0.53500000000000003</v>
      </c>
      <c r="K83">
        <f t="shared" si="40"/>
        <v>1.2650000000000001</v>
      </c>
      <c r="L83">
        <f t="shared" si="40"/>
        <v>0</v>
      </c>
      <c r="M83">
        <f t="shared" si="40"/>
        <v>0</v>
      </c>
      <c r="N83">
        <f t="shared" si="40"/>
        <v>0</v>
      </c>
      <c r="O83">
        <f t="shared" si="40"/>
        <v>0</v>
      </c>
      <c r="Q83">
        <f t="shared" si="3"/>
        <v>15.700000000000001</v>
      </c>
      <c r="S83">
        <f t="shared" si="33"/>
        <v>0.55500000000000005</v>
      </c>
      <c r="T83">
        <f t="shared" si="33"/>
        <v>0</v>
      </c>
      <c r="U83">
        <f t="shared" si="33"/>
        <v>0</v>
      </c>
      <c r="V83">
        <f t="shared" si="33"/>
        <v>0</v>
      </c>
      <c r="W83">
        <f t="shared" si="33"/>
        <v>178</v>
      </c>
      <c r="X83">
        <f t="shared" si="5"/>
        <v>178000</v>
      </c>
      <c r="Y83">
        <f t="shared" si="12"/>
        <v>178</v>
      </c>
      <c r="Z83">
        <f t="shared" si="6"/>
        <v>0</v>
      </c>
      <c r="AA83">
        <f t="shared" si="34"/>
        <v>0</v>
      </c>
      <c r="AC83">
        <f t="shared" si="8"/>
        <v>178.55500000000001</v>
      </c>
      <c r="AE83">
        <f t="shared" si="35"/>
        <v>0</v>
      </c>
      <c r="AF83">
        <f t="shared" si="35"/>
        <v>2.8650000000000002</v>
      </c>
      <c r="AG83">
        <f t="shared" si="35"/>
        <v>4.33</v>
      </c>
      <c r="AI83">
        <f t="shared" si="10"/>
        <v>7.1950000000000003</v>
      </c>
    </row>
    <row r="84" spans="3:35" x14ac:dyDescent="0.35">
      <c r="C84">
        <v>672</v>
      </c>
      <c r="E84">
        <f t="shared" ref="E84:O84" si="41">N(E38)</f>
        <v>0</v>
      </c>
      <c r="F84">
        <f t="shared" si="41"/>
        <v>5.44</v>
      </c>
      <c r="G84">
        <f t="shared" si="41"/>
        <v>6.11</v>
      </c>
      <c r="H84">
        <f t="shared" si="41"/>
        <v>0</v>
      </c>
      <c r="I84">
        <f t="shared" si="41"/>
        <v>3.63</v>
      </c>
      <c r="J84">
        <f t="shared" si="41"/>
        <v>0.998</v>
      </c>
      <c r="K84">
        <f t="shared" si="41"/>
        <v>1.55</v>
      </c>
      <c r="L84">
        <f t="shared" si="41"/>
        <v>0</v>
      </c>
      <c r="M84">
        <f t="shared" si="41"/>
        <v>0</v>
      </c>
      <c r="N84">
        <f t="shared" si="41"/>
        <v>0</v>
      </c>
      <c r="O84">
        <f t="shared" si="41"/>
        <v>0</v>
      </c>
      <c r="Q84">
        <f t="shared" si="3"/>
        <v>17.728000000000002</v>
      </c>
      <c r="S84">
        <f t="shared" si="33"/>
        <v>0</v>
      </c>
      <c r="T84">
        <f t="shared" si="33"/>
        <v>0</v>
      </c>
      <c r="U84">
        <f t="shared" si="33"/>
        <v>0</v>
      </c>
      <c r="V84">
        <f t="shared" si="33"/>
        <v>0</v>
      </c>
      <c r="W84">
        <f t="shared" si="33"/>
        <v>177</v>
      </c>
      <c r="X84">
        <f t="shared" si="5"/>
        <v>177000</v>
      </c>
      <c r="Y84">
        <f t="shared" si="12"/>
        <v>177</v>
      </c>
      <c r="Z84">
        <f t="shared" si="6"/>
        <v>0</v>
      </c>
      <c r="AA84">
        <f t="shared" si="34"/>
        <v>0</v>
      </c>
      <c r="AC84">
        <f t="shared" si="8"/>
        <v>177</v>
      </c>
      <c r="AE84">
        <f t="shared" si="35"/>
        <v>0</v>
      </c>
      <c r="AF84">
        <f t="shared" si="35"/>
        <v>1.98</v>
      </c>
      <c r="AG84">
        <f t="shared" si="35"/>
        <v>4.47</v>
      </c>
      <c r="AI84">
        <f t="shared" si="10"/>
        <v>6.4499999999999993</v>
      </c>
    </row>
    <row r="85" spans="3:35" x14ac:dyDescent="0.35">
      <c r="C85">
        <v>696</v>
      </c>
      <c r="E85">
        <f t="shared" ref="E85:O85" si="42">N(E39)</f>
        <v>0</v>
      </c>
      <c r="F85">
        <f t="shared" si="42"/>
        <v>5.57</v>
      </c>
      <c r="G85">
        <f t="shared" si="42"/>
        <v>3.35</v>
      </c>
      <c r="H85">
        <f t="shared" si="42"/>
        <v>1.25</v>
      </c>
      <c r="I85">
        <f t="shared" si="42"/>
        <v>2.11</v>
      </c>
      <c r="J85">
        <f t="shared" si="42"/>
        <v>1.74</v>
      </c>
      <c r="K85">
        <f t="shared" si="42"/>
        <v>0</v>
      </c>
      <c r="L85">
        <f t="shared" si="42"/>
        <v>0</v>
      </c>
      <c r="M85">
        <f t="shared" si="42"/>
        <v>0</v>
      </c>
      <c r="N85">
        <f t="shared" si="42"/>
        <v>0</v>
      </c>
      <c r="O85">
        <f t="shared" si="42"/>
        <v>0</v>
      </c>
      <c r="Q85">
        <f t="shared" si="3"/>
        <v>14.02</v>
      </c>
      <c r="S85">
        <f t="shared" si="33"/>
        <v>0</v>
      </c>
      <c r="T85">
        <f t="shared" si="33"/>
        <v>0</v>
      </c>
      <c r="U85">
        <f t="shared" si="33"/>
        <v>0</v>
      </c>
      <c r="V85">
        <f t="shared" si="33"/>
        <v>0</v>
      </c>
      <c r="W85">
        <f t="shared" si="33"/>
        <v>112</v>
      </c>
      <c r="X85">
        <f t="shared" si="5"/>
        <v>112000</v>
      </c>
      <c r="Y85">
        <f t="shared" si="12"/>
        <v>112</v>
      </c>
      <c r="Z85">
        <f t="shared" si="6"/>
        <v>0</v>
      </c>
      <c r="AA85">
        <f t="shared" si="34"/>
        <v>0</v>
      </c>
      <c r="AC85">
        <f t="shared" si="8"/>
        <v>112</v>
      </c>
      <c r="AE85">
        <f t="shared" si="35"/>
        <v>0</v>
      </c>
      <c r="AF85">
        <f t="shared" si="35"/>
        <v>1.61</v>
      </c>
      <c r="AG85">
        <f t="shared" si="35"/>
        <v>2.62</v>
      </c>
      <c r="AI85">
        <f t="shared" si="10"/>
        <v>4.2300000000000004</v>
      </c>
    </row>
    <row r="86" spans="3:35" x14ac:dyDescent="0.35">
      <c r="C86">
        <v>720</v>
      </c>
      <c r="E86">
        <f t="shared" ref="E86:O86" si="43">N(E40)</f>
        <v>0</v>
      </c>
      <c r="F86">
        <f t="shared" si="43"/>
        <v>0</v>
      </c>
      <c r="G86">
        <f t="shared" si="43"/>
        <v>2.23</v>
      </c>
      <c r="H86">
        <f t="shared" si="43"/>
        <v>0</v>
      </c>
      <c r="I86">
        <f t="shared" si="43"/>
        <v>1.53</v>
      </c>
      <c r="J86">
        <f t="shared" si="43"/>
        <v>1.75</v>
      </c>
      <c r="K86">
        <f t="shared" si="43"/>
        <v>0</v>
      </c>
      <c r="L86">
        <f t="shared" si="43"/>
        <v>0</v>
      </c>
      <c r="M86">
        <f t="shared" si="43"/>
        <v>0</v>
      </c>
      <c r="N86">
        <f t="shared" si="43"/>
        <v>0</v>
      </c>
      <c r="O86">
        <f t="shared" si="43"/>
        <v>0</v>
      </c>
      <c r="Q86">
        <f t="shared" si="3"/>
        <v>5.51</v>
      </c>
      <c r="S86">
        <f t="shared" si="33"/>
        <v>0</v>
      </c>
      <c r="T86">
        <f t="shared" si="33"/>
        <v>0</v>
      </c>
      <c r="U86">
        <f t="shared" si="33"/>
        <v>0</v>
      </c>
      <c r="V86">
        <f t="shared" si="33"/>
        <v>0</v>
      </c>
      <c r="W86">
        <f t="shared" si="33"/>
        <v>75.5</v>
      </c>
      <c r="X86">
        <f t="shared" si="5"/>
        <v>75500</v>
      </c>
      <c r="Y86">
        <f t="shared" si="12"/>
        <v>75.5</v>
      </c>
      <c r="Z86">
        <f t="shared" si="6"/>
        <v>0</v>
      </c>
      <c r="AA86">
        <f t="shared" si="34"/>
        <v>0</v>
      </c>
      <c r="AC86">
        <f t="shared" si="8"/>
        <v>75.5</v>
      </c>
      <c r="AE86">
        <f t="shared" si="35"/>
        <v>0</v>
      </c>
      <c r="AF86">
        <f t="shared" si="35"/>
        <v>1.69</v>
      </c>
      <c r="AG86">
        <f t="shared" si="35"/>
        <v>3.72</v>
      </c>
      <c r="AI86">
        <f t="shared" si="10"/>
        <v>5.41</v>
      </c>
    </row>
    <row r="87" spans="3:35" x14ac:dyDescent="0.35">
      <c r="C87">
        <v>744</v>
      </c>
      <c r="E87">
        <f t="shared" ref="E87:O87" si="44">N(E41)</f>
        <v>0</v>
      </c>
      <c r="F87">
        <f t="shared" si="44"/>
        <v>1.25</v>
      </c>
      <c r="G87">
        <f t="shared" si="44"/>
        <v>2.06</v>
      </c>
      <c r="H87">
        <f t="shared" si="44"/>
        <v>0</v>
      </c>
      <c r="I87">
        <f t="shared" si="44"/>
        <v>1.22</v>
      </c>
      <c r="J87">
        <f t="shared" si="44"/>
        <v>0</v>
      </c>
      <c r="K87">
        <f t="shared" si="44"/>
        <v>1.47</v>
      </c>
      <c r="L87">
        <f t="shared" si="44"/>
        <v>0</v>
      </c>
      <c r="M87">
        <f t="shared" si="44"/>
        <v>0</v>
      </c>
      <c r="N87">
        <f t="shared" si="44"/>
        <v>0</v>
      </c>
      <c r="O87">
        <f t="shared" si="44"/>
        <v>0</v>
      </c>
      <c r="Q87">
        <f t="shared" si="3"/>
        <v>6</v>
      </c>
      <c r="S87">
        <f t="shared" si="33"/>
        <v>0</v>
      </c>
      <c r="T87">
        <f t="shared" si="33"/>
        <v>0</v>
      </c>
      <c r="U87">
        <f t="shared" si="33"/>
        <v>0</v>
      </c>
      <c r="V87">
        <f t="shared" si="33"/>
        <v>0</v>
      </c>
      <c r="W87">
        <f t="shared" si="33"/>
        <v>73</v>
      </c>
      <c r="X87">
        <f t="shared" si="5"/>
        <v>73000</v>
      </c>
      <c r="Y87">
        <f t="shared" si="12"/>
        <v>73</v>
      </c>
      <c r="Z87">
        <f t="shared" si="6"/>
        <v>0</v>
      </c>
      <c r="AA87">
        <f t="shared" si="34"/>
        <v>0</v>
      </c>
      <c r="AC87">
        <f t="shared" si="8"/>
        <v>73</v>
      </c>
      <c r="AE87">
        <f t="shared" si="35"/>
        <v>0</v>
      </c>
      <c r="AF87">
        <f t="shared" si="35"/>
        <v>1.6</v>
      </c>
      <c r="AG87">
        <f t="shared" si="35"/>
        <v>1.26</v>
      </c>
      <c r="AI87">
        <f t="shared" si="10"/>
        <v>2.8600000000000003</v>
      </c>
    </row>
    <row r="88" spans="3:35" x14ac:dyDescent="0.35">
      <c r="C88">
        <v>768</v>
      </c>
      <c r="E88">
        <f t="shared" ref="E88:O88" si="45">N(E42)</f>
        <v>0</v>
      </c>
      <c r="F88">
        <f t="shared" si="45"/>
        <v>0</v>
      </c>
      <c r="G88">
        <f t="shared" si="45"/>
        <v>1.55</v>
      </c>
      <c r="H88">
        <f t="shared" si="45"/>
        <v>0</v>
      </c>
      <c r="I88">
        <f t="shared" si="45"/>
        <v>1.06</v>
      </c>
      <c r="J88">
        <f t="shared" si="45"/>
        <v>0</v>
      </c>
      <c r="K88">
        <f t="shared" si="45"/>
        <v>0</v>
      </c>
      <c r="L88">
        <f t="shared" si="45"/>
        <v>0</v>
      </c>
      <c r="M88">
        <f t="shared" si="45"/>
        <v>0</v>
      </c>
      <c r="N88">
        <f t="shared" si="45"/>
        <v>0</v>
      </c>
      <c r="O88">
        <f t="shared" si="45"/>
        <v>0</v>
      </c>
      <c r="Q88">
        <f t="shared" si="3"/>
        <v>2.6100000000000003</v>
      </c>
      <c r="S88">
        <f t="shared" ref="S88:W96" si="46">N(S42)</f>
        <v>0</v>
      </c>
      <c r="T88">
        <f t="shared" si="46"/>
        <v>0</v>
      </c>
      <c r="U88">
        <f t="shared" si="46"/>
        <v>0</v>
      </c>
      <c r="V88">
        <f t="shared" si="46"/>
        <v>0</v>
      </c>
      <c r="W88">
        <f t="shared" si="46"/>
        <v>48.4</v>
      </c>
      <c r="X88">
        <f t="shared" si="5"/>
        <v>48400</v>
      </c>
      <c r="Y88">
        <f t="shared" si="12"/>
        <v>48.4</v>
      </c>
      <c r="Z88">
        <f t="shared" si="6"/>
        <v>0</v>
      </c>
      <c r="AA88">
        <f t="shared" si="34"/>
        <v>0</v>
      </c>
      <c r="AC88">
        <f t="shared" si="8"/>
        <v>48.4</v>
      </c>
      <c r="AE88">
        <f t="shared" si="35"/>
        <v>0</v>
      </c>
      <c r="AF88">
        <f t="shared" si="35"/>
        <v>1.62</v>
      </c>
      <c r="AG88">
        <f t="shared" si="35"/>
        <v>1.2</v>
      </c>
      <c r="AI88">
        <f t="shared" si="10"/>
        <v>2.8200000000000003</v>
      </c>
    </row>
    <row r="89" spans="3:35" x14ac:dyDescent="0.35">
      <c r="C89">
        <v>792</v>
      </c>
      <c r="E89">
        <f t="shared" ref="E89:O89" si="47">N(E43)</f>
        <v>0</v>
      </c>
      <c r="F89">
        <f t="shared" si="47"/>
        <v>0</v>
      </c>
      <c r="G89">
        <f t="shared" si="47"/>
        <v>1.34</v>
      </c>
      <c r="H89">
        <f t="shared" si="47"/>
        <v>0</v>
      </c>
      <c r="I89">
        <f t="shared" si="47"/>
        <v>1.18</v>
      </c>
      <c r="J89">
        <f t="shared" si="47"/>
        <v>0</v>
      </c>
      <c r="K89">
        <f t="shared" si="47"/>
        <v>1.1000000000000001</v>
      </c>
      <c r="L89">
        <f t="shared" si="47"/>
        <v>0</v>
      </c>
      <c r="M89">
        <f t="shared" si="47"/>
        <v>0</v>
      </c>
      <c r="N89">
        <f t="shared" si="47"/>
        <v>0</v>
      </c>
      <c r="O89">
        <f t="shared" si="47"/>
        <v>0</v>
      </c>
      <c r="Q89">
        <f t="shared" si="3"/>
        <v>3.62</v>
      </c>
      <c r="S89">
        <f t="shared" si="46"/>
        <v>0</v>
      </c>
      <c r="T89">
        <f t="shared" si="46"/>
        <v>0</v>
      </c>
      <c r="U89">
        <f t="shared" si="46"/>
        <v>0</v>
      </c>
      <c r="V89">
        <f t="shared" si="46"/>
        <v>0</v>
      </c>
      <c r="W89">
        <f t="shared" si="46"/>
        <v>60.4</v>
      </c>
      <c r="X89">
        <f t="shared" si="5"/>
        <v>60400</v>
      </c>
      <c r="Y89">
        <f t="shared" si="12"/>
        <v>60.4</v>
      </c>
      <c r="Z89">
        <f t="shared" si="6"/>
        <v>0</v>
      </c>
      <c r="AA89">
        <f t="shared" si="34"/>
        <v>0</v>
      </c>
      <c r="AC89">
        <f t="shared" si="8"/>
        <v>60.4</v>
      </c>
      <c r="AE89">
        <f t="shared" si="35"/>
        <v>0</v>
      </c>
      <c r="AF89">
        <f t="shared" si="35"/>
        <v>1.44</v>
      </c>
      <c r="AG89">
        <f t="shared" si="35"/>
        <v>1.44</v>
      </c>
      <c r="AI89">
        <f t="shared" si="10"/>
        <v>2.88</v>
      </c>
    </row>
    <row r="90" spans="3:35" x14ac:dyDescent="0.35">
      <c r="C90">
        <v>816</v>
      </c>
      <c r="E90">
        <f t="shared" ref="E90:O90" si="48">N(E44)</f>
        <v>0</v>
      </c>
      <c r="F90">
        <f t="shared" si="48"/>
        <v>0</v>
      </c>
      <c r="G90">
        <f t="shared" si="48"/>
        <v>2.1</v>
      </c>
      <c r="H90">
        <f t="shared" si="48"/>
        <v>0</v>
      </c>
      <c r="I90">
        <f t="shared" si="48"/>
        <v>1.45</v>
      </c>
      <c r="J90">
        <f t="shared" si="48"/>
        <v>0</v>
      </c>
      <c r="K90">
        <f t="shared" si="48"/>
        <v>0</v>
      </c>
      <c r="L90">
        <f t="shared" si="48"/>
        <v>0</v>
      </c>
      <c r="M90">
        <f t="shared" si="48"/>
        <v>0</v>
      </c>
      <c r="N90">
        <f t="shared" si="48"/>
        <v>0</v>
      </c>
      <c r="O90">
        <f t="shared" si="48"/>
        <v>0</v>
      </c>
      <c r="Q90">
        <f t="shared" si="3"/>
        <v>3.55</v>
      </c>
      <c r="S90">
        <f t="shared" si="46"/>
        <v>0</v>
      </c>
      <c r="T90">
        <f t="shared" si="46"/>
        <v>0</v>
      </c>
      <c r="U90">
        <f t="shared" si="46"/>
        <v>0</v>
      </c>
      <c r="V90">
        <f t="shared" si="46"/>
        <v>0</v>
      </c>
      <c r="W90">
        <f t="shared" si="46"/>
        <v>97.4</v>
      </c>
      <c r="X90">
        <f t="shared" si="5"/>
        <v>97400</v>
      </c>
      <c r="Y90">
        <f t="shared" si="12"/>
        <v>97.4</v>
      </c>
      <c r="Z90">
        <f t="shared" si="6"/>
        <v>0</v>
      </c>
      <c r="AA90">
        <f t="shared" si="34"/>
        <v>0</v>
      </c>
      <c r="AC90">
        <f t="shared" si="8"/>
        <v>97.4</v>
      </c>
      <c r="AE90">
        <f t="shared" si="35"/>
        <v>0</v>
      </c>
      <c r="AF90">
        <f t="shared" si="35"/>
        <v>1.6</v>
      </c>
      <c r="AG90">
        <f t="shared" si="35"/>
        <v>2.75</v>
      </c>
      <c r="AI90">
        <f t="shared" si="10"/>
        <v>4.3499999999999996</v>
      </c>
    </row>
    <row r="91" spans="3:35" x14ac:dyDescent="0.35">
      <c r="C91">
        <v>840</v>
      </c>
      <c r="E91">
        <f t="shared" ref="E91:O91" si="49">N(E45)</f>
        <v>0</v>
      </c>
      <c r="F91">
        <f t="shared" si="49"/>
        <v>2.81</v>
      </c>
      <c r="G91">
        <f t="shared" si="49"/>
        <v>2.1</v>
      </c>
      <c r="H91">
        <f t="shared" si="49"/>
        <v>0</v>
      </c>
      <c r="I91">
        <f t="shared" si="49"/>
        <v>1.5</v>
      </c>
      <c r="J91">
        <f t="shared" si="49"/>
        <v>0</v>
      </c>
      <c r="K91">
        <f t="shared" si="49"/>
        <v>0</v>
      </c>
      <c r="L91">
        <f t="shared" si="49"/>
        <v>0</v>
      </c>
      <c r="M91">
        <f t="shared" si="49"/>
        <v>0</v>
      </c>
      <c r="N91">
        <f t="shared" si="49"/>
        <v>0</v>
      </c>
      <c r="O91">
        <f t="shared" si="49"/>
        <v>0</v>
      </c>
      <c r="Q91">
        <f t="shared" si="3"/>
        <v>6.41</v>
      </c>
      <c r="S91">
        <f t="shared" si="46"/>
        <v>0</v>
      </c>
      <c r="T91">
        <f t="shared" si="46"/>
        <v>0</v>
      </c>
      <c r="U91">
        <f t="shared" si="46"/>
        <v>0</v>
      </c>
      <c r="V91">
        <f t="shared" si="46"/>
        <v>0</v>
      </c>
      <c r="W91">
        <f t="shared" si="46"/>
        <v>74.400000000000006</v>
      </c>
      <c r="X91">
        <f t="shared" si="5"/>
        <v>74400</v>
      </c>
      <c r="Y91">
        <f t="shared" si="12"/>
        <v>74.400000000000006</v>
      </c>
      <c r="Z91">
        <f t="shared" si="6"/>
        <v>0</v>
      </c>
      <c r="AA91">
        <f t="shared" si="34"/>
        <v>0</v>
      </c>
      <c r="AC91">
        <f t="shared" si="8"/>
        <v>74.400000000000006</v>
      </c>
      <c r="AE91">
        <f t="shared" si="35"/>
        <v>0</v>
      </c>
      <c r="AF91">
        <f t="shared" si="35"/>
        <v>1.39</v>
      </c>
      <c r="AG91">
        <f t="shared" si="35"/>
        <v>1.76</v>
      </c>
      <c r="AI91">
        <f t="shared" si="10"/>
        <v>3.15</v>
      </c>
    </row>
    <row r="92" spans="3:35" x14ac:dyDescent="0.35">
      <c r="C92">
        <v>864</v>
      </c>
      <c r="E92">
        <f t="shared" ref="E92:O92" si="50">N(E46)</f>
        <v>0</v>
      </c>
      <c r="F92">
        <f t="shared" si="50"/>
        <v>3.27</v>
      </c>
      <c r="G92">
        <f t="shared" si="50"/>
        <v>1.94</v>
      </c>
      <c r="H92">
        <f t="shared" si="50"/>
        <v>0</v>
      </c>
      <c r="I92">
        <f t="shared" si="50"/>
        <v>1.54</v>
      </c>
      <c r="J92">
        <f t="shared" si="50"/>
        <v>0</v>
      </c>
      <c r="K92">
        <f t="shared" si="50"/>
        <v>1.03</v>
      </c>
      <c r="L92">
        <f t="shared" si="50"/>
        <v>0</v>
      </c>
      <c r="M92">
        <f t="shared" si="50"/>
        <v>0</v>
      </c>
      <c r="N92">
        <f t="shared" si="50"/>
        <v>0</v>
      </c>
      <c r="O92">
        <f t="shared" si="50"/>
        <v>0</v>
      </c>
      <c r="Q92">
        <f t="shared" si="3"/>
        <v>7.78</v>
      </c>
      <c r="S92">
        <f t="shared" si="46"/>
        <v>0</v>
      </c>
      <c r="T92">
        <f t="shared" si="46"/>
        <v>0</v>
      </c>
      <c r="U92">
        <f t="shared" si="46"/>
        <v>0</v>
      </c>
      <c r="V92">
        <f t="shared" si="46"/>
        <v>0</v>
      </c>
      <c r="W92">
        <f t="shared" si="46"/>
        <v>66.400000000000006</v>
      </c>
      <c r="X92">
        <f t="shared" si="5"/>
        <v>66400</v>
      </c>
      <c r="Y92">
        <f t="shared" si="12"/>
        <v>66.400000000000006</v>
      </c>
      <c r="Z92">
        <f t="shared" si="6"/>
        <v>0</v>
      </c>
      <c r="AA92">
        <f t="shared" si="34"/>
        <v>0</v>
      </c>
      <c r="AC92">
        <f t="shared" si="8"/>
        <v>66.400000000000006</v>
      </c>
      <c r="AE92">
        <f t="shared" si="35"/>
        <v>0</v>
      </c>
      <c r="AF92">
        <f t="shared" si="35"/>
        <v>1.1299999999999999</v>
      </c>
      <c r="AG92">
        <f t="shared" si="35"/>
        <v>0</v>
      </c>
      <c r="AI92">
        <f t="shared" si="10"/>
        <v>1.1299999999999999</v>
      </c>
    </row>
    <row r="93" spans="3:35" x14ac:dyDescent="0.35">
      <c r="C93">
        <v>888</v>
      </c>
      <c r="E93">
        <f t="shared" ref="E93:O93" si="51">N(E47)</f>
        <v>0</v>
      </c>
      <c r="F93">
        <f t="shared" si="51"/>
        <v>0</v>
      </c>
      <c r="G93">
        <f t="shared" si="51"/>
        <v>1.59</v>
      </c>
      <c r="H93">
        <f t="shared" si="51"/>
        <v>0</v>
      </c>
      <c r="I93">
        <f t="shared" si="51"/>
        <v>1.42</v>
      </c>
      <c r="J93">
        <f t="shared" si="51"/>
        <v>0</v>
      </c>
      <c r="K93">
        <f t="shared" si="51"/>
        <v>0</v>
      </c>
      <c r="L93">
        <f t="shared" si="51"/>
        <v>0</v>
      </c>
      <c r="M93">
        <f t="shared" si="51"/>
        <v>0</v>
      </c>
      <c r="N93">
        <f t="shared" si="51"/>
        <v>0</v>
      </c>
      <c r="O93">
        <f t="shared" si="51"/>
        <v>0</v>
      </c>
      <c r="Q93">
        <f t="shared" si="3"/>
        <v>3.01</v>
      </c>
      <c r="S93">
        <f t="shared" si="46"/>
        <v>0</v>
      </c>
      <c r="T93">
        <f t="shared" si="46"/>
        <v>0</v>
      </c>
      <c r="U93">
        <f t="shared" si="46"/>
        <v>0</v>
      </c>
      <c r="V93">
        <f t="shared" si="46"/>
        <v>0</v>
      </c>
      <c r="W93">
        <f t="shared" si="46"/>
        <v>58.8</v>
      </c>
      <c r="X93">
        <f t="shared" si="5"/>
        <v>58800</v>
      </c>
      <c r="Y93">
        <f t="shared" si="12"/>
        <v>58.8</v>
      </c>
      <c r="Z93">
        <f t="shared" si="6"/>
        <v>0</v>
      </c>
      <c r="AA93">
        <f t="shared" si="34"/>
        <v>0</v>
      </c>
      <c r="AC93">
        <f t="shared" si="8"/>
        <v>58.8</v>
      </c>
      <c r="AE93">
        <f t="shared" si="35"/>
        <v>0</v>
      </c>
      <c r="AF93">
        <f t="shared" si="35"/>
        <v>1.66</v>
      </c>
      <c r="AG93">
        <f t="shared" si="35"/>
        <v>1.31</v>
      </c>
      <c r="AI93">
        <f t="shared" si="10"/>
        <v>2.9699999999999998</v>
      </c>
    </row>
    <row r="94" spans="3:35" x14ac:dyDescent="0.35">
      <c r="C94">
        <v>912</v>
      </c>
      <c r="E94">
        <f t="shared" ref="E94:O94" si="52">N(E48)</f>
        <v>0</v>
      </c>
      <c r="F94">
        <f t="shared" si="52"/>
        <v>1.55</v>
      </c>
      <c r="G94">
        <f t="shared" si="52"/>
        <v>2.62</v>
      </c>
      <c r="H94">
        <f t="shared" si="52"/>
        <v>0</v>
      </c>
      <c r="I94">
        <f t="shared" si="52"/>
        <v>1.3</v>
      </c>
      <c r="J94">
        <f t="shared" si="52"/>
        <v>0</v>
      </c>
      <c r="K94">
        <f t="shared" si="52"/>
        <v>1.1399999999999999</v>
      </c>
      <c r="L94">
        <f t="shared" si="52"/>
        <v>0</v>
      </c>
      <c r="M94">
        <f t="shared" si="52"/>
        <v>0</v>
      </c>
      <c r="N94">
        <f t="shared" si="52"/>
        <v>0</v>
      </c>
      <c r="O94">
        <f t="shared" si="52"/>
        <v>0</v>
      </c>
      <c r="Q94">
        <f t="shared" si="3"/>
        <v>6.6099999999999994</v>
      </c>
      <c r="S94">
        <f t="shared" si="46"/>
        <v>0</v>
      </c>
      <c r="T94">
        <f t="shared" si="46"/>
        <v>0</v>
      </c>
      <c r="U94">
        <f t="shared" si="46"/>
        <v>0</v>
      </c>
      <c r="V94">
        <f t="shared" si="46"/>
        <v>0</v>
      </c>
      <c r="W94">
        <f t="shared" si="46"/>
        <v>56.3</v>
      </c>
      <c r="X94">
        <f t="shared" si="5"/>
        <v>56300</v>
      </c>
      <c r="Y94">
        <f t="shared" si="12"/>
        <v>56.3</v>
      </c>
      <c r="Z94">
        <f t="shared" si="6"/>
        <v>0</v>
      </c>
      <c r="AA94">
        <f t="shared" si="34"/>
        <v>0</v>
      </c>
      <c r="AC94">
        <f t="shared" si="8"/>
        <v>56.3</v>
      </c>
      <c r="AE94">
        <f t="shared" si="35"/>
        <v>0</v>
      </c>
      <c r="AF94">
        <f t="shared" si="35"/>
        <v>2.48</v>
      </c>
      <c r="AG94">
        <f t="shared" si="35"/>
        <v>1.0900000000000001</v>
      </c>
      <c r="AI94">
        <f t="shared" si="10"/>
        <v>3.5700000000000003</v>
      </c>
    </row>
    <row r="95" spans="3:35" x14ac:dyDescent="0.35">
      <c r="C95">
        <v>936</v>
      </c>
      <c r="E95">
        <f t="shared" ref="E95:O95" si="53">N(E49)</f>
        <v>0</v>
      </c>
      <c r="F95">
        <f t="shared" si="53"/>
        <v>0</v>
      </c>
      <c r="G95">
        <f t="shared" si="53"/>
        <v>2.4300000000000002</v>
      </c>
      <c r="H95">
        <f t="shared" si="53"/>
        <v>0</v>
      </c>
      <c r="I95">
        <f t="shared" si="53"/>
        <v>1.22</v>
      </c>
      <c r="J95">
        <f t="shared" si="53"/>
        <v>0</v>
      </c>
      <c r="K95">
        <f t="shared" si="53"/>
        <v>1.17</v>
      </c>
      <c r="L95">
        <f t="shared" si="53"/>
        <v>0</v>
      </c>
      <c r="M95">
        <f t="shared" si="53"/>
        <v>0</v>
      </c>
      <c r="N95">
        <f t="shared" si="53"/>
        <v>0</v>
      </c>
      <c r="O95">
        <f t="shared" si="53"/>
        <v>0</v>
      </c>
      <c r="Q95">
        <f t="shared" si="3"/>
        <v>4.82</v>
      </c>
      <c r="S95">
        <f t="shared" si="46"/>
        <v>0</v>
      </c>
      <c r="T95">
        <f t="shared" si="46"/>
        <v>0</v>
      </c>
      <c r="U95">
        <f t="shared" si="46"/>
        <v>0</v>
      </c>
      <c r="V95">
        <f t="shared" si="46"/>
        <v>0</v>
      </c>
      <c r="W95">
        <f t="shared" si="46"/>
        <v>56.9</v>
      </c>
      <c r="X95">
        <f t="shared" si="5"/>
        <v>56900</v>
      </c>
      <c r="Y95">
        <f t="shared" si="12"/>
        <v>56.9</v>
      </c>
      <c r="Z95">
        <f t="shared" si="6"/>
        <v>0</v>
      </c>
      <c r="AA95">
        <f t="shared" si="34"/>
        <v>0</v>
      </c>
      <c r="AC95">
        <f t="shared" si="8"/>
        <v>56.9</v>
      </c>
      <c r="AE95">
        <f t="shared" si="35"/>
        <v>0</v>
      </c>
      <c r="AF95">
        <f t="shared" si="35"/>
        <v>2.2200000000000002</v>
      </c>
      <c r="AG95">
        <f t="shared" si="35"/>
        <v>0</v>
      </c>
      <c r="AI95">
        <f t="shared" si="10"/>
        <v>2.2200000000000002</v>
      </c>
    </row>
    <row r="96" spans="3:35" x14ac:dyDescent="0.35">
      <c r="C96">
        <v>960</v>
      </c>
      <c r="E96">
        <f t="shared" ref="E96:O96" si="54">N(E50)</f>
        <v>0</v>
      </c>
      <c r="F96">
        <f t="shared" si="54"/>
        <v>0</v>
      </c>
      <c r="G96">
        <f t="shared" si="54"/>
        <v>1.94</v>
      </c>
      <c r="H96">
        <f t="shared" si="54"/>
        <v>0</v>
      </c>
      <c r="I96">
        <f t="shared" si="54"/>
        <v>1.59</v>
      </c>
      <c r="J96">
        <f t="shared" si="54"/>
        <v>0</v>
      </c>
      <c r="K96">
        <f t="shared" si="54"/>
        <v>1.35</v>
      </c>
      <c r="L96">
        <f t="shared" si="54"/>
        <v>0</v>
      </c>
      <c r="M96">
        <f t="shared" si="54"/>
        <v>0</v>
      </c>
      <c r="N96">
        <f t="shared" si="54"/>
        <v>0</v>
      </c>
      <c r="O96">
        <f t="shared" si="54"/>
        <v>0</v>
      </c>
      <c r="Q96">
        <f t="shared" si="3"/>
        <v>4.8800000000000008</v>
      </c>
      <c r="S96">
        <f t="shared" si="46"/>
        <v>0</v>
      </c>
      <c r="T96">
        <f t="shared" si="46"/>
        <v>0</v>
      </c>
      <c r="U96">
        <f t="shared" si="46"/>
        <v>0</v>
      </c>
      <c r="V96">
        <f t="shared" si="46"/>
        <v>0</v>
      </c>
      <c r="W96">
        <f t="shared" si="46"/>
        <v>57.6</v>
      </c>
      <c r="X96">
        <f t="shared" si="5"/>
        <v>57600</v>
      </c>
      <c r="Y96">
        <f t="shared" si="12"/>
        <v>57.6</v>
      </c>
      <c r="Z96">
        <f t="shared" si="6"/>
        <v>0</v>
      </c>
      <c r="AA96">
        <f t="shared" si="34"/>
        <v>0</v>
      </c>
      <c r="AC96">
        <f t="shared" si="8"/>
        <v>57.6</v>
      </c>
      <c r="AE96">
        <f t="shared" si="35"/>
        <v>0</v>
      </c>
      <c r="AF96">
        <f t="shared" si="35"/>
        <v>1.71</v>
      </c>
      <c r="AG96">
        <f t="shared" si="35"/>
        <v>0.99099999999999999</v>
      </c>
      <c r="AI96">
        <f t="shared" si="10"/>
        <v>2.7010000000000001</v>
      </c>
    </row>
    <row r="98" spans="1:114" x14ac:dyDescent="0.35">
      <c r="F98" t="s">
        <v>203</v>
      </c>
    </row>
    <row r="99" spans="1:114" x14ac:dyDescent="0.35">
      <c r="C99" t="s">
        <v>197</v>
      </c>
      <c r="E99" t="s">
        <v>190</v>
      </c>
      <c r="F99" t="s">
        <v>188</v>
      </c>
      <c r="G99" t="s">
        <v>182</v>
      </c>
      <c r="H99" t="s">
        <v>176</v>
      </c>
      <c r="I99" t="s">
        <v>165</v>
      </c>
      <c r="J99" t="s">
        <v>162</v>
      </c>
      <c r="K99" t="s">
        <v>155</v>
      </c>
      <c r="L99" t="s">
        <v>145</v>
      </c>
      <c r="M99" t="s">
        <v>139</v>
      </c>
      <c r="N99" t="s">
        <v>137</v>
      </c>
      <c r="O99" t="s">
        <v>135</v>
      </c>
      <c r="Q99" t="s">
        <v>196</v>
      </c>
      <c r="S99" t="s">
        <v>186</v>
      </c>
      <c r="T99" t="s">
        <v>180</v>
      </c>
      <c r="U99" t="s">
        <v>167</v>
      </c>
      <c r="V99" t="s">
        <v>161</v>
      </c>
      <c r="W99" t="s">
        <v>0</v>
      </c>
      <c r="X99" t="s">
        <v>151</v>
      </c>
      <c r="Z99" t="s">
        <v>143</v>
      </c>
      <c r="AB99" t="s">
        <v>195</v>
      </c>
      <c r="AD99" t="s">
        <v>183</v>
      </c>
      <c r="AE99" t="s">
        <v>168</v>
      </c>
      <c r="AF99" t="s">
        <v>153</v>
      </c>
      <c r="AH99" t="s">
        <v>194</v>
      </c>
    </row>
    <row r="102" spans="1:114" x14ac:dyDescent="0.35">
      <c r="B102">
        <v>1</v>
      </c>
      <c r="C102">
        <v>24.082999999999998</v>
      </c>
      <c r="E102">
        <f t="shared" ref="E102:E111" si="55">N(BA6)</f>
        <v>58.5</v>
      </c>
      <c r="F102">
        <f t="shared" ref="F102:F111" si="56">N(BB6)</f>
        <v>409</v>
      </c>
      <c r="G102">
        <f t="shared" ref="G102:G111" si="57">N(BC6)</f>
        <v>263</v>
      </c>
      <c r="H102">
        <f t="shared" ref="H102:H111" si="58">N(BD6)</f>
        <v>81.8</v>
      </c>
      <c r="I102">
        <f t="shared" ref="I102:I111" si="59">N(BE6)</f>
        <v>148</v>
      </c>
      <c r="J102">
        <f t="shared" ref="J102:J111" si="60">N(BF6)</f>
        <v>0</v>
      </c>
      <c r="K102">
        <f t="shared" ref="K102:K111" si="61">N(BG6)</f>
        <v>0</v>
      </c>
      <c r="L102">
        <f t="shared" ref="L102:L111" si="62">N(BH6)</f>
        <v>0</v>
      </c>
      <c r="M102">
        <f t="shared" ref="M102:M111" si="63">N(BI6)</f>
        <v>0</v>
      </c>
      <c r="N102">
        <f t="shared" ref="N102:N111" si="64">N(BJ6)</f>
        <v>0</v>
      </c>
      <c r="O102">
        <f t="shared" ref="O102:O111" si="65">N(BK6)</f>
        <v>0</v>
      </c>
      <c r="Q102">
        <f t="shared" ref="Q102:Q111" si="66">N(BM6)</f>
        <v>960.3</v>
      </c>
      <c r="S102">
        <f t="shared" ref="S102:S111" si="67">N(BO6)</f>
        <v>218</v>
      </c>
      <c r="T102">
        <f t="shared" ref="T102:T111" si="68">N(BP6)</f>
        <v>153</v>
      </c>
      <c r="U102">
        <f t="shared" ref="U102:U111" si="69">N(BQ6)</f>
        <v>1060</v>
      </c>
      <c r="V102">
        <f t="shared" ref="V102:V111" si="70">N(BR6)</f>
        <v>70.599999999999994</v>
      </c>
      <c r="W102">
        <f t="shared" ref="W102:W111" si="71">N(BS6)</f>
        <v>2850</v>
      </c>
      <c r="X102">
        <f t="shared" ref="X102:X111" si="72">N(BT6)</f>
        <v>0</v>
      </c>
      <c r="Z102">
        <f t="shared" ref="Z102:Z111" si="73">N(BU6)</f>
        <v>0</v>
      </c>
      <c r="AB102">
        <f t="shared" ref="AB102:AB111" si="74">N(BW6)</f>
        <v>4351.6000000000004</v>
      </c>
      <c r="AD102">
        <f t="shared" ref="AD102:AD111" si="75">N(BY6)</f>
        <v>10.5</v>
      </c>
      <c r="AE102">
        <f t="shared" ref="AE102:AE111" si="76">N(BZ6)</f>
        <v>1050</v>
      </c>
      <c r="AF102">
        <f t="shared" ref="AF102:AF111" si="77">N(CA6)</f>
        <v>0</v>
      </c>
      <c r="AH102">
        <f t="shared" ref="AH102:AH111" si="78">N(CC6)</f>
        <v>1060.5</v>
      </c>
    </row>
    <row r="103" spans="1:114" x14ac:dyDescent="0.35">
      <c r="C103">
        <v>25.582999999999998</v>
      </c>
      <c r="E103">
        <f t="shared" si="55"/>
        <v>53.7</v>
      </c>
      <c r="F103">
        <f t="shared" si="56"/>
        <v>458</v>
      </c>
      <c r="G103">
        <f t="shared" si="57"/>
        <v>261</v>
      </c>
      <c r="H103">
        <f t="shared" si="58"/>
        <v>71.7</v>
      </c>
      <c r="I103">
        <f t="shared" si="59"/>
        <v>138</v>
      </c>
      <c r="J103">
        <f t="shared" si="60"/>
        <v>0</v>
      </c>
      <c r="K103">
        <f t="shared" si="61"/>
        <v>0</v>
      </c>
      <c r="L103">
        <f t="shared" si="62"/>
        <v>0</v>
      </c>
      <c r="M103">
        <f t="shared" si="63"/>
        <v>0</v>
      </c>
      <c r="N103">
        <f t="shared" si="64"/>
        <v>0</v>
      </c>
      <c r="O103">
        <f t="shared" si="65"/>
        <v>0</v>
      </c>
      <c r="Q103">
        <f t="shared" si="66"/>
        <v>982.40000000000009</v>
      </c>
      <c r="S103">
        <f t="shared" si="67"/>
        <v>192</v>
      </c>
      <c r="T103">
        <f t="shared" si="68"/>
        <v>138</v>
      </c>
      <c r="U103">
        <f t="shared" si="69"/>
        <v>945</v>
      </c>
      <c r="V103">
        <f t="shared" si="70"/>
        <v>66.099999999999994</v>
      </c>
      <c r="W103">
        <f t="shared" si="71"/>
        <v>2410</v>
      </c>
      <c r="X103">
        <f t="shared" si="72"/>
        <v>0</v>
      </c>
      <c r="Z103">
        <f t="shared" si="73"/>
        <v>0</v>
      </c>
      <c r="AB103">
        <f t="shared" si="74"/>
        <v>3751.1</v>
      </c>
      <c r="AD103">
        <f t="shared" si="75"/>
        <v>10.5</v>
      </c>
      <c r="AE103">
        <f t="shared" si="76"/>
        <v>975</v>
      </c>
      <c r="AF103">
        <f t="shared" si="77"/>
        <v>0</v>
      </c>
      <c r="AH103">
        <f t="shared" si="78"/>
        <v>985.5</v>
      </c>
    </row>
    <row r="104" spans="1:114" x14ac:dyDescent="0.35">
      <c r="B104">
        <v>2</v>
      </c>
      <c r="C104">
        <v>165.584</v>
      </c>
      <c r="E104">
        <f t="shared" si="55"/>
        <v>8.73</v>
      </c>
      <c r="F104">
        <f t="shared" si="56"/>
        <v>95.8</v>
      </c>
      <c r="G104">
        <f t="shared" si="57"/>
        <v>43.6</v>
      </c>
      <c r="H104">
        <f t="shared" si="58"/>
        <v>7.28</v>
      </c>
      <c r="I104">
        <f t="shared" si="59"/>
        <v>11.8</v>
      </c>
      <c r="J104">
        <f t="shared" si="60"/>
        <v>2.38</v>
      </c>
      <c r="K104">
        <f t="shared" si="61"/>
        <v>0</v>
      </c>
      <c r="L104">
        <f t="shared" si="62"/>
        <v>0</v>
      </c>
      <c r="M104">
        <f t="shared" si="63"/>
        <v>0</v>
      </c>
      <c r="N104">
        <f t="shared" si="64"/>
        <v>0</v>
      </c>
      <c r="O104">
        <f t="shared" si="65"/>
        <v>0</v>
      </c>
      <c r="Q104">
        <f t="shared" si="66"/>
        <v>169.59</v>
      </c>
      <c r="S104">
        <f t="shared" si="67"/>
        <v>9.19</v>
      </c>
      <c r="T104">
        <f t="shared" si="68"/>
        <v>4.32</v>
      </c>
      <c r="U104">
        <f t="shared" si="69"/>
        <v>20.8</v>
      </c>
      <c r="V104">
        <f t="shared" si="70"/>
        <v>3.13</v>
      </c>
      <c r="W104">
        <f t="shared" si="71"/>
        <v>287</v>
      </c>
      <c r="X104">
        <f t="shared" si="72"/>
        <v>0</v>
      </c>
      <c r="Z104">
        <f t="shared" si="73"/>
        <v>0</v>
      </c>
      <c r="AB104">
        <f t="shared" si="74"/>
        <v>324.44</v>
      </c>
      <c r="AD104">
        <f t="shared" si="75"/>
        <v>0</v>
      </c>
      <c r="AE104">
        <f t="shared" si="76"/>
        <v>32.799999999999997</v>
      </c>
      <c r="AF104">
        <f t="shared" si="77"/>
        <v>1.4</v>
      </c>
      <c r="AH104">
        <f t="shared" si="78"/>
        <v>34.199999999999996</v>
      </c>
    </row>
    <row r="105" spans="1:114" x14ac:dyDescent="0.35">
      <c r="B105">
        <v>3</v>
      </c>
      <c r="C105">
        <v>193.583</v>
      </c>
      <c r="E105">
        <f t="shared" si="55"/>
        <v>10.5</v>
      </c>
      <c r="F105">
        <f t="shared" si="56"/>
        <v>93.4</v>
      </c>
      <c r="G105">
        <f t="shared" si="57"/>
        <v>39.4</v>
      </c>
      <c r="H105">
        <f t="shared" si="58"/>
        <v>7.9</v>
      </c>
      <c r="I105">
        <f t="shared" si="59"/>
        <v>15.1</v>
      </c>
      <c r="J105">
        <f t="shared" si="60"/>
        <v>2.37</v>
      </c>
      <c r="K105">
        <f t="shared" si="61"/>
        <v>0</v>
      </c>
      <c r="L105">
        <f t="shared" si="62"/>
        <v>0</v>
      </c>
      <c r="M105">
        <f t="shared" si="63"/>
        <v>0</v>
      </c>
      <c r="N105">
        <f t="shared" si="64"/>
        <v>0</v>
      </c>
      <c r="O105">
        <f t="shared" si="65"/>
        <v>0</v>
      </c>
      <c r="Q105">
        <f t="shared" si="66"/>
        <v>168.67000000000002</v>
      </c>
      <c r="S105">
        <f t="shared" si="67"/>
        <v>8.17</v>
      </c>
      <c r="T105">
        <f t="shared" si="68"/>
        <v>1.94</v>
      </c>
      <c r="U105">
        <f t="shared" si="69"/>
        <v>18.899999999999999</v>
      </c>
      <c r="V105">
        <f t="shared" si="70"/>
        <v>3.28</v>
      </c>
      <c r="W105">
        <f t="shared" si="71"/>
        <v>320</v>
      </c>
      <c r="X105">
        <f t="shared" si="72"/>
        <v>0</v>
      </c>
      <c r="Z105">
        <f t="shared" si="73"/>
        <v>0</v>
      </c>
      <c r="AB105">
        <f t="shared" si="74"/>
        <v>352.29</v>
      </c>
      <c r="AD105">
        <f t="shared" si="75"/>
        <v>0</v>
      </c>
      <c r="AE105">
        <f t="shared" si="76"/>
        <v>29.8</v>
      </c>
      <c r="AF105">
        <f t="shared" si="77"/>
        <v>1.98</v>
      </c>
      <c r="AH105">
        <f t="shared" si="78"/>
        <v>31.78</v>
      </c>
    </row>
    <row r="106" spans="1:114" x14ac:dyDescent="0.35">
      <c r="B106">
        <v>4</v>
      </c>
      <c r="C106">
        <v>217.333</v>
      </c>
      <c r="E106">
        <f t="shared" si="55"/>
        <v>11.2</v>
      </c>
      <c r="F106">
        <f t="shared" si="56"/>
        <v>99.7</v>
      </c>
      <c r="G106">
        <f t="shared" si="57"/>
        <v>43.2</v>
      </c>
      <c r="H106">
        <f t="shared" si="58"/>
        <v>7.75</v>
      </c>
      <c r="I106">
        <f t="shared" si="59"/>
        <v>19.399999999999999</v>
      </c>
      <c r="J106">
        <f t="shared" si="60"/>
        <v>2.2400000000000002</v>
      </c>
      <c r="K106">
        <f t="shared" si="61"/>
        <v>0</v>
      </c>
      <c r="L106">
        <f t="shared" si="62"/>
        <v>0</v>
      </c>
      <c r="M106">
        <f t="shared" si="63"/>
        <v>0</v>
      </c>
      <c r="N106">
        <f t="shared" si="64"/>
        <v>0</v>
      </c>
      <c r="O106">
        <f t="shared" si="65"/>
        <v>0</v>
      </c>
      <c r="Q106">
        <f t="shared" si="66"/>
        <v>183.49000000000004</v>
      </c>
      <c r="S106">
        <f t="shared" si="67"/>
        <v>12.8</v>
      </c>
      <c r="T106">
        <f t="shared" si="68"/>
        <v>7.61</v>
      </c>
      <c r="U106">
        <f t="shared" si="69"/>
        <v>61.9</v>
      </c>
      <c r="V106">
        <f t="shared" si="70"/>
        <v>5.72</v>
      </c>
      <c r="W106">
        <f t="shared" si="71"/>
        <v>393</v>
      </c>
      <c r="X106">
        <f t="shared" si="72"/>
        <v>0</v>
      </c>
      <c r="Z106">
        <f t="shared" si="73"/>
        <v>0</v>
      </c>
      <c r="AB106">
        <f t="shared" si="74"/>
        <v>481.03</v>
      </c>
      <c r="AD106">
        <f t="shared" si="75"/>
        <v>0</v>
      </c>
      <c r="AE106">
        <f t="shared" si="76"/>
        <v>68.400000000000006</v>
      </c>
      <c r="AF106">
        <f t="shared" si="77"/>
        <v>1.4</v>
      </c>
      <c r="AH106">
        <f t="shared" si="78"/>
        <v>69.800000000000011</v>
      </c>
    </row>
    <row r="107" spans="1:114" x14ac:dyDescent="0.35">
      <c r="B107">
        <v>5</v>
      </c>
      <c r="C107">
        <v>241.333</v>
      </c>
      <c r="E107">
        <f t="shared" si="55"/>
        <v>10.5</v>
      </c>
      <c r="F107">
        <f t="shared" si="56"/>
        <v>108</v>
      </c>
      <c r="G107">
        <f t="shared" si="57"/>
        <v>38.799999999999997</v>
      </c>
      <c r="H107">
        <f t="shared" si="58"/>
        <v>6.68</v>
      </c>
      <c r="I107">
        <f t="shared" si="59"/>
        <v>13.3</v>
      </c>
      <c r="J107">
        <f t="shared" si="60"/>
        <v>1.95</v>
      </c>
      <c r="K107">
        <f t="shared" si="61"/>
        <v>0</v>
      </c>
      <c r="L107">
        <f t="shared" si="62"/>
        <v>0</v>
      </c>
      <c r="M107">
        <f t="shared" si="63"/>
        <v>0</v>
      </c>
      <c r="N107">
        <f t="shared" si="64"/>
        <v>0</v>
      </c>
      <c r="O107">
        <f t="shared" si="65"/>
        <v>0</v>
      </c>
      <c r="Q107">
        <f t="shared" si="66"/>
        <v>179.23000000000002</v>
      </c>
      <c r="S107">
        <f t="shared" si="67"/>
        <v>8.76</v>
      </c>
      <c r="T107">
        <f t="shared" si="68"/>
        <v>3.4</v>
      </c>
      <c r="U107">
        <f t="shared" si="69"/>
        <v>26</v>
      </c>
      <c r="V107">
        <f t="shared" si="70"/>
        <v>4.53</v>
      </c>
      <c r="W107">
        <f t="shared" si="71"/>
        <v>301</v>
      </c>
      <c r="X107">
        <f t="shared" si="72"/>
        <v>0</v>
      </c>
      <c r="Z107">
        <f t="shared" si="73"/>
        <v>0</v>
      </c>
      <c r="AB107">
        <f t="shared" si="74"/>
        <v>343.69</v>
      </c>
      <c r="AD107">
        <f t="shared" si="75"/>
        <v>0</v>
      </c>
      <c r="AE107">
        <f t="shared" si="76"/>
        <v>43.6</v>
      </c>
      <c r="AF107">
        <f t="shared" si="77"/>
        <v>1.24</v>
      </c>
      <c r="AH107">
        <f t="shared" si="78"/>
        <v>44.84</v>
      </c>
    </row>
    <row r="108" spans="1:114" x14ac:dyDescent="0.35">
      <c r="C108">
        <v>265.08300000000003</v>
      </c>
      <c r="E108">
        <f t="shared" si="55"/>
        <v>9.2799999999999994</v>
      </c>
      <c r="F108">
        <f t="shared" si="56"/>
        <v>98.2</v>
      </c>
      <c r="G108">
        <f t="shared" si="57"/>
        <v>36.5</v>
      </c>
      <c r="H108">
        <f t="shared" si="58"/>
        <v>5.73</v>
      </c>
      <c r="I108">
        <f t="shared" si="59"/>
        <v>12</v>
      </c>
      <c r="J108">
        <f t="shared" si="60"/>
        <v>2.3199999999999998</v>
      </c>
      <c r="K108">
        <f t="shared" si="61"/>
        <v>0</v>
      </c>
      <c r="L108">
        <f t="shared" si="62"/>
        <v>0</v>
      </c>
      <c r="M108">
        <f t="shared" si="63"/>
        <v>0</v>
      </c>
      <c r="N108">
        <f t="shared" si="64"/>
        <v>0</v>
      </c>
      <c r="O108">
        <f t="shared" si="65"/>
        <v>0</v>
      </c>
      <c r="Q108">
        <f t="shared" si="66"/>
        <v>164.03</v>
      </c>
      <c r="S108">
        <f t="shared" si="67"/>
        <v>8.16</v>
      </c>
      <c r="T108">
        <f t="shared" si="68"/>
        <v>1.59</v>
      </c>
      <c r="U108">
        <f t="shared" si="69"/>
        <v>14.8</v>
      </c>
      <c r="V108">
        <f t="shared" si="70"/>
        <v>2.5</v>
      </c>
      <c r="W108">
        <f t="shared" si="71"/>
        <v>187</v>
      </c>
      <c r="X108">
        <f t="shared" si="72"/>
        <v>0</v>
      </c>
      <c r="Z108">
        <f t="shared" si="73"/>
        <v>0</v>
      </c>
      <c r="AB108">
        <f t="shared" si="74"/>
        <v>214.05</v>
      </c>
      <c r="AD108">
        <f t="shared" si="75"/>
        <v>0</v>
      </c>
      <c r="AE108">
        <f t="shared" si="76"/>
        <v>23</v>
      </c>
      <c r="AF108">
        <f t="shared" si="77"/>
        <v>0</v>
      </c>
      <c r="AH108">
        <f t="shared" si="78"/>
        <v>23</v>
      </c>
    </row>
    <row r="109" spans="1:114" x14ac:dyDescent="0.35">
      <c r="C109">
        <v>289.08300000000003</v>
      </c>
      <c r="E109">
        <f t="shared" si="55"/>
        <v>9.25</v>
      </c>
      <c r="F109">
        <f t="shared" si="56"/>
        <v>81.099999999999994</v>
      </c>
      <c r="G109">
        <f t="shared" si="57"/>
        <v>33</v>
      </c>
      <c r="H109">
        <f t="shared" si="58"/>
        <v>6.61</v>
      </c>
      <c r="I109">
        <f t="shared" si="59"/>
        <v>11.7</v>
      </c>
      <c r="J109">
        <f t="shared" si="60"/>
        <v>1.72</v>
      </c>
      <c r="K109">
        <f t="shared" si="61"/>
        <v>0</v>
      </c>
      <c r="L109">
        <f t="shared" si="62"/>
        <v>0</v>
      </c>
      <c r="M109">
        <f t="shared" si="63"/>
        <v>0</v>
      </c>
      <c r="N109">
        <f t="shared" si="64"/>
        <v>0</v>
      </c>
      <c r="O109">
        <f t="shared" si="65"/>
        <v>0</v>
      </c>
      <c r="Q109">
        <f t="shared" si="66"/>
        <v>143.38</v>
      </c>
      <c r="S109">
        <f t="shared" si="67"/>
        <v>5.53</v>
      </c>
      <c r="T109">
        <f t="shared" si="68"/>
        <v>2.14</v>
      </c>
      <c r="U109">
        <f t="shared" si="69"/>
        <v>26.5</v>
      </c>
      <c r="V109">
        <f t="shared" si="70"/>
        <v>3.35</v>
      </c>
      <c r="W109">
        <f t="shared" si="71"/>
        <v>256</v>
      </c>
      <c r="X109">
        <f t="shared" si="72"/>
        <v>0</v>
      </c>
      <c r="Z109">
        <f t="shared" si="73"/>
        <v>0</v>
      </c>
      <c r="AB109">
        <f t="shared" si="74"/>
        <v>293.52</v>
      </c>
      <c r="AD109">
        <f t="shared" si="75"/>
        <v>0</v>
      </c>
      <c r="AE109">
        <f t="shared" si="76"/>
        <v>33.4</v>
      </c>
      <c r="AF109">
        <f t="shared" si="77"/>
        <v>2.0099999999999998</v>
      </c>
      <c r="AH109">
        <f t="shared" si="78"/>
        <v>35.409999999999997</v>
      </c>
    </row>
    <row r="110" spans="1:114" x14ac:dyDescent="0.35">
      <c r="C110">
        <v>313.08300000000003</v>
      </c>
      <c r="E110">
        <f t="shared" si="55"/>
        <v>7.42</v>
      </c>
      <c r="F110">
        <f t="shared" si="56"/>
        <v>79.5</v>
      </c>
      <c r="G110">
        <f t="shared" si="57"/>
        <v>29.9</v>
      </c>
      <c r="H110">
        <f t="shared" si="58"/>
        <v>4.58</v>
      </c>
      <c r="I110">
        <f t="shared" si="59"/>
        <v>8.91</v>
      </c>
      <c r="J110">
        <f t="shared" si="60"/>
        <v>1.8</v>
      </c>
      <c r="K110">
        <f t="shared" si="61"/>
        <v>0</v>
      </c>
      <c r="L110">
        <f t="shared" si="62"/>
        <v>0</v>
      </c>
      <c r="M110">
        <f t="shared" si="63"/>
        <v>0</v>
      </c>
      <c r="N110">
        <f t="shared" si="64"/>
        <v>0</v>
      </c>
      <c r="O110">
        <f t="shared" si="65"/>
        <v>0</v>
      </c>
      <c r="Q110">
        <f t="shared" si="66"/>
        <v>132.11000000000001</v>
      </c>
      <c r="S110">
        <f t="shared" si="67"/>
        <v>4.87</v>
      </c>
      <c r="T110">
        <f t="shared" si="68"/>
        <v>0</v>
      </c>
      <c r="U110">
        <f t="shared" si="69"/>
        <v>11.2</v>
      </c>
      <c r="V110">
        <f t="shared" si="70"/>
        <v>1.91</v>
      </c>
      <c r="W110">
        <f t="shared" si="71"/>
        <v>174</v>
      </c>
      <c r="X110">
        <f t="shared" si="72"/>
        <v>0</v>
      </c>
      <c r="Z110">
        <f t="shared" si="73"/>
        <v>0</v>
      </c>
      <c r="AB110">
        <f t="shared" si="74"/>
        <v>191.98</v>
      </c>
      <c r="AD110">
        <f t="shared" si="75"/>
        <v>0</v>
      </c>
      <c r="AE110">
        <f t="shared" si="76"/>
        <v>20.100000000000001</v>
      </c>
      <c r="AF110">
        <f t="shared" si="77"/>
        <v>0</v>
      </c>
      <c r="AH110">
        <f t="shared" si="78"/>
        <v>20.100000000000001</v>
      </c>
    </row>
    <row r="111" spans="1:114" x14ac:dyDescent="0.35">
      <c r="C111">
        <v>337.08300000000003</v>
      </c>
      <c r="E111">
        <f t="shared" si="55"/>
        <v>8.8000000000000007</v>
      </c>
      <c r="F111">
        <f t="shared" si="56"/>
        <v>76.2</v>
      </c>
      <c r="G111">
        <f t="shared" si="57"/>
        <v>33.5</v>
      </c>
      <c r="H111">
        <f t="shared" si="58"/>
        <v>4.82</v>
      </c>
      <c r="I111">
        <f t="shared" si="59"/>
        <v>9.73</v>
      </c>
      <c r="J111">
        <f t="shared" si="60"/>
        <v>1.71</v>
      </c>
      <c r="K111">
        <f t="shared" si="61"/>
        <v>0</v>
      </c>
      <c r="L111">
        <f t="shared" si="62"/>
        <v>0</v>
      </c>
      <c r="M111">
        <f t="shared" si="63"/>
        <v>0</v>
      </c>
      <c r="N111">
        <f t="shared" si="64"/>
        <v>0</v>
      </c>
      <c r="O111">
        <f t="shared" si="65"/>
        <v>0</v>
      </c>
      <c r="Q111">
        <f t="shared" si="66"/>
        <v>134.76</v>
      </c>
      <c r="S111">
        <f t="shared" si="67"/>
        <v>5.5</v>
      </c>
      <c r="T111">
        <f t="shared" si="68"/>
        <v>0</v>
      </c>
      <c r="U111">
        <f t="shared" si="69"/>
        <v>11.1</v>
      </c>
      <c r="V111">
        <f t="shared" si="70"/>
        <v>1.32</v>
      </c>
      <c r="W111">
        <f t="shared" si="71"/>
        <v>146</v>
      </c>
      <c r="X111">
        <f t="shared" si="72"/>
        <v>0</v>
      </c>
      <c r="Z111">
        <f t="shared" si="73"/>
        <v>0</v>
      </c>
      <c r="AB111">
        <f t="shared" si="74"/>
        <v>163.92000000000002</v>
      </c>
      <c r="AD111">
        <f t="shared" si="75"/>
        <v>0</v>
      </c>
      <c r="AE111">
        <f t="shared" si="76"/>
        <v>12.7</v>
      </c>
      <c r="AF111">
        <f t="shared" si="77"/>
        <v>0</v>
      </c>
      <c r="AH111">
        <f t="shared" si="78"/>
        <v>12.7</v>
      </c>
    </row>
    <row r="112" spans="1:114" x14ac:dyDescent="0.35">
      <c r="A112" s="97"/>
      <c r="B112" s="97"/>
      <c r="C112" s="97">
        <v>356</v>
      </c>
      <c r="D112" s="97"/>
      <c r="E112" s="97">
        <f t="shared" ref="E112:O112" si="79">AVERAGE(AL112:AL113)</f>
        <v>8.9699999999999989</v>
      </c>
      <c r="F112" s="97">
        <f t="shared" si="79"/>
        <v>67.400000000000006</v>
      </c>
      <c r="G112" s="97">
        <f t="shared" si="79"/>
        <v>30.049999999999997</v>
      </c>
      <c r="H112" s="97">
        <f t="shared" si="79"/>
        <v>4.4000000000000004</v>
      </c>
      <c r="I112" s="97">
        <f t="shared" si="79"/>
        <v>10.175000000000001</v>
      </c>
      <c r="J112" s="97">
        <f t="shared" si="79"/>
        <v>2.0249999999999999</v>
      </c>
      <c r="K112" s="97">
        <f t="shared" si="79"/>
        <v>0</v>
      </c>
      <c r="L112" s="97">
        <f t="shared" si="79"/>
        <v>0</v>
      </c>
      <c r="M112" s="97">
        <f t="shared" si="79"/>
        <v>0</v>
      </c>
      <c r="N112" s="97">
        <f t="shared" si="79"/>
        <v>0</v>
      </c>
      <c r="O112" s="97">
        <f t="shared" si="79"/>
        <v>0</v>
      </c>
      <c r="P112" s="97"/>
      <c r="Q112" s="97">
        <f>AVERAGE(AX112:AX113)</f>
        <v>123.01999999999998</v>
      </c>
      <c r="R112" s="97"/>
      <c r="S112" s="97">
        <f t="shared" ref="S112:X112" si="80">AVERAGE(AZ112:AZ113)</f>
        <v>5.4749999999999996</v>
      </c>
      <c r="T112" s="97">
        <f t="shared" si="80"/>
        <v>0</v>
      </c>
      <c r="U112" s="97">
        <f t="shared" si="80"/>
        <v>8.64</v>
      </c>
      <c r="V112" s="97">
        <f t="shared" si="80"/>
        <v>0.59499999999999997</v>
      </c>
      <c r="W112" s="97">
        <f t="shared" si="80"/>
        <v>149.5</v>
      </c>
      <c r="X112" s="97">
        <f t="shared" si="80"/>
        <v>0</v>
      </c>
      <c r="Y112" s="97"/>
      <c r="Z112" s="97">
        <f t="shared" ref="Z112" si="81">AVERAGE(BF112:BF113)</f>
        <v>0</v>
      </c>
      <c r="AA112" s="97"/>
      <c r="AB112" s="97">
        <f>AVERAGE(BH112:BH113)</f>
        <v>164.21</v>
      </c>
      <c r="AC112" s="97"/>
      <c r="AD112" s="97">
        <f>AVERAGE(BJ112:BJ113)</f>
        <v>0</v>
      </c>
      <c r="AE112" s="97">
        <f>AVERAGE(BK112:BK113)</f>
        <v>9.7149999999999999</v>
      </c>
      <c r="AF112" s="97">
        <f>AVERAGE(BL112:BL113)</f>
        <v>0</v>
      </c>
      <c r="AG112" s="97"/>
      <c r="AH112" s="97">
        <f>AVERAGE(BN112:BN113)</f>
        <v>9.7149999999999999</v>
      </c>
      <c r="AI112" s="97"/>
      <c r="AJ112" s="97">
        <v>352.58300000000003</v>
      </c>
      <c r="AK112" s="97"/>
      <c r="AL112" s="97">
        <f t="shared" ref="AL112:AV113" si="82">N(BA16)</f>
        <v>8.5299999999999994</v>
      </c>
      <c r="AM112" s="97">
        <f t="shared" si="82"/>
        <v>69.7</v>
      </c>
      <c r="AN112" s="97">
        <f t="shared" si="82"/>
        <v>30.4</v>
      </c>
      <c r="AO112" s="97">
        <f t="shared" si="82"/>
        <v>4.3099999999999996</v>
      </c>
      <c r="AP112" s="97">
        <f t="shared" si="82"/>
        <v>9.75</v>
      </c>
      <c r="AQ112" s="97">
        <f t="shared" si="82"/>
        <v>1.75</v>
      </c>
      <c r="AR112" s="97">
        <f t="shared" si="82"/>
        <v>0</v>
      </c>
      <c r="AS112" s="97">
        <f t="shared" si="82"/>
        <v>0</v>
      </c>
      <c r="AT112" s="97">
        <f t="shared" si="82"/>
        <v>0</v>
      </c>
      <c r="AU112" s="97">
        <f t="shared" si="82"/>
        <v>0</v>
      </c>
      <c r="AV112" s="97">
        <f t="shared" si="82"/>
        <v>0</v>
      </c>
      <c r="AW112" s="97"/>
      <c r="AX112" s="97">
        <f>N(BM16)</f>
        <v>124.44</v>
      </c>
      <c r="AY112" s="97"/>
      <c r="AZ112" s="97">
        <f t="shared" ref="AZ112:BF113" si="83">N(BO16)</f>
        <v>5.99</v>
      </c>
      <c r="BA112" s="97">
        <f t="shared" si="83"/>
        <v>0</v>
      </c>
      <c r="BB112" s="97">
        <f t="shared" si="83"/>
        <v>9</v>
      </c>
      <c r="BC112" s="97">
        <f t="shared" si="83"/>
        <v>1.19</v>
      </c>
      <c r="BD112" s="97">
        <f t="shared" si="83"/>
        <v>156</v>
      </c>
      <c r="BE112" s="97">
        <f t="shared" si="83"/>
        <v>0</v>
      </c>
      <c r="BF112" s="97">
        <f t="shared" si="83"/>
        <v>0</v>
      </c>
      <c r="BG112" s="97"/>
      <c r="BH112" s="97">
        <f>N(BW16)</f>
        <v>172.18</v>
      </c>
      <c r="BI112" s="97"/>
      <c r="BJ112" s="97">
        <f t="shared" ref="BJ112:BL113" si="84">N(BY16)</f>
        <v>0</v>
      </c>
      <c r="BK112" s="97">
        <f t="shared" si="84"/>
        <v>11.7</v>
      </c>
      <c r="BL112" s="97">
        <f t="shared" si="84"/>
        <v>0</v>
      </c>
      <c r="BM112" s="97"/>
      <c r="BN112" s="97">
        <f>N(CC16)</f>
        <v>11.7</v>
      </c>
      <c r="BO112" s="97"/>
      <c r="BP112" s="97"/>
      <c r="BQ112" s="97"/>
      <c r="BR112" s="97"/>
      <c r="BS112" s="97"/>
      <c r="BT112" s="97"/>
      <c r="BU112" s="97"/>
      <c r="BV112" s="97"/>
      <c r="BW112" s="97"/>
      <c r="BX112" s="97"/>
      <c r="BY112" s="97"/>
      <c r="BZ112" s="97"/>
      <c r="CA112" s="97"/>
      <c r="CB112" s="97"/>
      <c r="CC112" s="97"/>
      <c r="CD112" s="97"/>
      <c r="CE112" s="97"/>
      <c r="CF112" s="97"/>
      <c r="CG112" s="97"/>
      <c r="CH112" s="97"/>
      <c r="CI112" s="97"/>
      <c r="CJ112" s="97"/>
      <c r="CK112" s="97"/>
      <c r="CL112" s="97"/>
      <c r="CM112" s="97"/>
      <c r="CN112" s="97"/>
      <c r="CO112" s="97"/>
      <c r="CP112" s="97"/>
      <c r="CQ112" s="97"/>
      <c r="CR112" s="97"/>
      <c r="CS112" s="97"/>
      <c r="CT112" s="97"/>
      <c r="CU112" s="97"/>
      <c r="CV112" s="97"/>
      <c r="CW112" s="97"/>
      <c r="CX112" s="97"/>
      <c r="CY112" s="97"/>
      <c r="CZ112" s="97"/>
      <c r="DA112" s="97"/>
      <c r="DB112" s="97"/>
      <c r="DC112" s="97"/>
      <c r="DD112" s="97"/>
      <c r="DE112" s="97"/>
      <c r="DF112" s="97"/>
      <c r="DG112" s="97"/>
      <c r="DH112" s="97"/>
      <c r="DI112" s="97"/>
      <c r="DJ112" s="97"/>
    </row>
    <row r="113" spans="3:114" x14ac:dyDescent="0.35">
      <c r="C113">
        <v>409.08300000000003</v>
      </c>
      <c r="E113">
        <f t="shared" ref="E113:E136" si="85">N(BA19)</f>
        <v>8.4700000000000006</v>
      </c>
      <c r="F113">
        <f t="shared" ref="F113:F136" si="86">N(BB19)</f>
        <v>47.5</v>
      </c>
      <c r="G113">
        <f t="shared" ref="G113:G136" si="87">N(BC19)</f>
        <v>22.4</v>
      </c>
      <c r="H113">
        <f t="shared" ref="H113:H136" si="88">N(BD19)</f>
        <v>2.74</v>
      </c>
      <c r="I113">
        <f t="shared" ref="I113:I136" si="89">N(BE19)</f>
        <v>10.1</v>
      </c>
      <c r="J113">
        <f t="shared" ref="J113:J136" si="90">N(BF19)</f>
        <v>0</v>
      </c>
      <c r="K113">
        <f t="shared" ref="K113:K136" si="91">N(BG19)</f>
        <v>0</v>
      </c>
      <c r="L113">
        <f t="shared" ref="L113:L136" si="92">N(BH19)</f>
        <v>0</v>
      </c>
      <c r="M113">
        <f t="shared" ref="M113:M136" si="93">N(BI19)</f>
        <v>0</v>
      </c>
      <c r="N113">
        <f t="shared" ref="N113:N136" si="94">N(BJ19)</f>
        <v>0</v>
      </c>
      <c r="O113">
        <f t="shared" ref="O113:O136" si="95">N(BK19)</f>
        <v>0</v>
      </c>
      <c r="Q113">
        <f t="shared" ref="Q113:Q136" si="96">N(BM19)</f>
        <v>91.21</v>
      </c>
      <c r="S113">
        <f t="shared" ref="S113:S136" si="97">N(BO19)</f>
        <v>4.42</v>
      </c>
      <c r="T113">
        <f t="shared" ref="T113:T136" si="98">N(BP19)</f>
        <v>0</v>
      </c>
      <c r="U113">
        <f t="shared" ref="U113:U136" si="99">N(BQ19)</f>
        <v>5.26</v>
      </c>
      <c r="V113">
        <f t="shared" ref="V113:V136" si="100">N(BR19)</f>
        <v>0</v>
      </c>
      <c r="W113">
        <f t="shared" ref="W113:W136" si="101">N(BS19)</f>
        <v>105</v>
      </c>
      <c r="X113">
        <f t="shared" ref="X113:X136" si="102">N(BT19)</f>
        <v>0</v>
      </c>
      <c r="Z113">
        <f t="shared" ref="Z113:Z136" si="103">N(BU19)</f>
        <v>0</v>
      </c>
      <c r="AB113">
        <f t="shared" ref="AB113:AB136" si="104">N(BW19)</f>
        <v>114.68</v>
      </c>
      <c r="AD113">
        <f t="shared" ref="AD113:AD136" si="105">N(BY19)</f>
        <v>0</v>
      </c>
      <c r="AE113">
        <f t="shared" ref="AE113:AE136" si="106">N(BZ19)</f>
        <v>5.85</v>
      </c>
      <c r="AF113">
        <f t="shared" ref="AF113:AF136" si="107">N(CA19)</f>
        <v>0</v>
      </c>
      <c r="AH113">
        <f t="shared" ref="AH113:AH136" si="108">N(CC19)</f>
        <v>5.85</v>
      </c>
      <c r="AI113" s="97"/>
      <c r="AJ113" s="97">
        <v>361.08300000000003</v>
      </c>
      <c r="AK113" s="97"/>
      <c r="AL113" s="97">
        <f t="shared" si="82"/>
        <v>9.41</v>
      </c>
      <c r="AM113" s="97">
        <f t="shared" si="82"/>
        <v>65.099999999999994</v>
      </c>
      <c r="AN113" s="97">
        <f t="shared" si="82"/>
        <v>29.7</v>
      </c>
      <c r="AO113" s="97">
        <f t="shared" si="82"/>
        <v>4.49</v>
      </c>
      <c r="AP113" s="97">
        <f t="shared" si="82"/>
        <v>10.6</v>
      </c>
      <c r="AQ113" s="97">
        <f t="shared" si="82"/>
        <v>2.2999999999999998</v>
      </c>
      <c r="AR113" s="97">
        <f t="shared" si="82"/>
        <v>0</v>
      </c>
      <c r="AS113" s="97">
        <f t="shared" si="82"/>
        <v>0</v>
      </c>
      <c r="AT113" s="97">
        <f t="shared" si="82"/>
        <v>0</v>
      </c>
      <c r="AU113" s="97">
        <f t="shared" si="82"/>
        <v>0</v>
      </c>
      <c r="AV113" s="97">
        <f t="shared" si="82"/>
        <v>0</v>
      </c>
      <c r="AW113" s="97"/>
      <c r="AX113" s="97">
        <f>N(BM17)</f>
        <v>121.59999999999998</v>
      </c>
      <c r="AY113" s="97"/>
      <c r="AZ113" s="97">
        <f t="shared" si="83"/>
        <v>4.96</v>
      </c>
      <c r="BA113" s="97">
        <f t="shared" si="83"/>
        <v>0</v>
      </c>
      <c r="BB113" s="97">
        <f t="shared" si="83"/>
        <v>8.2799999999999994</v>
      </c>
      <c r="BC113" s="97">
        <f t="shared" si="83"/>
        <v>0</v>
      </c>
      <c r="BD113" s="97">
        <f t="shared" si="83"/>
        <v>143</v>
      </c>
      <c r="BE113" s="97">
        <f t="shared" si="83"/>
        <v>0</v>
      </c>
      <c r="BF113" s="97">
        <f t="shared" si="83"/>
        <v>0</v>
      </c>
      <c r="BG113" s="97"/>
      <c r="BH113" s="97">
        <f>N(BW17)</f>
        <v>156.24</v>
      </c>
      <c r="BI113" s="97"/>
      <c r="BJ113" s="97">
        <f t="shared" si="84"/>
        <v>0</v>
      </c>
      <c r="BK113" s="97">
        <f t="shared" si="84"/>
        <v>7.73</v>
      </c>
      <c r="BL113" s="97">
        <f t="shared" si="84"/>
        <v>0</v>
      </c>
      <c r="BM113" s="97"/>
      <c r="BN113" s="97">
        <f>N(CC17)</f>
        <v>7.73</v>
      </c>
      <c r="BO113" s="97"/>
      <c r="BP113" s="97"/>
      <c r="BQ113" s="97"/>
      <c r="BR113" s="97"/>
      <c r="BS113" s="97"/>
      <c r="BT113" s="97"/>
      <c r="BU113" s="97"/>
      <c r="BV113" s="97"/>
      <c r="BW113" s="97"/>
      <c r="BX113" s="97"/>
      <c r="BY113" s="97"/>
      <c r="BZ113" s="97"/>
      <c r="CA113" s="97"/>
      <c r="CB113" s="97"/>
      <c r="CC113" s="97"/>
      <c r="CD113" s="97"/>
      <c r="CE113" s="97"/>
      <c r="CF113" s="97"/>
      <c r="CG113" s="97"/>
      <c r="CH113" s="97"/>
      <c r="CI113" s="97"/>
      <c r="CJ113" s="97"/>
      <c r="CK113" s="97"/>
      <c r="CL113" s="97"/>
      <c r="CM113" s="97"/>
      <c r="CN113" s="97"/>
      <c r="CO113" s="97"/>
      <c r="CP113" s="97"/>
      <c r="CQ113" s="97"/>
      <c r="CR113" s="97"/>
      <c r="CS113" s="97"/>
      <c r="CT113" s="97"/>
      <c r="CU113" s="97"/>
      <c r="CV113" s="97"/>
      <c r="CW113" s="97"/>
      <c r="CX113" s="97"/>
      <c r="CY113" s="97"/>
      <c r="CZ113" s="97"/>
      <c r="DA113" s="97"/>
      <c r="DB113" s="97"/>
      <c r="DC113" s="97"/>
      <c r="DD113" s="97"/>
      <c r="DE113" s="97"/>
      <c r="DF113" s="97"/>
      <c r="DG113" s="97"/>
      <c r="DH113" s="97"/>
      <c r="DI113" s="97"/>
      <c r="DJ113" s="97"/>
    </row>
    <row r="114" spans="3:114" x14ac:dyDescent="0.35">
      <c r="C114">
        <v>433.08300000000003</v>
      </c>
      <c r="E114">
        <f t="shared" si="85"/>
        <v>8.3699999999999992</v>
      </c>
      <c r="F114">
        <f t="shared" si="86"/>
        <v>43.6</v>
      </c>
      <c r="G114">
        <f t="shared" si="87"/>
        <v>21.5</v>
      </c>
      <c r="H114">
        <f t="shared" si="88"/>
        <v>3.33</v>
      </c>
      <c r="I114">
        <f t="shared" si="89"/>
        <v>10.199999999999999</v>
      </c>
      <c r="J114">
        <f t="shared" si="90"/>
        <v>1.79</v>
      </c>
      <c r="K114">
        <f t="shared" si="91"/>
        <v>0</v>
      </c>
      <c r="L114">
        <f t="shared" si="92"/>
        <v>0</v>
      </c>
      <c r="M114">
        <f t="shared" si="93"/>
        <v>0</v>
      </c>
      <c r="N114">
        <f t="shared" si="94"/>
        <v>0</v>
      </c>
      <c r="O114">
        <f t="shared" si="95"/>
        <v>0</v>
      </c>
      <c r="Q114">
        <f t="shared" si="96"/>
        <v>88.79</v>
      </c>
      <c r="S114">
        <f t="shared" si="97"/>
        <v>5.6</v>
      </c>
      <c r="T114">
        <f t="shared" si="98"/>
        <v>0</v>
      </c>
      <c r="U114">
        <f t="shared" si="99"/>
        <v>6.11</v>
      </c>
      <c r="V114">
        <f t="shared" si="100"/>
        <v>0</v>
      </c>
      <c r="W114">
        <f t="shared" si="101"/>
        <v>88.3</v>
      </c>
      <c r="X114">
        <f t="shared" si="102"/>
        <v>0</v>
      </c>
      <c r="Z114">
        <f t="shared" si="103"/>
        <v>0</v>
      </c>
      <c r="AB114">
        <f t="shared" si="104"/>
        <v>100.00999999999999</v>
      </c>
      <c r="AD114">
        <f t="shared" si="105"/>
        <v>0</v>
      </c>
      <c r="AE114">
        <f t="shared" si="106"/>
        <v>5.7</v>
      </c>
      <c r="AF114">
        <f t="shared" si="107"/>
        <v>0</v>
      </c>
      <c r="AH114">
        <f t="shared" si="108"/>
        <v>5.7</v>
      </c>
    </row>
    <row r="115" spans="3:114" x14ac:dyDescent="0.35">
      <c r="C115">
        <v>457.08300000000003</v>
      </c>
      <c r="E115">
        <f t="shared" si="85"/>
        <v>8.67</v>
      </c>
      <c r="F115">
        <f t="shared" si="86"/>
        <v>39.799999999999997</v>
      </c>
      <c r="G115">
        <f t="shared" si="87"/>
        <v>20.5</v>
      </c>
      <c r="H115">
        <f t="shared" si="88"/>
        <v>3.6</v>
      </c>
      <c r="I115">
        <f t="shared" si="89"/>
        <v>8.4700000000000006</v>
      </c>
      <c r="J115">
        <f t="shared" si="90"/>
        <v>1.63</v>
      </c>
      <c r="K115">
        <f t="shared" si="91"/>
        <v>0</v>
      </c>
      <c r="L115">
        <f t="shared" si="92"/>
        <v>0</v>
      </c>
      <c r="M115">
        <f t="shared" si="93"/>
        <v>0</v>
      </c>
      <c r="N115">
        <f t="shared" si="94"/>
        <v>0</v>
      </c>
      <c r="O115">
        <f t="shared" si="95"/>
        <v>0</v>
      </c>
      <c r="Q115">
        <f t="shared" si="96"/>
        <v>82.669999999999987</v>
      </c>
      <c r="S115">
        <f t="shared" si="97"/>
        <v>5.81</v>
      </c>
      <c r="T115">
        <f t="shared" si="98"/>
        <v>0</v>
      </c>
      <c r="U115">
        <f t="shared" si="99"/>
        <v>6.14</v>
      </c>
      <c r="V115">
        <f t="shared" si="100"/>
        <v>0</v>
      </c>
      <c r="W115">
        <f t="shared" si="101"/>
        <v>84.8</v>
      </c>
      <c r="X115">
        <f t="shared" si="102"/>
        <v>0</v>
      </c>
      <c r="Z115">
        <f t="shared" si="103"/>
        <v>0</v>
      </c>
      <c r="AB115">
        <f t="shared" si="104"/>
        <v>96.75</v>
      </c>
      <c r="AD115">
        <f t="shared" si="105"/>
        <v>0</v>
      </c>
      <c r="AE115">
        <f t="shared" si="106"/>
        <v>4.6500000000000004</v>
      </c>
      <c r="AF115">
        <f t="shared" si="107"/>
        <v>0</v>
      </c>
      <c r="AH115">
        <f t="shared" si="108"/>
        <v>4.6500000000000004</v>
      </c>
    </row>
    <row r="116" spans="3:114" x14ac:dyDescent="0.35">
      <c r="C116">
        <v>481.08300000000003</v>
      </c>
      <c r="E116">
        <f t="shared" si="85"/>
        <v>8.9700000000000006</v>
      </c>
      <c r="F116">
        <f t="shared" si="86"/>
        <v>37.9</v>
      </c>
      <c r="G116">
        <f t="shared" si="87"/>
        <v>17.8</v>
      </c>
      <c r="H116">
        <f t="shared" si="88"/>
        <v>3.52</v>
      </c>
      <c r="I116">
        <f t="shared" si="89"/>
        <v>9.84</v>
      </c>
      <c r="J116">
        <f t="shared" si="90"/>
        <v>2.1</v>
      </c>
      <c r="K116">
        <f t="shared" si="91"/>
        <v>0</v>
      </c>
      <c r="L116">
        <f t="shared" si="92"/>
        <v>0</v>
      </c>
      <c r="M116">
        <f t="shared" si="93"/>
        <v>0</v>
      </c>
      <c r="N116">
        <f t="shared" si="94"/>
        <v>0</v>
      </c>
      <c r="O116">
        <f t="shared" si="95"/>
        <v>0</v>
      </c>
      <c r="Q116">
        <f t="shared" si="96"/>
        <v>80.13</v>
      </c>
      <c r="S116">
        <f t="shared" si="97"/>
        <v>5.69</v>
      </c>
      <c r="T116">
        <f t="shared" si="98"/>
        <v>0</v>
      </c>
      <c r="U116">
        <f t="shared" si="99"/>
        <v>5.01</v>
      </c>
      <c r="V116">
        <f t="shared" si="100"/>
        <v>0</v>
      </c>
      <c r="W116">
        <f t="shared" si="101"/>
        <v>81</v>
      </c>
      <c r="X116">
        <f t="shared" si="102"/>
        <v>0</v>
      </c>
      <c r="Z116">
        <f t="shared" si="103"/>
        <v>0</v>
      </c>
      <c r="AB116">
        <f t="shared" si="104"/>
        <v>91.7</v>
      </c>
      <c r="AD116">
        <f t="shared" si="105"/>
        <v>0</v>
      </c>
      <c r="AE116">
        <f t="shared" si="106"/>
        <v>3.52</v>
      </c>
      <c r="AF116">
        <f t="shared" si="107"/>
        <v>0</v>
      </c>
      <c r="AH116">
        <f t="shared" si="108"/>
        <v>3.52</v>
      </c>
    </row>
    <row r="117" spans="3:114" x14ac:dyDescent="0.35">
      <c r="C117">
        <v>505.08300000000003</v>
      </c>
      <c r="E117">
        <f t="shared" si="85"/>
        <v>7.05</v>
      </c>
      <c r="F117">
        <f t="shared" si="86"/>
        <v>31.2</v>
      </c>
      <c r="G117">
        <f t="shared" si="87"/>
        <v>16.600000000000001</v>
      </c>
      <c r="H117">
        <f t="shared" si="88"/>
        <v>3.12</v>
      </c>
      <c r="I117">
        <f t="shared" si="89"/>
        <v>7.53</v>
      </c>
      <c r="J117">
        <f t="shared" si="90"/>
        <v>0</v>
      </c>
      <c r="K117">
        <f t="shared" si="91"/>
        <v>0</v>
      </c>
      <c r="L117">
        <f t="shared" si="92"/>
        <v>0</v>
      </c>
      <c r="M117">
        <f t="shared" si="93"/>
        <v>0</v>
      </c>
      <c r="N117">
        <f t="shared" si="94"/>
        <v>0</v>
      </c>
      <c r="O117">
        <f t="shared" si="95"/>
        <v>0</v>
      </c>
      <c r="Q117">
        <f t="shared" si="96"/>
        <v>65.5</v>
      </c>
      <c r="S117">
        <f t="shared" si="97"/>
        <v>4.5999999999999996</v>
      </c>
      <c r="T117">
        <f t="shared" si="98"/>
        <v>0</v>
      </c>
      <c r="U117">
        <f t="shared" si="99"/>
        <v>4.8899999999999997</v>
      </c>
      <c r="V117">
        <f t="shared" si="100"/>
        <v>0</v>
      </c>
      <c r="W117">
        <f t="shared" si="101"/>
        <v>50.6</v>
      </c>
      <c r="X117">
        <f t="shared" si="102"/>
        <v>0</v>
      </c>
      <c r="Z117">
        <f t="shared" si="103"/>
        <v>0</v>
      </c>
      <c r="AB117">
        <f t="shared" si="104"/>
        <v>60.09</v>
      </c>
      <c r="AD117">
        <f t="shared" si="105"/>
        <v>0</v>
      </c>
      <c r="AE117">
        <f t="shared" si="106"/>
        <v>3.25</v>
      </c>
      <c r="AF117">
        <f t="shared" si="107"/>
        <v>0</v>
      </c>
      <c r="AH117">
        <f t="shared" si="108"/>
        <v>3.25</v>
      </c>
    </row>
    <row r="118" spans="3:114" x14ac:dyDescent="0.35">
      <c r="C118">
        <v>529.08300000000008</v>
      </c>
      <c r="E118">
        <f t="shared" si="85"/>
        <v>6.71</v>
      </c>
      <c r="F118">
        <f t="shared" si="86"/>
        <v>31.5</v>
      </c>
      <c r="G118">
        <f t="shared" si="87"/>
        <v>14.4</v>
      </c>
      <c r="H118">
        <f t="shared" si="88"/>
        <v>3.04</v>
      </c>
      <c r="I118">
        <f t="shared" si="89"/>
        <v>6.08</v>
      </c>
      <c r="J118">
        <f t="shared" si="90"/>
        <v>0</v>
      </c>
      <c r="K118">
        <f t="shared" si="91"/>
        <v>0</v>
      </c>
      <c r="L118">
        <f t="shared" si="92"/>
        <v>0</v>
      </c>
      <c r="M118">
        <f t="shared" si="93"/>
        <v>0</v>
      </c>
      <c r="N118">
        <f t="shared" si="94"/>
        <v>0</v>
      </c>
      <c r="O118">
        <f t="shared" si="95"/>
        <v>0</v>
      </c>
      <c r="Q118">
        <f t="shared" si="96"/>
        <v>61.73</v>
      </c>
      <c r="S118">
        <f t="shared" si="97"/>
        <v>4</v>
      </c>
      <c r="T118">
        <f t="shared" si="98"/>
        <v>0</v>
      </c>
      <c r="U118">
        <f t="shared" si="99"/>
        <v>2.97</v>
      </c>
      <c r="V118">
        <f t="shared" si="100"/>
        <v>0</v>
      </c>
      <c r="W118">
        <f t="shared" si="101"/>
        <v>46.6</v>
      </c>
      <c r="X118">
        <f t="shared" si="102"/>
        <v>0</v>
      </c>
      <c r="Z118">
        <f t="shared" si="103"/>
        <v>0</v>
      </c>
      <c r="AB118">
        <f t="shared" si="104"/>
        <v>53.57</v>
      </c>
      <c r="AD118">
        <f t="shared" si="105"/>
        <v>0</v>
      </c>
      <c r="AE118">
        <f t="shared" si="106"/>
        <v>4.34</v>
      </c>
      <c r="AF118">
        <f t="shared" si="107"/>
        <v>0</v>
      </c>
      <c r="AH118">
        <f t="shared" si="108"/>
        <v>4.34</v>
      </c>
    </row>
    <row r="119" spans="3:114" x14ac:dyDescent="0.35">
      <c r="C119">
        <v>553.08300000000008</v>
      </c>
      <c r="E119">
        <f t="shared" si="85"/>
        <v>7.68</v>
      </c>
      <c r="F119">
        <f t="shared" si="86"/>
        <v>32.700000000000003</v>
      </c>
      <c r="G119">
        <f t="shared" si="87"/>
        <v>16.3</v>
      </c>
      <c r="H119">
        <f t="shared" si="88"/>
        <v>3.52</v>
      </c>
      <c r="I119">
        <f t="shared" si="89"/>
        <v>7.21</v>
      </c>
      <c r="J119">
        <f t="shared" si="90"/>
        <v>0</v>
      </c>
      <c r="K119">
        <f t="shared" si="91"/>
        <v>0</v>
      </c>
      <c r="L119">
        <f t="shared" si="92"/>
        <v>0</v>
      </c>
      <c r="M119">
        <f t="shared" si="93"/>
        <v>0</v>
      </c>
      <c r="N119">
        <f t="shared" si="94"/>
        <v>0</v>
      </c>
      <c r="O119">
        <f t="shared" si="95"/>
        <v>0</v>
      </c>
      <c r="Q119">
        <f t="shared" si="96"/>
        <v>67.410000000000011</v>
      </c>
      <c r="S119">
        <f t="shared" si="97"/>
        <v>4.9400000000000004</v>
      </c>
      <c r="T119">
        <f t="shared" si="98"/>
        <v>0</v>
      </c>
      <c r="U119">
        <f t="shared" si="99"/>
        <v>7.17</v>
      </c>
      <c r="V119">
        <f t="shared" si="100"/>
        <v>1.29</v>
      </c>
      <c r="W119">
        <f t="shared" si="101"/>
        <v>73.7</v>
      </c>
      <c r="X119">
        <f t="shared" si="102"/>
        <v>0</v>
      </c>
      <c r="Z119">
        <f t="shared" si="103"/>
        <v>0</v>
      </c>
      <c r="AB119">
        <f t="shared" si="104"/>
        <v>87.1</v>
      </c>
      <c r="AD119">
        <f t="shared" si="105"/>
        <v>0</v>
      </c>
      <c r="AE119">
        <f t="shared" si="106"/>
        <v>8.33</v>
      </c>
      <c r="AF119">
        <f t="shared" si="107"/>
        <v>0</v>
      </c>
      <c r="AH119">
        <f t="shared" si="108"/>
        <v>8.33</v>
      </c>
    </row>
    <row r="120" spans="3:114" x14ac:dyDescent="0.35">
      <c r="C120">
        <v>577.08300000000008</v>
      </c>
      <c r="E120">
        <f t="shared" si="85"/>
        <v>7.81</v>
      </c>
      <c r="F120">
        <f t="shared" si="86"/>
        <v>28.8</v>
      </c>
      <c r="G120">
        <f t="shared" si="87"/>
        <v>15.5</v>
      </c>
      <c r="H120">
        <f t="shared" si="88"/>
        <v>2.41</v>
      </c>
      <c r="I120">
        <f t="shared" si="89"/>
        <v>6.48</v>
      </c>
      <c r="J120">
        <f t="shared" si="90"/>
        <v>0</v>
      </c>
      <c r="K120">
        <f t="shared" si="91"/>
        <v>0</v>
      </c>
      <c r="L120">
        <f t="shared" si="92"/>
        <v>0</v>
      </c>
      <c r="M120">
        <f t="shared" si="93"/>
        <v>0</v>
      </c>
      <c r="N120">
        <f t="shared" si="94"/>
        <v>0</v>
      </c>
      <c r="O120">
        <f t="shared" si="95"/>
        <v>0</v>
      </c>
      <c r="Q120">
        <f t="shared" si="96"/>
        <v>61</v>
      </c>
      <c r="S120">
        <f t="shared" si="97"/>
        <v>4.87</v>
      </c>
      <c r="T120">
        <f t="shared" si="98"/>
        <v>0</v>
      </c>
      <c r="U120">
        <f t="shared" si="99"/>
        <v>5.77</v>
      </c>
      <c r="V120">
        <f t="shared" si="100"/>
        <v>0</v>
      </c>
      <c r="W120">
        <f t="shared" si="101"/>
        <v>73.8</v>
      </c>
      <c r="X120">
        <f t="shared" si="102"/>
        <v>0</v>
      </c>
      <c r="Z120">
        <f t="shared" si="103"/>
        <v>0</v>
      </c>
      <c r="AB120">
        <f t="shared" si="104"/>
        <v>84.44</v>
      </c>
      <c r="AD120">
        <f t="shared" si="105"/>
        <v>0</v>
      </c>
      <c r="AE120">
        <f t="shared" si="106"/>
        <v>5</v>
      </c>
      <c r="AF120">
        <f t="shared" si="107"/>
        <v>0</v>
      </c>
      <c r="AH120">
        <f t="shared" si="108"/>
        <v>5</v>
      </c>
    </row>
    <row r="121" spans="3:114" x14ac:dyDescent="0.35">
      <c r="C121">
        <v>601.08300000000008</v>
      </c>
      <c r="E121">
        <f t="shared" si="85"/>
        <v>9.09</v>
      </c>
      <c r="F121">
        <f t="shared" si="86"/>
        <v>35.700000000000003</v>
      </c>
      <c r="G121">
        <f t="shared" si="87"/>
        <v>18.100000000000001</v>
      </c>
      <c r="H121">
        <f t="shared" si="88"/>
        <v>2.35</v>
      </c>
      <c r="I121">
        <f t="shared" si="89"/>
        <v>7.52</v>
      </c>
      <c r="J121">
        <f t="shared" si="90"/>
        <v>0</v>
      </c>
      <c r="K121">
        <f t="shared" si="91"/>
        <v>0</v>
      </c>
      <c r="L121">
        <f t="shared" si="92"/>
        <v>0</v>
      </c>
      <c r="M121">
        <f t="shared" si="93"/>
        <v>0</v>
      </c>
      <c r="N121">
        <f t="shared" si="94"/>
        <v>0</v>
      </c>
      <c r="O121">
        <f t="shared" si="95"/>
        <v>0</v>
      </c>
      <c r="Q121">
        <f t="shared" si="96"/>
        <v>72.760000000000005</v>
      </c>
      <c r="S121">
        <f t="shared" si="97"/>
        <v>5.76</v>
      </c>
      <c r="T121">
        <f t="shared" si="98"/>
        <v>0</v>
      </c>
      <c r="U121">
        <f t="shared" si="99"/>
        <v>4.4400000000000004</v>
      </c>
      <c r="V121">
        <f t="shared" si="100"/>
        <v>0</v>
      </c>
      <c r="W121">
        <f t="shared" si="101"/>
        <v>38.5</v>
      </c>
      <c r="X121">
        <f t="shared" si="102"/>
        <v>0</v>
      </c>
      <c r="Z121">
        <f t="shared" si="103"/>
        <v>0</v>
      </c>
      <c r="AB121">
        <f t="shared" si="104"/>
        <v>48.7</v>
      </c>
      <c r="AD121">
        <f t="shared" si="105"/>
        <v>0</v>
      </c>
      <c r="AE121">
        <f t="shared" si="106"/>
        <v>4.26</v>
      </c>
      <c r="AF121">
        <f t="shared" si="107"/>
        <v>0</v>
      </c>
      <c r="AH121">
        <f t="shared" si="108"/>
        <v>4.26</v>
      </c>
    </row>
    <row r="122" spans="3:114" x14ac:dyDescent="0.35">
      <c r="C122">
        <v>625.08300000000008</v>
      </c>
      <c r="E122">
        <f t="shared" si="85"/>
        <v>7.27</v>
      </c>
      <c r="F122">
        <f t="shared" si="86"/>
        <v>34</v>
      </c>
      <c r="G122">
        <f t="shared" si="87"/>
        <v>18.3</v>
      </c>
      <c r="H122">
        <f t="shared" si="88"/>
        <v>2.5299999999999998</v>
      </c>
      <c r="I122">
        <f t="shared" si="89"/>
        <v>8.59</v>
      </c>
      <c r="J122">
        <f t="shared" si="90"/>
        <v>1.1200000000000001</v>
      </c>
      <c r="K122">
        <f t="shared" si="91"/>
        <v>0</v>
      </c>
      <c r="L122">
        <f t="shared" si="92"/>
        <v>0</v>
      </c>
      <c r="M122">
        <f t="shared" si="93"/>
        <v>0</v>
      </c>
      <c r="N122">
        <f t="shared" si="94"/>
        <v>0</v>
      </c>
      <c r="O122">
        <f t="shared" si="95"/>
        <v>0</v>
      </c>
      <c r="Q122">
        <f t="shared" si="96"/>
        <v>71.81</v>
      </c>
      <c r="S122">
        <f t="shared" si="97"/>
        <v>4.8099999999999996</v>
      </c>
      <c r="T122">
        <f t="shared" si="98"/>
        <v>0</v>
      </c>
      <c r="U122">
        <f t="shared" si="99"/>
        <v>3.6</v>
      </c>
      <c r="V122">
        <f t="shared" si="100"/>
        <v>0</v>
      </c>
      <c r="W122">
        <f t="shared" si="101"/>
        <v>37</v>
      </c>
      <c r="X122">
        <f t="shared" si="102"/>
        <v>0</v>
      </c>
      <c r="Z122">
        <f t="shared" si="103"/>
        <v>0</v>
      </c>
      <c r="AB122">
        <f t="shared" si="104"/>
        <v>45.41</v>
      </c>
      <c r="AD122">
        <f t="shared" si="105"/>
        <v>0</v>
      </c>
      <c r="AE122">
        <f t="shared" si="106"/>
        <v>3.03</v>
      </c>
      <c r="AF122">
        <f t="shared" si="107"/>
        <v>0</v>
      </c>
      <c r="AH122">
        <f t="shared" si="108"/>
        <v>3.03</v>
      </c>
    </row>
    <row r="123" spans="3:114" x14ac:dyDescent="0.35">
      <c r="C123">
        <v>649.08300000000008</v>
      </c>
      <c r="E123">
        <f t="shared" si="85"/>
        <v>6.14</v>
      </c>
      <c r="F123">
        <f t="shared" si="86"/>
        <v>40.1</v>
      </c>
      <c r="G123">
        <f t="shared" si="87"/>
        <v>16.8</v>
      </c>
      <c r="H123">
        <f t="shared" si="88"/>
        <v>2.62</v>
      </c>
      <c r="I123">
        <f t="shared" si="89"/>
        <v>8.73</v>
      </c>
      <c r="J123">
        <f t="shared" si="90"/>
        <v>1.96</v>
      </c>
      <c r="K123">
        <f t="shared" si="91"/>
        <v>0</v>
      </c>
      <c r="L123">
        <f t="shared" si="92"/>
        <v>0</v>
      </c>
      <c r="M123">
        <f t="shared" si="93"/>
        <v>0</v>
      </c>
      <c r="N123">
        <f t="shared" si="94"/>
        <v>0</v>
      </c>
      <c r="O123">
        <f t="shared" si="95"/>
        <v>0</v>
      </c>
      <c r="Q123">
        <f t="shared" si="96"/>
        <v>76.350000000000009</v>
      </c>
      <c r="S123">
        <f t="shared" si="97"/>
        <v>5.64</v>
      </c>
      <c r="T123">
        <f t="shared" si="98"/>
        <v>0</v>
      </c>
      <c r="U123">
        <f t="shared" si="99"/>
        <v>3.06</v>
      </c>
      <c r="V123">
        <f t="shared" si="100"/>
        <v>0</v>
      </c>
      <c r="W123">
        <f t="shared" si="101"/>
        <v>39.1</v>
      </c>
      <c r="X123">
        <f t="shared" si="102"/>
        <v>0</v>
      </c>
      <c r="Z123">
        <f t="shared" si="103"/>
        <v>0</v>
      </c>
      <c r="AB123">
        <f t="shared" si="104"/>
        <v>47.8</v>
      </c>
      <c r="AD123">
        <f t="shared" si="105"/>
        <v>0</v>
      </c>
      <c r="AE123">
        <f t="shared" si="106"/>
        <v>2.35</v>
      </c>
      <c r="AF123">
        <f t="shared" si="107"/>
        <v>0</v>
      </c>
      <c r="AH123">
        <f t="shared" si="108"/>
        <v>2.35</v>
      </c>
    </row>
    <row r="124" spans="3:114" x14ac:dyDescent="0.35">
      <c r="C124">
        <v>673.08300000000008</v>
      </c>
      <c r="E124">
        <f t="shared" si="85"/>
        <v>9.4499999999999993</v>
      </c>
      <c r="F124">
        <f t="shared" si="86"/>
        <v>34.700000000000003</v>
      </c>
      <c r="G124">
        <f t="shared" si="87"/>
        <v>15.7</v>
      </c>
      <c r="H124">
        <f t="shared" si="88"/>
        <v>3.36</v>
      </c>
      <c r="I124">
        <f t="shared" si="89"/>
        <v>8.98</v>
      </c>
      <c r="J124">
        <f t="shared" si="90"/>
        <v>1.74</v>
      </c>
      <c r="K124">
        <f t="shared" si="91"/>
        <v>0</v>
      </c>
      <c r="L124">
        <f t="shared" si="92"/>
        <v>0</v>
      </c>
      <c r="M124">
        <f t="shared" si="93"/>
        <v>0</v>
      </c>
      <c r="N124">
        <f t="shared" si="94"/>
        <v>0</v>
      </c>
      <c r="O124">
        <f t="shared" si="95"/>
        <v>0</v>
      </c>
      <c r="Q124">
        <f t="shared" si="96"/>
        <v>73.930000000000007</v>
      </c>
      <c r="S124">
        <f t="shared" si="97"/>
        <v>4.63</v>
      </c>
      <c r="T124">
        <f t="shared" si="98"/>
        <v>0</v>
      </c>
      <c r="U124">
        <f t="shared" si="99"/>
        <v>4.59</v>
      </c>
      <c r="V124">
        <f t="shared" si="100"/>
        <v>0</v>
      </c>
      <c r="W124">
        <f t="shared" si="101"/>
        <v>34.200000000000003</v>
      </c>
      <c r="X124">
        <f t="shared" si="102"/>
        <v>0</v>
      </c>
      <c r="Z124">
        <f t="shared" si="103"/>
        <v>0</v>
      </c>
      <c r="AB124">
        <f t="shared" si="104"/>
        <v>43.42</v>
      </c>
      <c r="AD124">
        <f t="shared" si="105"/>
        <v>0</v>
      </c>
      <c r="AE124">
        <f t="shared" si="106"/>
        <v>3.61</v>
      </c>
      <c r="AF124">
        <f t="shared" si="107"/>
        <v>0</v>
      </c>
      <c r="AH124">
        <f t="shared" si="108"/>
        <v>3.61</v>
      </c>
    </row>
    <row r="125" spans="3:114" x14ac:dyDescent="0.35">
      <c r="C125">
        <v>697.08300000000008</v>
      </c>
      <c r="E125">
        <f t="shared" si="85"/>
        <v>7.32</v>
      </c>
      <c r="F125">
        <f t="shared" si="86"/>
        <v>35.5</v>
      </c>
      <c r="G125">
        <f t="shared" si="87"/>
        <v>14.9</v>
      </c>
      <c r="H125">
        <f t="shared" si="88"/>
        <v>2.23</v>
      </c>
      <c r="I125">
        <f t="shared" si="89"/>
        <v>6.41</v>
      </c>
      <c r="J125">
        <f t="shared" si="90"/>
        <v>1.53</v>
      </c>
      <c r="K125">
        <f t="shared" si="91"/>
        <v>0</v>
      </c>
      <c r="L125">
        <f t="shared" si="92"/>
        <v>0</v>
      </c>
      <c r="M125">
        <f t="shared" si="93"/>
        <v>0</v>
      </c>
      <c r="N125">
        <f t="shared" si="94"/>
        <v>0</v>
      </c>
      <c r="O125">
        <f t="shared" si="95"/>
        <v>0</v>
      </c>
      <c r="Q125">
        <f t="shared" si="96"/>
        <v>67.89</v>
      </c>
      <c r="S125">
        <f t="shared" si="97"/>
        <v>3.87</v>
      </c>
      <c r="T125">
        <f t="shared" si="98"/>
        <v>0</v>
      </c>
      <c r="U125">
        <f t="shared" si="99"/>
        <v>4.58</v>
      </c>
      <c r="V125">
        <f t="shared" si="100"/>
        <v>0</v>
      </c>
      <c r="W125">
        <f t="shared" si="101"/>
        <v>28.9</v>
      </c>
      <c r="X125">
        <f t="shared" si="102"/>
        <v>0</v>
      </c>
      <c r="Z125">
        <f t="shared" si="103"/>
        <v>0</v>
      </c>
      <c r="AB125">
        <f t="shared" si="104"/>
        <v>37.349999999999994</v>
      </c>
      <c r="AD125">
        <f t="shared" si="105"/>
        <v>0</v>
      </c>
      <c r="AE125">
        <f t="shared" si="106"/>
        <v>2.11</v>
      </c>
      <c r="AF125">
        <f t="shared" si="107"/>
        <v>0</v>
      </c>
      <c r="AH125">
        <f t="shared" si="108"/>
        <v>2.11</v>
      </c>
    </row>
    <row r="126" spans="3:114" x14ac:dyDescent="0.35">
      <c r="C126">
        <v>721.08300000000008</v>
      </c>
      <c r="E126">
        <f t="shared" si="85"/>
        <v>8.17</v>
      </c>
      <c r="F126">
        <f t="shared" si="86"/>
        <v>38.799999999999997</v>
      </c>
      <c r="G126">
        <f t="shared" si="87"/>
        <v>15.8</v>
      </c>
      <c r="H126">
        <f t="shared" si="88"/>
        <v>2.58</v>
      </c>
      <c r="I126">
        <f t="shared" si="89"/>
        <v>7.38</v>
      </c>
      <c r="J126">
        <f t="shared" si="90"/>
        <v>1.31</v>
      </c>
      <c r="K126">
        <f t="shared" si="91"/>
        <v>0</v>
      </c>
      <c r="L126">
        <f t="shared" si="92"/>
        <v>0</v>
      </c>
      <c r="M126">
        <f t="shared" si="93"/>
        <v>0</v>
      </c>
      <c r="N126">
        <f t="shared" si="94"/>
        <v>0</v>
      </c>
      <c r="O126">
        <f t="shared" si="95"/>
        <v>0</v>
      </c>
      <c r="Q126">
        <f t="shared" si="96"/>
        <v>74.039999999999992</v>
      </c>
      <c r="S126">
        <f t="shared" si="97"/>
        <v>4.9400000000000004</v>
      </c>
      <c r="T126">
        <f t="shared" si="98"/>
        <v>0</v>
      </c>
      <c r="U126">
        <f t="shared" si="99"/>
        <v>4.0999999999999996</v>
      </c>
      <c r="V126">
        <f t="shared" si="100"/>
        <v>0</v>
      </c>
      <c r="W126">
        <f t="shared" si="101"/>
        <v>29.8</v>
      </c>
      <c r="X126">
        <f t="shared" si="102"/>
        <v>0</v>
      </c>
      <c r="Z126">
        <f t="shared" si="103"/>
        <v>0</v>
      </c>
      <c r="AB126">
        <f t="shared" si="104"/>
        <v>38.840000000000003</v>
      </c>
      <c r="AD126">
        <f t="shared" si="105"/>
        <v>0</v>
      </c>
      <c r="AE126">
        <f t="shared" si="106"/>
        <v>2.2799999999999998</v>
      </c>
      <c r="AF126">
        <f t="shared" si="107"/>
        <v>0</v>
      </c>
      <c r="AH126">
        <f t="shared" si="108"/>
        <v>2.2799999999999998</v>
      </c>
    </row>
    <row r="127" spans="3:114" x14ac:dyDescent="0.35">
      <c r="C127">
        <v>745.08300000000008</v>
      </c>
      <c r="E127">
        <f t="shared" si="85"/>
        <v>7.69</v>
      </c>
      <c r="F127">
        <f t="shared" si="86"/>
        <v>41</v>
      </c>
      <c r="G127">
        <f t="shared" si="87"/>
        <v>14.4</v>
      </c>
      <c r="H127">
        <f t="shared" si="88"/>
        <v>1.87</v>
      </c>
      <c r="I127">
        <f t="shared" si="89"/>
        <v>6.24</v>
      </c>
      <c r="J127">
        <f t="shared" si="90"/>
        <v>0</v>
      </c>
      <c r="K127">
        <f t="shared" si="91"/>
        <v>0</v>
      </c>
      <c r="L127">
        <f t="shared" si="92"/>
        <v>0</v>
      </c>
      <c r="M127">
        <f t="shared" si="93"/>
        <v>0</v>
      </c>
      <c r="N127">
        <f t="shared" si="94"/>
        <v>0</v>
      </c>
      <c r="O127">
        <f t="shared" si="95"/>
        <v>0</v>
      </c>
      <c r="Q127">
        <f t="shared" si="96"/>
        <v>71.199999999999989</v>
      </c>
      <c r="S127">
        <f t="shared" si="97"/>
        <v>4.92</v>
      </c>
      <c r="T127">
        <f t="shared" si="98"/>
        <v>0</v>
      </c>
      <c r="U127">
        <f t="shared" si="99"/>
        <v>2.93</v>
      </c>
      <c r="V127">
        <f t="shared" si="100"/>
        <v>0</v>
      </c>
      <c r="W127">
        <f t="shared" si="101"/>
        <v>22.3</v>
      </c>
      <c r="X127">
        <f t="shared" si="102"/>
        <v>0</v>
      </c>
      <c r="Z127">
        <f t="shared" si="103"/>
        <v>0</v>
      </c>
      <c r="AB127">
        <f t="shared" si="104"/>
        <v>30.15</v>
      </c>
      <c r="AD127">
        <f t="shared" si="105"/>
        <v>0</v>
      </c>
      <c r="AE127">
        <f t="shared" si="106"/>
        <v>5.19</v>
      </c>
      <c r="AF127">
        <f t="shared" si="107"/>
        <v>0</v>
      </c>
      <c r="AH127">
        <f t="shared" si="108"/>
        <v>5.19</v>
      </c>
    </row>
    <row r="128" spans="3:114" x14ac:dyDescent="0.35">
      <c r="C128">
        <v>769.08300000000008</v>
      </c>
      <c r="E128">
        <f t="shared" si="85"/>
        <v>9.74</v>
      </c>
      <c r="F128">
        <f t="shared" si="86"/>
        <v>50.9</v>
      </c>
      <c r="G128">
        <f t="shared" si="87"/>
        <v>21.5</v>
      </c>
      <c r="H128">
        <f t="shared" si="88"/>
        <v>3.01</v>
      </c>
      <c r="I128">
        <f t="shared" si="89"/>
        <v>7.91</v>
      </c>
      <c r="J128">
        <f t="shared" si="90"/>
        <v>0</v>
      </c>
      <c r="K128">
        <f t="shared" si="91"/>
        <v>0</v>
      </c>
      <c r="L128">
        <f t="shared" si="92"/>
        <v>0</v>
      </c>
      <c r="M128">
        <f t="shared" si="93"/>
        <v>0</v>
      </c>
      <c r="N128">
        <f t="shared" si="94"/>
        <v>0</v>
      </c>
      <c r="O128">
        <f t="shared" si="95"/>
        <v>0</v>
      </c>
      <c r="Q128">
        <f t="shared" si="96"/>
        <v>93.06</v>
      </c>
      <c r="S128">
        <f t="shared" si="97"/>
        <v>5.72</v>
      </c>
      <c r="T128">
        <f t="shared" si="98"/>
        <v>0</v>
      </c>
      <c r="U128">
        <f t="shared" si="99"/>
        <v>3.35</v>
      </c>
      <c r="V128">
        <f t="shared" si="100"/>
        <v>0</v>
      </c>
      <c r="W128">
        <f t="shared" si="101"/>
        <v>21.1</v>
      </c>
      <c r="X128">
        <f t="shared" si="102"/>
        <v>0</v>
      </c>
      <c r="Z128">
        <f t="shared" si="103"/>
        <v>0</v>
      </c>
      <c r="AB128">
        <f t="shared" si="104"/>
        <v>30.17</v>
      </c>
      <c r="AD128">
        <f t="shared" si="105"/>
        <v>0</v>
      </c>
      <c r="AE128">
        <f t="shared" si="106"/>
        <v>5.58</v>
      </c>
      <c r="AF128">
        <f t="shared" si="107"/>
        <v>0</v>
      </c>
      <c r="AH128">
        <f t="shared" si="108"/>
        <v>5.58</v>
      </c>
    </row>
    <row r="129" spans="3:34" x14ac:dyDescent="0.35">
      <c r="C129">
        <v>793.08300000000008</v>
      </c>
      <c r="E129">
        <f t="shared" si="85"/>
        <v>8.9499999999999993</v>
      </c>
      <c r="F129">
        <f t="shared" si="86"/>
        <v>49.8</v>
      </c>
      <c r="G129">
        <f t="shared" si="87"/>
        <v>20.3</v>
      </c>
      <c r="H129">
        <f t="shared" si="88"/>
        <v>3.27</v>
      </c>
      <c r="I129">
        <f t="shared" si="89"/>
        <v>9.27</v>
      </c>
      <c r="J129">
        <f t="shared" si="90"/>
        <v>0</v>
      </c>
      <c r="K129">
        <f t="shared" si="91"/>
        <v>0</v>
      </c>
      <c r="L129">
        <f t="shared" si="92"/>
        <v>0</v>
      </c>
      <c r="M129">
        <f t="shared" si="93"/>
        <v>0</v>
      </c>
      <c r="N129">
        <f t="shared" si="94"/>
        <v>0</v>
      </c>
      <c r="O129">
        <f t="shared" si="95"/>
        <v>0</v>
      </c>
      <c r="Q129">
        <f t="shared" si="96"/>
        <v>91.589999999999989</v>
      </c>
      <c r="S129">
        <f t="shared" si="97"/>
        <v>5.58</v>
      </c>
      <c r="T129">
        <f t="shared" si="98"/>
        <v>0</v>
      </c>
      <c r="U129">
        <f t="shared" si="99"/>
        <v>2.7</v>
      </c>
      <c r="V129">
        <f t="shared" si="100"/>
        <v>0</v>
      </c>
      <c r="W129">
        <f t="shared" si="101"/>
        <v>19.399999999999999</v>
      </c>
      <c r="X129">
        <f t="shared" si="102"/>
        <v>0</v>
      </c>
      <c r="Z129">
        <f t="shared" si="103"/>
        <v>0</v>
      </c>
      <c r="AB129">
        <f t="shared" si="104"/>
        <v>27.68</v>
      </c>
      <c r="AD129">
        <f t="shared" si="105"/>
        <v>0</v>
      </c>
      <c r="AE129">
        <f t="shared" si="106"/>
        <v>2.52</v>
      </c>
      <c r="AF129">
        <f t="shared" si="107"/>
        <v>0</v>
      </c>
      <c r="AH129">
        <f t="shared" si="108"/>
        <v>2.52</v>
      </c>
    </row>
    <row r="130" spans="3:34" x14ac:dyDescent="0.35">
      <c r="C130">
        <v>817.08300000000008</v>
      </c>
      <c r="E130">
        <f t="shared" si="85"/>
        <v>7.91</v>
      </c>
      <c r="F130">
        <f t="shared" si="86"/>
        <v>43.3</v>
      </c>
      <c r="G130">
        <f t="shared" si="87"/>
        <v>18.5</v>
      </c>
      <c r="H130">
        <f t="shared" si="88"/>
        <v>1.98</v>
      </c>
      <c r="I130">
        <f t="shared" si="89"/>
        <v>8.2200000000000006</v>
      </c>
      <c r="J130">
        <f t="shared" si="90"/>
        <v>0</v>
      </c>
      <c r="K130">
        <f t="shared" si="91"/>
        <v>0</v>
      </c>
      <c r="L130">
        <f t="shared" si="92"/>
        <v>0</v>
      </c>
      <c r="M130">
        <f t="shared" si="93"/>
        <v>0</v>
      </c>
      <c r="N130">
        <f t="shared" si="94"/>
        <v>0</v>
      </c>
      <c r="O130">
        <f t="shared" si="95"/>
        <v>0</v>
      </c>
      <c r="Q130">
        <f t="shared" si="96"/>
        <v>79.91</v>
      </c>
      <c r="S130">
        <f t="shared" si="97"/>
        <v>7</v>
      </c>
      <c r="T130">
        <f t="shared" si="98"/>
        <v>0</v>
      </c>
      <c r="U130">
        <f t="shared" si="99"/>
        <v>3.15</v>
      </c>
      <c r="V130">
        <f t="shared" si="100"/>
        <v>0</v>
      </c>
      <c r="W130">
        <f t="shared" si="101"/>
        <v>17.8</v>
      </c>
      <c r="X130">
        <f t="shared" si="102"/>
        <v>0</v>
      </c>
      <c r="Z130">
        <f t="shared" si="103"/>
        <v>0</v>
      </c>
      <c r="AB130">
        <f t="shared" si="104"/>
        <v>27.950000000000003</v>
      </c>
      <c r="AD130">
        <f t="shared" si="105"/>
        <v>0</v>
      </c>
      <c r="AE130">
        <f t="shared" si="106"/>
        <v>1.85</v>
      </c>
      <c r="AF130">
        <f t="shared" si="107"/>
        <v>0</v>
      </c>
      <c r="AH130">
        <f t="shared" si="108"/>
        <v>1.85</v>
      </c>
    </row>
    <row r="131" spans="3:34" x14ac:dyDescent="0.35">
      <c r="C131">
        <v>841.25</v>
      </c>
      <c r="E131">
        <f t="shared" si="85"/>
        <v>6.91</v>
      </c>
      <c r="F131">
        <f t="shared" si="86"/>
        <v>32</v>
      </c>
      <c r="G131">
        <f t="shared" si="87"/>
        <v>16.7</v>
      </c>
      <c r="H131">
        <f t="shared" si="88"/>
        <v>3.3</v>
      </c>
      <c r="I131">
        <f t="shared" si="89"/>
        <v>7.67</v>
      </c>
      <c r="J131">
        <f t="shared" si="90"/>
        <v>0</v>
      </c>
      <c r="K131">
        <f t="shared" si="91"/>
        <v>0</v>
      </c>
      <c r="L131">
        <f t="shared" si="92"/>
        <v>0</v>
      </c>
      <c r="M131">
        <f t="shared" si="93"/>
        <v>0</v>
      </c>
      <c r="N131">
        <f t="shared" si="94"/>
        <v>0</v>
      </c>
      <c r="O131">
        <f t="shared" si="95"/>
        <v>0</v>
      </c>
      <c r="Q131">
        <f t="shared" si="96"/>
        <v>66.58</v>
      </c>
      <c r="S131">
        <f t="shared" si="97"/>
        <v>5.34</v>
      </c>
      <c r="T131">
        <f t="shared" si="98"/>
        <v>0</v>
      </c>
      <c r="U131">
        <f t="shared" si="99"/>
        <v>3.35</v>
      </c>
      <c r="V131">
        <f t="shared" si="100"/>
        <v>0</v>
      </c>
      <c r="W131">
        <f t="shared" si="101"/>
        <v>26.3</v>
      </c>
      <c r="X131">
        <f t="shared" si="102"/>
        <v>0</v>
      </c>
      <c r="Z131">
        <f t="shared" si="103"/>
        <v>0</v>
      </c>
      <c r="AB131">
        <f t="shared" si="104"/>
        <v>34.99</v>
      </c>
      <c r="AD131">
        <f t="shared" si="105"/>
        <v>0</v>
      </c>
      <c r="AE131">
        <f t="shared" si="106"/>
        <v>4.49</v>
      </c>
      <c r="AF131">
        <f t="shared" si="107"/>
        <v>0</v>
      </c>
      <c r="AH131">
        <f t="shared" si="108"/>
        <v>4.49</v>
      </c>
    </row>
    <row r="132" spans="3:34" x14ac:dyDescent="0.35">
      <c r="C132">
        <v>865.25</v>
      </c>
      <c r="E132">
        <f t="shared" si="85"/>
        <v>8.77</v>
      </c>
      <c r="F132">
        <f t="shared" si="86"/>
        <v>28.7</v>
      </c>
      <c r="G132">
        <f t="shared" si="87"/>
        <v>16</v>
      </c>
      <c r="H132">
        <f t="shared" si="88"/>
        <v>2.6</v>
      </c>
      <c r="I132">
        <f t="shared" si="89"/>
        <v>7.12</v>
      </c>
      <c r="J132">
        <f t="shared" si="90"/>
        <v>0</v>
      </c>
      <c r="K132">
        <f t="shared" si="91"/>
        <v>0</v>
      </c>
      <c r="L132">
        <f t="shared" si="92"/>
        <v>0</v>
      </c>
      <c r="M132">
        <f t="shared" si="93"/>
        <v>0</v>
      </c>
      <c r="N132">
        <f t="shared" si="94"/>
        <v>0</v>
      </c>
      <c r="O132">
        <f t="shared" si="95"/>
        <v>0</v>
      </c>
      <c r="Q132">
        <f t="shared" si="96"/>
        <v>63.19</v>
      </c>
      <c r="S132">
        <f t="shared" si="97"/>
        <v>4.68</v>
      </c>
      <c r="T132">
        <f t="shared" si="98"/>
        <v>2.35</v>
      </c>
      <c r="U132">
        <f t="shared" si="99"/>
        <v>3.48</v>
      </c>
      <c r="V132">
        <f t="shared" si="100"/>
        <v>0</v>
      </c>
      <c r="W132">
        <f t="shared" si="101"/>
        <v>22.1</v>
      </c>
      <c r="X132">
        <f t="shared" si="102"/>
        <v>0</v>
      </c>
      <c r="Z132">
        <f t="shared" si="103"/>
        <v>0</v>
      </c>
      <c r="AB132">
        <f t="shared" si="104"/>
        <v>32.61</v>
      </c>
      <c r="AD132">
        <f t="shared" si="105"/>
        <v>0</v>
      </c>
      <c r="AE132">
        <f t="shared" si="106"/>
        <v>3.11</v>
      </c>
      <c r="AF132">
        <f t="shared" si="107"/>
        <v>0</v>
      </c>
      <c r="AH132">
        <f t="shared" si="108"/>
        <v>3.11</v>
      </c>
    </row>
    <row r="133" spans="3:34" x14ac:dyDescent="0.35">
      <c r="C133">
        <v>889.25</v>
      </c>
      <c r="E133">
        <f t="shared" si="85"/>
        <v>11.8</v>
      </c>
      <c r="F133">
        <f t="shared" si="86"/>
        <v>31.3</v>
      </c>
      <c r="G133">
        <f t="shared" si="87"/>
        <v>15.4</v>
      </c>
      <c r="H133">
        <f t="shared" si="88"/>
        <v>2.16</v>
      </c>
      <c r="I133">
        <f t="shared" si="89"/>
        <v>7.14</v>
      </c>
      <c r="J133">
        <f t="shared" si="90"/>
        <v>0</v>
      </c>
      <c r="K133">
        <f t="shared" si="91"/>
        <v>0</v>
      </c>
      <c r="L133">
        <f t="shared" si="92"/>
        <v>0</v>
      </c>
      <c r="M133">
        <f t="shared" si="93"/>
        <v>0</v>
      </c>
      <c r="N133">
        <f t="shared" si="94"/>
        <v>0</v>
      </c>
      <c r="O133">
        <f t="shared" si="95"/>
        <v>0</v>
      </c>
      <c r="Q133">
        <f t="shared" si="96"/>
        <v>67.8</v>
      </c>
      <c r="S133">
        <f t="shared" si="97"/>
        <v>5.35</v>
      </c>
      <c r="T133">
        <f t="shared" si="98"/>
        <v>0</v>
      </c>
      <c r="U133">
        <f t="shared" si="99"/>
        <v>4.09</v>
      </c>
      <c r="V133">
        <f t="shared" si="100"/>
        <v>0</v>
      </c>
      <c r="W133">
        <f t="shared" si="101"/>
        <v>24.2</v>
      </c>
      <c r="X133">
        <f t="shared" si="102"/>
        <v>0</v>
      </c>
      <c r="Z133">
        <f t="shared" si="103"/>
        <v>0</v>
      </c>
      <c r="AB133">
        <f t="shared" si="104"/>
        <v>33.64</v>
      </c>
      <c r="AD133">
        <f t="shared" si="105"/>
        <v>0</v>
      </c>
      <c r="AE133">
        <f t="shared" si="106"/>
        <v>3.52</v>
      </c>
      <c r="AF133">
        <f t="shared" si="107"/>
        <v>0</v>
      </c>
      <c r="AH133">
        <f t="shared" si="108"/>
        <v>3.52</v>
      </c>
    </row>
    <row r="134" spans="3:34" x14ac:dyDescent="0.35">
      <c r="C134">
        <v>913.25</v>
      </c>
      <c r="E134">
        <f t="shared" si="85"/>
        <v>13.6</v>
      </c>
      <c r="F134">
        <f t="shared" si="86"/>
        <v>39.4</v>
      </c>
      <c r="G134">
        <f t="shared" si="87"/>
        <v>18.5</v>
      </c>
      <c r="H134">
        <f t="shared" si="88"/>
        <v>2.67</v>
      </c>
      <c r="I134">
        <f t="shared" si="89"/>
        <v>6.89</v>
      </c>
      <c r="J134">
        <f t="shared" si="90"/>
        <v>0</v>
      </c>
      <c r="K134">
        <f t="shared" si="91"/>
        <v>0</v>
      </c>
      <c r="L134">
        <f t="shared" si="92"/>
        <v>0</v>
      </c>
      <c r="M134">
        <f t="shared" si="93"/>
        <v>0</v>
      </c>
      <c r="N134">
        <f t="shared" si="94"/>
        <v>0</v>
      </c>
      <c r="O134">
        <f t="shared" si="95"/>
        <v>0</v>
      </c>
      <c r="Q134">
        <f t="shared" si="96"/>
        <v>81.06</v>
      </c>
      <c r="S134">
        <f t="shared" si="97"/>
        <v>5.51</v>
      </c>
      <c r="T134">
        <f t="shared" si="98"/>
        <v>0</v>
      </c>
      <c r="U134">
        <f t="shared" si="99"/>
        <v>3.11</v>
      </c>
      <c r="V134">
        <f t="shared" si="100"/>
        <v>0</v>
      </c>
      <c r="W134">
        <f t="shared" si="101"/>
        <v>18.600000000000001</v>
      </c>
      <c r="X134">
        <f t="shared" si="102"/>
        <v>0</v>
      </c>
      <c r="Z134">
        <f t="shared" si="103"/>
        <v>0</v>
      </c>
      <c r="AB134">
        <f t="shared" si="104"/>
        <v>27.22</v>
      </c>
      <c r="AD134">
        <f t="shared" si="105"/>
        <v>0</v>
      </c>
      <c r="AE134">
        <f t="shared" si="106"/>
        <v>5.79</v>
      </c>
      <c r="AF134">
        <f t="shared" si="107"/>
        <v>0</v>
      </c>
      <c r="AH134">
        <f t="shared" si="108"/>
        <v>5.79</v>
      </c>
    </row>
    <row r="135" spans="3:34" x14ac:dyDescent="0.35">
      <c r="C135">
        <v>937.25</v>
      </c>
      <c r="E135">
        <f t="shared" si="85"/>
        <v>20.7</v>
      </c>
      <c r="F135">
        <f t="shared" si="86"/>
        <v>28</v>
      </c>
      <c r="G135">
        <f t="shared" si="87"/>
        <v>19.899999999999999</v>
      </c>
      <c r="H135">
        <f t="shared" si="88"/>
        <v>2.9</v>
      </c>
      <c r="I135">
        <f t="shared" si="89"/>
        <v>8.4600000000000009</v>
      </c>
      <c r="J135">
        <f t="shared" si="90"/>
        <v>0</v>
      </c>
      <c r="K135">
        <f t="shared" si="91"/>
        <v>0</v>
      </c>
      <c r="L135">
        <f t="shared" si="92"/>
        <v>0</v>
      </c>
      <c r="M135">
        <f t="shared" si="93"/>
        <v>0</v>
      </c>
      <c r="N135">
        <f t="shared" si="94"/>
        <v>0</v>
      </c>
      <c r="O135">
        <f t="shared" si="95"/>
        <v>0</v>
      </c>
      <c r="Q135">
        <f t="shared" si="96"/>
        <v>79.960000000000008</v>
      </c>
      <c r="S135">
        <f t="shared" si="97"/>
        <v>4.32</v>
      </c>
      <c r="T135">
        <f t="shared" si="98"/>
        <v>0</v>
      </c>
      <c r="U135">
        <f t="shared" si="99"/>
        <v>3.25</v>
      </c>
      <c r="V135">
        <f t="shared" si="100"/>
        <v>0</v>
      </c>
      <c r="W135">
        <f t="shared" si="101"/>
        <v>19</v>
      </c>
      <c r="X135">
        <f t="shared" si="102"/>
        <v>0</v>
      </c>
      <c r="Z135">
        <f t="shared" si="103"/>
        <v>0</v>
      </c>
      <c r="AB135">
        <f t="shared" si="104"/>
        <v>26.57</v>
      </c>
      <c r="AD135">
        <f t="shared" si="105"/>
        <v>0</v>
      </c>
      <c r="AE135">
        <f t="shared" si="106"/>
        <v>1.78</v>
      </c>
      <c r="AF135">
        <f t="shared" si="107"/>
        <v>0</v>
      </c>
      <c r="AH135">
        <f t="shared" si="108"/>
        <v>1.78</v>
      </c>
    </row>
    <row r="136" spans="3:34" x14ac:dyDescent="0.35">
      <c r="C136">
        <v>961.25</v>
      </c>
      <c r="E136">
        <f t="shared" si="85"/>
        <v>11.8</v>
      </c>
      <c r="F136">
        <f t="shared" si="86"/>
        <v>24.7</v>
      </c>
      <c r="G136">
        <f t="shared" si="87"/>
        <v>18.399999999999999</v>
      </c>
      <c r="H136">
        <f t="shared" si="88"/>
        <v>2.94</v>
      </c>
      <c r="I136">
        <f t="shared" si="89"/>
        <v>7.62</v>
      </c>
      <c r="J136">
        <f t="shared" si="90"/>
        <v>0</v>
      </c>
      <c r="K136">
        <f t="shared" si="91"/>
        <v>0</v>
      </c>
      <c r="L136">
        <f t="shared" si="92"/>
        <v>0</v>
      </c>
      <c r="M136">
        <f t="shared" si="93"/>
        <v>0</v>
      </c>
      <c r="N136">
        <f t="shared" si="94"/>
        <v>0</v>
      </c>
      <c r="O136">
        <f t="shared" si="95"/>
        <v>0</v>
      </c>
      <c r="Q136">
        <f t="shared" si="96"/>
        <v>65.459999999999994</v>
      </c>
      <c r="S136">
        <f t="shared" si="97"/>
        <v>5.77</v>
      </c>
      <c r="T136">
        <f t="shared" si="98"/>
        <v>0</v>
      </c>
      <c r="U136">
        <f t="shared" si="99"/>
        <v>4.17</v>
      </c>
      <c r="V136">
        <f t="shared" si="100"/>
        <v>0</v>
      </c>
      <c r="W136">
        <f t="shared" si="101"/>
        <v>11.4</v>
      </c>
      <c r="X136">
        <f t="shared" si="102"/>
        <v>0</v>
      </c>
      <c r="Z136">
        <f t="shared" si="103"/>
        <v>0</v>
      </c>
      <c r="AB136">
        <f t="shared" si="104"/>
        <v>21.34</v>
      </c>
      <c r="AD136">
        <f t="shared" si="105"/>
        <v>0</v>
      </c>
      <c r="AE136">
        <f t="shared" si="106"/>
        <v>2.46</v>
      </c>
      <c r="AF136">
        <f t="shared" si="107"/>
        <v>0</v>
      </c>
      <c r="AH136">
        <f t="shared" si="108"/>
        <v>2.46</v>
      </c>
    </row>
    <row r="141" spans="3:34" x14ac:dyDescent="0.35">
      <c r="E141" t="s">
        <v>198</v>
      </c>
    </row>
    <row r="143" spans="3:34" x14ac:dyDescent="0.35">
      <c r="C143" t="s">
        <v>197</v>
      </c>
      <c r="E143" t="s">
        <v>190</v>
      </c>
      <c r="F143" t="s">
        <v>188</v>
      </c>
      <c r="G143" t="s">
        <v>182</v>
      </c>
      <c r="H143" t="s">
        <v>176</v>
      </c>
      <c r="I143" t="s">
        <v>165</v>
      </c>
      <c r="J143" t="s">
        <v>162</v>
      </c>
      <c r="K143" t="s">
        <v>155</v>
      </c>
      <c r="L143" t="s">
        <v>145</v>
      </c>
      <c r="M143" t="s">
        <v>139</v>
      </c>
      <c r="N143" t="s">
        <v>137</v>
      </c>
      <c r="O143" t="s">
        <v>135</v>
      </c>
      <c r="Q143" t="s">
        <v>196</v>
      </c>
      <c r="S143" t="s">
        <v>186</v>
      </c>
      <c r="T143" t="s">
        <v>180</v>
      </c>
      <c r="U143" t="s">
        <v>167</v>
      </c>
      <c r="V143" t="s">
        <v>161</v>
      </c>
      <c r="W143" t="s">
        <v>0</v>
      </c>
      <c r="X143" t="s">
        <v>151</v>
      </c>
      <c r="Z143" t="s">
        <v>143</v>
      </c>
      <c r="AB143" t="s">
        <v>195</v>
      </c>
      <c r="AD143" t="s">
        <v>183</v>
      </c>
      <c r="AE143" t="s">
        <v>168</v>
      </c>
      <c r="AF143" t="s">
        <v>153</v>
      </c>
      <c r="AH143" t="s">
        <v>194</v>
      </c>
    </row>
    <row r="146" spans="3:34" x14ac:dyDescent="0.35">
      <c r="C146">
        <v>24</v>
      </c>
      <c r="E146">
        <f t="shared" ref="E146:W146" si="109">E102-E58</f>
        <v>58.5</v>
      </c>
      <c r="F146">
        <f t="shared" si="109"/>
        <v>392</v>
      </c>
      <c r="G146">
        <f t="shared" si="109"/>
        <v>257.08999999999997</v>
      </c>
      <c r="H146">
        <f t="shared" si="109"/>
        <v>81.8</v>
      </c>
      <c r="I146">
        <f t="shared" si="109"/>
        <v>143.91999999999999</v>
      </c>
      <c r="J146">
        <f t="shared" si="109"/>
        <v>0</v>
      </c>
      <c r="K146">
        <f t="shared" si="109"/>
        <v>-1.37</v>
      </c>
      <c r="L146">
        <f t="shared" si="109"/>
        <v>0</v>
      </c>
      <c r="M146">
        <f t="shared" si="109"/>
        <v>0</v>
      </c>
      <c r="N146">
        <f t="shared" si="109"/>
        <v>0</v>
      </c>
      <c r="O146">
        <f t="shared" si="109"/>
        <v>0</v>
      </c>
      <c r="P146">
        <f t="shared" si="109"/>
        <v>0</v>
      </c>
      <c r="Q146">
        <f t="shared" si="109"/>
        <v>931.93999999999994</v>
      </c>
      <c r="R146">
        <f t="shared" si="109"/>
        <v>0</v>
      </c>
      <c r="S146">
        <f t="shared" si="109"/>
        <v>218</v>
      </c>
      <c r="T146">
        <f t="shared" si="109"/>
        <v>153</v>
      </c>
      <c r="U146">
        <f t="shared" si="109"/>
        <v>1049.5999999999999</v>
      </c>
      <c r="V146">
        <f t="shared" si="109"/>
        <v>70.599999999999994</v>
      </c>
      <c r="W146">
        <f t="shared" si="109"/>
        <v>1989</v>
      </c>
      <c r="X146">
        <f t="shared" ref="X146:X184" si="110">X102-Z58</f>
        <v>0</v>
      </c>
      <c r="Z146">
        <f t="shared" ref="Z146:AH146" si="111">Z102-AA58</f>
        <v>0</v>
      </c>
      <c r="AA146">
        <f t="shared" si="111"/>
        <v>0</v>
      </c>
      <c r="AB146">
        <f t="shared" si="111"/>
        <v>3480.2000000000003</v>
      </c>
      <c r="AC146">
        <f t="shared" si="111"/>
        <v>0</v>
      </c>
      <c r="AD146">
        <f t="shared" si="111"/>
        <v>10.5</v>
      </c>
      <c r="AE146">
        <f t="shared" si="111"/>
        <v>1015.1</v>
      </c>
      <c r="AF146">
        <f t="shared" si="111"/>
        <v>-6.78</v>
      </c>
      <c r="AG146">
        <f t="shared" si="111"/>
        <v>0</v>
      </c>
      <c r="AH146">
        <f t="shared" si="111"/>
        <v>1018.82</v>
      </c>
    </row>
    <row r="147" spans="3:34" x14ac:dyDescent="0.35">
      <c r="C147">
        <v>48</v>
      </c>
      <c r="E147">
        <f t="shared" ref="E147:W147" si="112">E103-E59</f>
        <v>52.550000000000004</v>
      </c>
      <c r="F147">
        <f t="shared" si="112"/>
        <v>386</v>
      </c>
      <c r="G147">
        <f t="shared" si="112"/>
        <v>245.5</v>
      </c>
      <c r="H147">
        <f t="shared" si="112"/>
        <v>68.83</v>
      </c>
      <c r="I147">
        <f t="shared" si="112"/>
        <v>130.59</v>
      </c>
      <c r="J147">
        <f t="shared" si="112"/>
        <v>0</v>
      </c>
      <c r="K147">
        <f t="shared" si="112"/>
        <v>-1.66</v>
      </c>
      <c r="L147">
        <f t="shared" si="112"/>
        <v>0</v>
      </c>
      <c r="M147">
        <f t="shared" si="112"/>
        <v>0</v>
      </c>
      <c r="N147">
        <f t="shared" si="112"/>
        <v>0</v>
      </c>
      <c r="O147">
        <f t="shared" si="112"/>
        <v>0</v>
      </c>
      <c r="P147">
        <f t="shared" si="112"/>
        <v>0</v>
      </c>
      <c r="Q147">
        <f t="shared" si="112"/>
        <v>881.81000000000006</v>
      </c>
      <c r="R147">
        <f t="shared" si="112"/>
        <v>0</v>
      </c>
      <c r="S147">
        <f t="shared" si="112"/>
        <v>192</v>
      </c>
      <c r="T147">
        <f t="shared" si="112"/>
        <v>136.47</v>
      </c>
      <c r="U147">
        <f t="shared" si="112"/>
        <v>918.7</v>
      </c>
      <c r="V147">
        <f t="shared" si="112"/>
        <v>66.099999999999994</v>
      </c>
      <c r="W147">
        <f t="shared" si="112"/>
        <v>1260</v>
      </c>
      <c r="X147">
        <f t="shared" si="110"/>
        <v>0</v>
      </c>
      <c r="Z147">
        <f t="shared" ref="Z147:AH147" si="113">Z103-AA59</f>
        <v>0</v>
      </c>
      <c r="AA147">
        <f t="shared" si="113"/>
        <v>0</v>
      </c>
      <c r="AB147">
        <f t="shared" si="113"/>
        <v>2573.27</v>
      </c>
      <c r="AC147">
        <f t="shared" si="113"/>
        <v>0</v>
      </c>
      <c r="AD147">
        <f t="shared" si="113"/>
        <v>10.5</v>
      </c>
      <c r="AE147">
        <f t="shared" si="113"/>
        <v>919.7</v>
      </c>
      <c r="AF147">
        <f t="shared" si="113"/>
        <v>-9.58</v>
      </c>
      <c r="AG147">
        <f t="shared" si="113"/>
        <v>0</v>
      </c>
      <c r="AH147">
        <f t="shared" si="113"/>
        <v>920.62</v>
      </c>
    </row>
    <row r="148" spans="3:34" x14ac:dyDescent="0.35">
      <c r="C148">
        <v>72</v>
      </c>
      <c r="E148">
        <f t="shared" ref="E148:W148" si="114">E104-E60</f>
        <v>7.67</v>
      </c>
      <c r="F148">
        <f t="shared" si="114"/>
        <v>61.8</v>
      </c>
      <c r="G148">
        <f t="shared" si="114"/>
        <v>28.3</v>
      </c>
      <c r="H148">
        <f t="shared" si="114"/>
        <v>5.2200000000000006</v>
      </c>
      <c r="I148">
        <f t="shared" si="114"/>
        <v>4.8600000000000003</v>
      </c>
      <c r="J148">
        <f t="shared" si="114"/>
        <v>2.38</v>
      </c>
      <c r="K148">
        <f t="shared" si="114"/>
        <v>-1.48</v>
      </c>
      <c r="L148">
        <f t="shared" si="114"/>
        <v>0</v>
      </c>
      <c r="M148">
        <f t="shared" si="114"/>
        <v>0</v>
      </c>
      <c r="N148">
        <f t="shared" si="114"/>
        <v>0</v>
      </c>
      <c r="O148">
        <f t="shared" si="114"/>
        <v>0</v>
      </c>
      <c r="P148">
        <f t="shared" si="114"/>
        <v>0</v>
      </c>
      <c r="Q148">
        <f t="shared" si="114"/>
        <v>108.75</v>
      </c>
      <c r="R148">
        <f t="shared" si="114"/>
        <v>0</v>
      </c>
      <c r="S148">
        <f t="shared" si="114"/>
        <v>9.19</v>
      </c>
      <c r="T148">
        <f t="shared" si="114"/>
        <v>4.32</v>
      </c>
      <c r="U148">
        <f t="shared" si="114"/>
        <v>1.8000000000000007</v>
      </c>
      <c r="V148">
        <f t="shared" si="114"/>
        <v>3.13</v>
      </c>
      <c r="W148">
        <f t="shared" si="114"/>
        <v>-1673</v>
      </c>
      <c r="X148">
        <f t="shared" si="110"/>
        <v>0</v>
      </c>
      <c r="Z148">
        <f t="shared" ref="Z148:AH148" si="115">Z104-AA60</f>
        <v>0</v>
      </c>
      <c r="AA148">
        <f t="shared" si="115"/>
        <v>0</v>
      </c>
      <c r="AB148">
        <f t="shared" si="115"/>
        <v>-1654.56</v>
      </c>
      <c r="AC148">
        <f t="shared" si="115"/>
        <v>0</v>
      </c>
      <c r="AD148">
        <f t="shared" si="115"/>
        <v>0</v>
      </c>
      <c r="AE148">
        <f t="shared" si="115"/>
        <v>-70.2</v>
      </c>
      <c r="AF148">
        <f t="shared" si="115"/>
        <v>-27</v>
      </c>
      <c r="AG148">
        <f t="shared" si="115"/>
        <v>0</v>
      </c>
      <c r="AH148">
        <f t="shared" si="115"/>
        <v>-97.200000000000017</v>
      </c>
    </row>
    <row r="149" spans="3:34" x14ac:dyDescent="0.35">
      <c r="C149">
        <v>96</v>
      </c>
      <c r="E149">
        <f t="shared" ref="E149:W149" si="116">E105-E61</f>
        <v>10.5</v>
      </c>
      <c r="F149">
        <f t="shared" si="116"/>
        <v>74.7</v>
      </c>
      <c r="G149">
        <f t="shared" si="116"/>
        <v>27.799999999999997</v>
      </c>
      <c r="H149">
        <f t="shared" si="116"/>
        <v>6.58</v>
      </c>
      <c r="I149">
        <f t="shared" si="116"/>
        <v>11.02</v>
      </c>
      <c r="J149">
        <f t="shared" si="116"/>
        <v>2.37</v>
      </c>
      <c r="K149">
        <f t="shared" si="116"/>
        <v>-1.35</v>
      </c>
      <c r="L149">
        <f t="shared" si="116"/>
        <v>0</v>
      </c>
      <c r="M149">
        <f t="shared" si="116"/>
        <v>0</v>
      </c>
      <c r="N149">
        <f t="shared" si="116"/>
        <v>0</v>
      </c>
      <c r="O149">
        <f t="shared" si="116"/>
        <v>0</v>
      </c>
      <c r="P149">
        <f t="shared" si="116"/>
        <v>0</v>
      </c>
      <c r="Q149">
        <f t="shared" si="116"/>
        <v>131.62</v>
      </c>
      <c r="R149">
        <f t="shared" si="116"/>
        <v>0</v>
      </c>
      <c r="S149">
        <f t="shared" si="116"/>
        <v>8.17</v>
      </c>
      <c r="T149">
        <f t="shared" si="116"/>
        <v>1.94</v>
      </c>
      <c r="U149">
        <f t="shared" si="116"/>
        <v>9.2699999999999978</v>
      </c>
      <c r="V149">
        <f t="shared" si="116"/>
        <v>3.28</v>
      </c>
      <c r="W149">
        <f t="shared" si="116"/>
        <v>-1000</v>
      </c>
      <c r="X149">
        <f t="shared" si="110"/>
        <v>0</v>
      </c>
      <c r="Z149">
        <f t="shared" ref="Z149:AH149" si="117">Z105-AA61</f>
        <v>0</v>
      </c>
      <c r="AA149">
        <f t="shared" si="117"/>
        <v>0</v>
      </c>
      <c r="AB149">
        <f t="shared" si="117"/>
        <v>-977.34000000000015</v>
      </c>
      <c r="AC149">
        <f t="shared" si="117"/>
        <v>0</v>
      </c>
      <c r="AD149">
        <f t="shared" si="117"/>
        <v>0</v>
      </c>
      <c r="AE149">
        <f t="shared" si="117"/>
        <v>-33.400000000000006</v>
      </c>
      <c r="AF149">
        <f t="shared" si="117"/>
        <v>-20.82</v>
      </c>
      <c r="AG149">
        <f t="shared" si="117"/>
        <v>0</v>
      </c>
      <c r="AH149">
        <f t="shared" si="117"/>
        <v>-54.22</v>
      </c>
    </row>
    <row r="150" spans="3:34" x14ac:dyDescent="0.35">
      <c r="C150">
        <v>120</v>
      </c>
      <c r="E150">
        <f t="shared" ref="E150:W150" si="118">E106-E62</f>
        <v>11.2</v>
      </c>
      <c r="F150">
        <f t="shared" si="118"/>
        <v>89.87</v>
      </c>
      <c r="G150">
        <f t="shared" si="118"/>
        <v>35.450000000000003</v>
      </c>
      <c r="H150">
        <f t="shared" si="118"/>
        <v>7.75</v>
      </c>
      <c r="I150">
        <f t="shared" si="118"/>
        <v>16.599999999999998</v>
      </c>
      <c r="J150">
        <f t="shared" si="118"/>
        <v>2.2400000000000002</v>
      </c>
      <c r="K150">
        <f t="shared" si="118"/>
        <v>0</v>
      </c>
      <c r="L150">
        <f t="shared" si="118"/>
        <v>0</v>
      </c>
      <c r="M150">
        <f t="shared" si="118"/>
        <v>0</v>
      </c>
      <c r="N150">
        <f t="shared" si="118"/>
        <v>0</v>
      </c>
      <c r="O150">
        <f t="shared" si="118"/>
        <v>0</v>
      </c>
      <c r="P150">
        <f t="shared" si="118"/>
        <v>0</v>
      </c>
      <c r="Q150">
        <f t="shared" si="118"/>
        <v>163.11000000000004</v>
      </c>
      <c r="R150">
        <f t="shared" si="118"/>
        <v>0</v>
      </c>
      <c r="S150">
        <f t="shared" si="118"/>
        <v>12.8</v>
      </c>
      <c r="T150">
        <f t="shared" si="118"/>
        <v>7.61</v>
      </c>
      <c r="U150">
        <f t="shared" si="118"/>
        <v>55.61</v>
      </c>
      <c r="V150">
        <f t="shared" si="118"/>
        <v>5.72</v>
      </c>
      <c r="W150">
        <f t="shared" si="118"/>
        <v>-617</v>
      </c>
      <c r="X150">
        <f t="shared" si="110"/>
        <v>0</v>
      </c>
      <c r="Z150">
        <f t="shared" ref="Z150:AH150" si="119">Z106-AA62</f>
        <v>0</v>
      </c>
      <c r="AA150">
        <f t="shared" si="119"/>
        <v>0</v>
      </c>
      <c r="AB150">
        <f t="shared" si="119"/>
        <v>-535.26</v>
      </c>
      <c r="AC150">
        <f t="shared" si="119"/>
        <v>0</v>
      </c>
      <c r="AD150">
        <f t="shared" si="119"/>
        <v>0</v>
      </c>
      <c r="AE150">
        <f t="shared" si="119"/>
        <v>7.4000000000000057</v>
      </c>
      <c r="AF150">
        <f t="shared" si="119"/>
        <v>-24.8</v>
      </c>
      <c r="AG150">
        <f t="shared" si="119"/>
        <v>0</v>
      </c>
      <c r="AH150">
        <f t="shared" si="119"/>
        <v>-17.399999999999991</v>
      </c>
    </row>
    <row r="151" spans="3:34" x14ac:dyDescent="0.35">
      <c r="C151">
        <v>144</v>
      </c>
      <c r="E151">
        <f t="shared" ref="E151:W151" si="120">E107-E63</f>
        <v>10.5</v>
      </c>
      <c r="F151">
        <f t="shared" si="120"/>
        <v>95.9</v>
      </c>
      <c r="G151">
        <f t="shared" si="120"/>
        <v>29.509999999999998</v>
      </c>
      <c r="H151">
        <f t="shared" si="120"/>
        <v>6.68</v>
      </c>
      <c r="I151">
        <f t="shared" si="120"/>
        <v>9.6100000000000012</v>
      </c>
      <c r="J151">
        <f t="shared" si="120"/>
        <v>1.95</v>
      </c>
      <c r="K151">
        <f t="shared" si="120"/>
        <v>-1.1100000000000001</v>
      </c>
      <c r="L151">
        <f t="shared" si="120"/>
        <v>0</v>
      </c>
      <c r="M151">
        <f t="shared" si="120"/>
        <v>0</v>
      </c>
      <c r="N151">
        <f t="shared" si="120"/>
        <v>0</v>
      </c>
      <c r="O151">
        <f t="shared" si="120"/>
        <v>0</v>
      </c>
      <c r="P151">
        <f t="shared" si="120"/>
        <v>0</v>
      </c>
      <c r="Q151">
        <f t="shared" si="120"/>
        <v>153.04000000000002</v>
      </c>
      <c r="R151">
        <f t="shared" si="120"/>
        <v>0</v>
      </c>
      <c r="S151">
        <f t="shared" si="120"/>
        <v>8.76</v>
      </c>
      <c r="T151">
        <f t="shared" si="120"/>
        <v>3.4</v>
      </c>
      <c r="U151">
        <f t="shared" si="120"/>
        <v>19.88</v>
      </c>
      <c r="V151">
        <f t="shared" si="120"/>
        <v>4.53</v>
      </c>
      <c r="W151">
        <f t="shared" si="120"/>
        <v>-1729</v>
      </c>
      <c r="X151">
        <f t="shared" si="110"/>
        <v>0</v>
      </c>
      <c r="Z151">
        <f t="shared" ref="Z151:AH151" si="121">Z107-AA63</f>
        <v>0</v>
      </c>
      <c r="AA151">
        <f t="shared" si="121"/>
        <v>0</v>
      </c>
      <c r="AB151">
        <f t="shared" si="121"/>
        <v>-1692.4299999999998</v>
      </c>
      <c r="AC151">
        <f t="shared" si="121"/>
        <v>0</v>
      </c>
      <c r="AD151">
        <f t="shared" si="121"/>
        <v>0</v>
      </c>
      <c r="AE151">
        <f t="shared" si="121"/>
        <v>-11.799999999999997</v>
      </c>
      <c r="AF151">
        <f t="shared" si="121"/>
        <v>-41.059999999999995</v>
      </c>
      <c r="AG151">
        <f t="shared" si="121"/>
        <v>0</v>
      </c>
      <c r="AH151">
        <f t="shared" si="121"/>
        <v>-52.859999999999985</v>
      </c>
    </row>
    <row r="152" spans="3:34" x14ac:dyDescent="0.35">
      <c r="C152">
        <v>168</v>
      </c>
      <c r="E152">
        <f t="shared" ref="E152:W152" si="122">E108-E64</f>
        <v>8.2799999999999994</v>
      </c>
      <c r="F152">
        <f t="shared" si="122"/>
        <v>65.099999999999994</v>
      </c>
      <c r="G152">
        <f t="shared" si="122"/>
        <v>23.9</v>
      </c>
      <c r="H152">
        <f t="shared" si="122"/>
        <v>4.5400000000000009</v>
      </c>
      <c r="I152">
        <f t="shared" si="122"/>
        <v>8.370000000000001</v>
      </c>
      <c r="J152">
        <f t="shared" si="122"/>
        <v>2.3199999999999998</v>
      </c>
      <c r="K152">
        <f t="shared" si="122"/>
        <v>-1.02</v>
      </c>
      <c r="L152">
        <f t="shared" si="122"/>
        <v>0</v>
      </c>
      <c r="M152">
        <f t="shared" si="122"/>
        <v>0</v>
      </c>
      <c r="N152">
        <f t="shared" si="122"/>
        <v>0</v>
      </c>
      <c r="O152">
        <f t="shared" si="122"/>
        <v>0</v>
      </c>
      <c r="P152">
        <f t="shared" si="122"/>
        <v>0</v>
      </c>
      <c r="Q152">
        <f t="shared" si="122"/>
        <v>111.49</v>
      </c>
      <c r="R152">
        <f t="shared" si="122"/>
        <v>0</v>
      </c>
      <c r="S152">
        <f t="shared" si="122"/>
        <v>8.16</v>
      </c>
      <c r="T152">
        <f t="shared" si="122"/>
        <v>1.59</v>
      </c>
      <c r="U152">
        <f t="shared" si="122"/>
        <v>10.030000000000001</v>
      </c>
      <c r="V152">
        <f t="shared" si="122"/>
        <v>2.5</v>
      </c>
      <c r="W152">
        <f t="shared" si="122"/>
        <v>-1193</v>
      </c>
      <c r="X152">
        <f t="shared" si="110"/>
        <v>0</v>
      </c>
      <c r="Z152">
        <f t="shared" ref="Z152:AH152" si="123">Z108-AA64</f>
        <v>0</v>
      </c>
      <c r="AA152">
        <f t="shared" si="123"/>
        <v>0</v>
      </c>
      <c r="AB152">
        <f t="shared" si="123"/>
        <v>-1170.72</v>
      </c>
      <c r="AC152">
        <f t="shared" si="123"/>
        <v>0</v>
      </c>
      <c r="AD152">
        <f t="shared" si="123"/>
        <v>0</v>
      </c>
      <c r="AE152">
        <f t="shared" si="123"/>
        <v>-21.299999999999997</v>
      </c>
      <c r="AF152">
        <f t="shared" si="123"/>
        <v>-41.5</v>
      </c>
      <c r="AG152">
        <f t="shared" si="123"/>
        <v>0</v>
      </c>
      <c r="AH152">
        <f t="shared" si="123"/>
        <v>-62.8</v>
      </c>
    </row>
    <row r="153" spans="3:34" x14ac:dyDescent="0.35">
      <c r="C153">
        <v>192</v>
      </c>
      <c r="E153">
        <f t="shared" ref="E153:W153" si="124">E109-E65</f>
        <v>9.25</v>
      </c>
      <c r="F153">
        <f t="shared" si="124"/>
        <v>62.8</v>
      </c>
      <c r="G153">
        <f t="shared" si="124"/>
        <v>23.05</v>
      </c>
      <c r="H153">
        <f t="shared" si="124"/>
        <v>6.61</v>
      </c>
      <c r="I153">
        <f t="shared" si="124"/>
        <v>8.2299999999999986</v>
      </c>
      <c r="J153">
        <f t="shared" si="124"/>
        <v>1.72</v>
      </c>
      <c r="K153">
        <f t="shared" si="124"/>
        <v>-1.48</v>
      </c>
      <c r="L153">
        <f t="shared" si="124"/>
        <v>0</v>
      </c>
      <c r="M153">
        <f t="shared" si="124"/>
        <v>0</v>
      </c>
      <c r="N153">
        <f t="shared" si="124"/>
        <v>0</v>
      </c>
      <c r="O153">
        <f t="shared" si="124"/>
        <v>0</v>
      </c>
      <c r="P153">
        <f t="shared" si="124"/>
        <v>0</v>
      </c>
      <c r="Q153">
        <f t="shared" si="124"/>
        <v>110.18</v>
      </c>
      <c r="R153">
        <f t="shared" si="124"/>
        <v>0</v>
      </c>
      <c r="S153">
        <f t="shared" si="124"/>
        <v>5.53</v>
      </c>
      <c r="T153">
        <f t="shared" si="124"/>
        <v>2.14</v>
      </c>
      <c r="U153">
        <f t="shared" si="124"/>
        <v>21.509999999999998</v>
      </c>
      <c r="V153">
        <f t="shared" si="124"/>
        <v>3.35</v>
      </c>
      <c r="W153">
        <f t="shared" si="124"/>
        <v>-657</v>
      </c>
      <c r="X153">
        <f t="shared" si="110"/>
        <v>0</v>
      </c>
      <c r="Z153">
        <f t="shared" ref="Z153:AH153" si="125">Z109-AA65</f>
        <v>0</v>
      </c>
      <c r="AA153">
        <f t="shared" si="125"/>
        <v>0</v>
      </c>
      <c r="AB153">
        <f t="shared" si="125"/>
        <v>-624.47</v>
      </c>
      <c r="AC153">
        <f t="shared" si="125"/>
        <v>0</v>
      </c>
      <c r="AD153">
        <f t="shared" si="125"/>
        <v>0</v>
      </c>
      <c r="AE153">
        <f t="shared" si="125"/>
        <v>7.5</v>
      </c>
      <c r="AF153">
        <f t="shared" si="125"/>
        <v>-22.89</v>
      </c>
      <c r="AG153">
        <f t="shared" si="125"/>
        <v>0</v>
      </c>
      <c r="AH153">
        <f t="shared" si="125"/>
        <v>-15.39</v>
      </c>
    </row>
    <row r="154" spans="3:34" x14ac:dyDescent="0.35">
      <c r="C154">
        <v>216</v>
      </c>
      <c r="E154">
        <f t="shared" ref="E154:W154" si="126">E110-E66</f>
        <v>7.42</v>
      </c>
      <c r="F154">
        <f t="shared" si="126"/>
        <v>68.599999999999994</v>
      </c>
      <c r="G154">
        <f t="shared" si="126"/>
        <v>22.64</v>
      </c>
      <c r="H154">
        <f t="shared" si="126"/>
        <v>4.58</v>
      </c>
      <c r="I154">
        <f t="shared" si="126"/>
        <v>6.26</v>
      </c>
      <c r="J154">
        <f t="shared" si="126"/>
        <v>0.33000000000000007</v>
      </c>
      <c r="K154">
        <f t="shared" si="126"/>
        <v>-1.18</v>
      </c>
      <c r="L154">
        <f t="shared" si="126"/>
        <v>0</v>
      </c>
      <c r="M154">
        <f t="shared" si="126"/>
        <v>0</v>
      </c>
      <c r="N154">
        <f t="shared" si="126"/>
        <v>0</v>
      </c>
      <c r="O154">
        <f t="shared" si="126"/>
        <v>0</v>
      </c>
      <c r="P154">
        <f t="shared" si="126"/>
        <v>0</v>
      </c>
      <c r="Q154">
        <f t="shared" si="126"/>
        <v>108.65000000000002</v>
      </c>
      <c r="R154">
        <f t="shared" si="126"/>
        <v>0</v>
      </c>
      <c r="S154">
        <f t="shared" si="126"/>
        <v>4.87</v>
      </c>
      <c r="T154">
        <f t="shared" si="126"/>
        <v>0</v>
      </c>
      <c r="U154">
        <f t="shared" si="126"/>
        <v>8.19</v>
      </c>
      <c r="V154">
        <f t="shared" si="126"/>
        <v>1.91</v>
      </c>
      <c r="W154">
        <f t="shared" si="126"/>
        <v>-562</v>
      </c>
      <c r="X154">
        <f t="shared" si="110"/>
        <v>0</v>
      </c>
      <c r="Z154">
        <f t="shared" ref="Z154:AH154" si="127">Z110-AA66</f>
        <v>0</v>
      </c>
      <c r="AA154">
        <f t="shared" si="127"/>
        <v>0</v>
      </c>
      <c r="AB154">
        <f t="shared" si="127"/>
        <v>-547.03</v>
      </c>
      <c r="AC154">
        <f t="shared" si="127"/>
        <v>0</v>
      </c>
      <c r="AD154">
        <f t="shared" si="127"/>
        <v>0</v>
      </c>
      <c r="AE154">
        <f t="shared" si="127"/>
        <v>-0.59999999999999787</v>
      </c>
      <c r="AF154">
        <f t="shared" si="127"/>
        <v>-22.8</v>
      </c>
      <c r="AG154">
        <f t="shared" si="127"/>
        <v>0</v>
      </c>
      <c r="AH154">
        <f t="shared" si="127"/>
        <v>-23.4</v>
      </c>
    </row>
    <row r="155" spans="3:34" x14ac:dyDescent="0.35">
      <c r="C155">
        <v>240</v>
      </c>
      <c r="E155">
        <f t="shared" ref="E155:W155" si="128">E111-E67</f>
        <v>7.5200000000000005</v>
      </c>
      <c r="F155">
        <f t="shared" si="128"/>
        <v>47.1</v>
      </c>
      <c r="G155">
        <f t="shared" si="128"/>
        <v>24.23</v>
      </c>
      <c r="H155">
        <f t="shared" si="128"/>
        <v>1.37</v>
      </c>
      <c r="I155">
        <f t="shared" si="128"/>
        <v>6.1800000000000006</v>
      </c>
      <c r="J155">
        <f t="shared" si="128"/>
        <v>0.29000000000000004</v>
      </c>
      <c r="K155">
        <f t="shared" si="128"/>
        <v>-1.07</v>
      </c>
      <c r="L155">
        <f t="shared" si="128"/>
        <v>0</v>
      </c>
      <c r="M155">
        <f t="shared" si="128"/>
        <v>0</v>
      </c>
      <c r="N155">
        <f t="shared" si="128"/>
        <v>0</v>
      </c>
      <c r="O155">
        <f t="shared" si="128"/>
        <v>0</v>
      </c>
      <c r="P155">
        <f t="shared" si="128"/>
        <v>0</v>
      </c>
      <c r="Q155">
        <f t="shared" si="128"/>
        <v>85.619999999999976</v>
      </c>
      <c r="R155">
        <f t="shared" si="128"/>
        <v>0</v>
      </c>
      <c r="S155">
        <f t="shared" si="128"/>
        <v>5.5</v>
      </c>
      <c r="T155">
        <f t="shared" si="128"/>
        <v>0</v>
      </c>
      <c r="U155">
        <f t="shared" si="128"/>
        <v>11.1</v>
      </c>
      <c r="V155">
        <f t="shared" si="128"/>
        <v>1.32</v>
      </c>
      <c r="W155">
        <f t="shared" si="128"/>
        <v>-480</v>
      </c>
      <c r="X155">
        <f t="shared" si="110"/>
        <v>0</v>
      </c>
      <c r="Z155">
        <f t="shared" ref="Z155:AH155" si="129">Z111-AA67</f>
        <v>0</v>
      </c>
      <c r="AA155">
        <f t="shared" si="129"/>
        <v>0</v>
      </c>
      <c r="AB155">
        <f t="shared" si="129"/>
        <v>-462.08</v>
      </c>
      <c r="AC155">
        <f t="shared" si="129"/>
        <v>0</v>
      </c>
      <c r="AD155">
        <f t="shared" si="129"/>
        <v>0</v>
      </c>
      <c r="AE155">
        <f t="shared" si="129"/>
        <v>2.3999999999999986</v>
      </c>
      <c r="AF155">
        <f t="shared" si="129"/>
        <v>-14.8</v>
      </c>
      <c r="AG155">
        <f t="shared" si="129"/>
        <v>0</v>
      </c>
      <c r="AH155">
        <f t="shared" si="129"/>
        <v>-12.400000000000002</v>
      </c>
    </row>
    <row r="156" spans="3:34" x14ac:dyDescent="0.35">
      <c r="C156">
        <v>264</v>
      </c>
      <c r="E156">
        <f t="shared" ref="E156:W156" si="130">E112-E68</f>
        <v>8.9699999999999989</v>
      </c>
      <c r="F156">
        <f t="shared" si="130"/>
        <v>64.75</v>
      </c>
      <c r="G156">
        <f t="shared" si="130"/>
        <v>25.499999999999996</v>
      </c>
      <c r="H156">
        <f t="shared" si="130"/>
        <v>4.4000000000000004</v>
      </c>
      <c r="I156">
        <f t="shared" si="130"/>
        <v>8.625</v>
      </c>
      <c r="J156">
        <f t="shared" si="130"/>
        <v>2.0249999999999999</v>
      </c>
      <c r="K156">
        <f t="shared" si="130"/>
        <v>0</v>
      </c>
      <c r="L156">
        <f t="shared" si="130"/>
        <v>0</v>
      </c>
      <c r="M156">
        <f t="shared" si="130"/>
        <v>0</v>
      </c>
      <c r="N156">
        <f t="shared" si="130"/>
        <v>0</v>
      </c>
      <c r="O156">
        <f t="shared" si="130"/>
        <v>0</v>
      </c>
      <c r="P156">
        <f t="shared" si="130"/>
        <v>0</v>
      </c>
      <c r="Q156">
        <f t="shared" si="130"/>
        <v>114.26999999999998</v>
      </c>
      <c r="R156">
        <f t="shared" si="130"/>
        <v>0</v>
      </c>
      <c r="S156">
        <f t="shared" si="130"/>
        <v>5.4749999999999996</v>
      </c>
      <c r="T156">
        <f t="shared" si="130"/>
        <v>0</v>
      </c>
      <c r="U156">
        <f t="shared" si="130"/>
        <v>8.64</v>
      </c>
      <c r="V156">
        <f t="shared" si="130"/>
        <v>0.59499999999999997</v>
      </c>
      <c r="W156">
        <f t="shared" si="130"/>
        <v>-264.5</v>
      </c>
      <c r="X156">
        <f t="shared" si="110"/>
        <v>0</v>
      </c>
      <c r="Z156">
        <f t="shared" ref="Z156:AH156" si="131">Z112-AA68</f>
        <v>0</v>
      </c>
      <c r="AA156">
        <f t="shared" si="131"/>
        <v>0</v>
      </c>
      <c r="AB156">
        <f t="shared" si="131"/>
        <v>-249.79</v>
      </c>
      <c r="AC156">
        <f t="shared" si="131"/>
        <v>0</v>
      </c>
      <c r="AD156">
        <f t="shared" si="131"/>
        <v>0</v>
      </c>
      <c r="AE156">
        <f t="shared" si="131"/>
        <v>1.2349999999999994</v>
      </c>
      <c r="AF156">
        <f t="shared" si="131"/>
        <v>-10.9</v>
      </c>
      <c r="AG156">
        <f t="shared" si="131"/>
        <v>0</v>
      </c>
      <c r="AH156">
        <f t="shared" si="131"/>
        <v>-9.6650000000000027</v>
      </c>
    </row>
    <row r="157" spans="3:34" x14ac:dyDescent="0.35">
      <c r="C157">
        <v>288</v>
      </c>
      <c r="E157">
        <f t="shared" ref="E157:W157" si="132">E113-E69</f>
        <v>8.4700000000000006</v>
      </c>
      <c r="F157">
        <f t="shared" si="132"/>
        <v>43.12</v>
      </c>
      <c r="G157">
        <f t="shared" si="132"/>
        <v>17.939999999999998</v>
      </c>
      <c r="H157">
        <f t="shared" si="132"/>
        <v>2.74</v>
      </c>
      <c r="I157">
        <f t="shared" si="132"/>
        <v>8.23</v>
      </c>
      <c r="J157">
        <f t="shared" si="132"/>
        <v>0</v>
      </c>
      <c r="K157">
        <f t="shared" si="132"/>
        <v>0</v>
      </c>
      <c r="L157">
        <f t="shared" si="132"/>
        <v>0</v>
      </c>
      <c r="M157">
        <f t="shared" si="132"/>
        <v>0</v>
      </c>
      <c r="N157">
        <f t="shared" si="132"/>
        <v>0</v>
      </c>
      <c r="O157">
        <f t="shared" si="132"/>
        <v>0</v>
      </c>
      <c r="P157">
        <f t="shared" si="132"/>
        <v>0</v>
      </c>
      <c r="Q157">
        <f t="shared" si="132"/>
        <v>80.5</v>
      </c>
      <c r="R157">
        <f t="shared" si="132"/>
        <v>0</v>
      </c>
      <c r="S157">
        <f t="shared" si="132"/>
        <v>4.42</v>
      </c>
      <c r="T157">
        <f t="shared" si="132"/>
        <v>0</v>
      </c>
      <c r="U157">
        <f t="shared" si="132"/>
        <v>5.26</v>
      </c>
      <c r="V157">
        <f t="shared" si="132"/>
        <v>0</v>
      </c>
      <c r="W157">
        <f t="shared" si="132"/>
        <v>-352</v>
      </c>
      <c r="X157">
        <f t="shared" si="110"/>
        <v>0</v>
      </c>
      <c r="Z157">
        <f t="shared" ref="Z157:AH157" si="133">Z113-AA69</f>
        <v>0</v>
      </c>
      <c r="AA157">
        <f t="shared" si="133"/>
        <v>0</v>
      </c>
      <c r="AB157">
        <f t="shared" si="133"/>
        <v>-342.32</v>
      </c>
      <c r="AC157">
        <f t="shared" si="133"/>
        <v>0</v>
      </c>
      <c r="AD157">
        <f t="shared" si="133"/>
        <v>0</v>
      </c>
      <c r="AE157">
        <f t="shared" si="133"/>
        <v>-5.75</v>
      </c>
      <c r="AF157">
        <f t="shared" si="133"/>
        <v>-13.4</v>
      </c>
      <c r="AG157">
        <f t="shared" si="133"/>
        <v>0</v>
      </c>
      <c r="AH157">
        <f t="shared" si="133"/>
        <v>-19.149999999999999</v>
      </c>
    </row>
    <row r="158" spans="3:34" x14ac:dyDescent="0.35">
      <c r="C158">
        <v>312</v>
      </c>
      <c r="E158">
        <f t="shared" ref="E158:W158" si="134">E114-E70</f>
        <v>8.3699999999999992</v>
      </c>
      <c r="F158">
        <f t="shared" si="134"/>
        <v>40.17</v>
      </c>
      <c r="G158">
        <f t="shared" si="134"/>
        <v>16.41</v>
      </c>
      <c r="H158">
        <f t="shared" si="134"/>
        <v>3.33</v>
      </c>
      <c r="I158">
        <f t="shared" si="134"/>
        <v>8.09</v>
      </c>
      <c r="J158">
        <f t="shared" si="134"/>
        <v>1.79</v>
      </c>
      <c r="K158">
        <f t="shared" si="134"/>
        <v>-1.1599999999999999</v>
      </c>
      <c r="L158">
        <f t="shared" si="134"/>
        <v>0</v>
      </c>
      <c r="M158">
        <f t="shared" si="134"/>
        <v>0</v>
      </c>
      <c r="N158">
        <f t="shared" si="134"/>
        <v>0</v>
      </c>
      <c r="O158">
        <f t="shared" si="134"/>
        <v>0</v>
      </c>
      <c r="P158">
        <f t="shared" si="134"/>
        <v>0</v>
      </c>
      <c r="Q158">
        <f t="shared" si="134"/>
        <v>77</v>
      </c>
      <c r="R158">
        <f t="shared" si="134"/>
        <v>0</v>
      </c>
      <c r="S158">
        <f t="shared" si="134"/>
        <v>5.6</v>
      </c>
      <c r="T158">
        <f t="shared" si="134"/>
        <v>0</v>
      </c>
      <c r="U158">
        <f t="shared" si="134"/>
        <v>6.11</v>
      </c>
      <c r="V158">
        <f t="shared" si="134"/>
        <v>0</v>
      </c>
      <c r="W158">
        <f t="shared" si="134"/>
        <v>-390.7</v>
      </c>
      <c r="X158">
        <f t="shared" si="110"/>
        <v>0</v>
      </c>
      <c r="Z158">
        <f t="shared" ref="Z158:AH158" si="135">Z114-AA70</f>
        <v>0</v>
      </c>
      <c r="AA158">
        <f t="shared" si="135"/>
        <v>0</v>
      </c>
      <c r="AB158">
        <f t="shared" si="135"/>
        <v>-378.99</v>
      </c>
      <c r="AC158">
        <f t="shared" si="135"/>
        <v>0</v>
      </c>
      <c r="AD158">
        <f t="shared" si="135"/>
        <v>0</v>
      </c>
      <c r="AE158">
        <f t="shared" si="135"/>
        <v>-3.7299999999999995</v>
      </c>
      <c r="AF158">
        <f t="shared" si="135"/>
        <v>-11.8</v>
      </c>
      <c r="AG158">
        <f t="shared" si="135"/>
        <v>0</v>
      </c>
      <c r="AH158">
        <f t="shared" si="135"/>
        <v>-15.530000000000001</v>
      </c>
    </row>
    <row r="159" spans="3:34" x14ac:dyDescent="0.35">
      <c r="C159">
        <v>336</v>
      </c>
      <c r="E159">
        <f t="shared" ref="E159:W159" si="136">E115-E71</f>
        <v>8.67</v>
      </c>
      <c r="F159">
        <f t="shared" si="136"/>
        <v>34.839999999999996</v>
      </c>
      <c r="G159">
        <f t="shared" si="136"/>
        <v>15.86</v>
      </c>
      <c r="H159">
        <f t="shared" si="136"/>
        <v>0.82000000000000028</v>
      </c>
      <c r="I159">
        <f t="shared" si="136"/>
        <v>6.3800000000000008</v>
      </c>
      <c r="J159">
        <f t="shared" si="136"/>
        <v>1.63</v>
      </c>
      <c r="K159">
        <f t="shared" si="136"/>
        <v>-1.48</v>
      </c>
      <c r="L159">
        <f t="shared" si="136"/>
        <v>0</v>
      </c>
      <c r="M159">
        <f t="shared" si="136"/>
        <v>0</v>
      </c>
      <c r="N159">
        <f t="shared" si="136"/>
        <v>0</v>
      </c>
      <c r="O159">
        <f t="shared" si="136"/>
        <v>0</v>
      </c>
      <c r="P159">
        <f t="shared" si="136"/>
        <v>0</v>
      </c>
      <c r="Q159">
        <f t="shared" si="136"/>
        <v>66.719999999999985</v>
      </c>
      <c r="R159">
        <f t="shared" si="136"/>
        <v>0</v>
      </c>
      <c r="S159">
        <f t="shared" si="136"/>
        <v>5.81</v>
      </c>
      <c r="T159">
        <f t="shared" si="136"/>
        <v>0</v>
      </c>
      <c r="U159">
        <f t="shared" si="136"/>
        <v>6.14</v>
      </c>
      <c r="V159">
        <f t="shared" si="136"/>
        <v>0</v>
      </c>
      <c r="W159">
        <f t="shared" si="136"/>
        <v>-391.2</v>
      </c>
      <c r="X159">
        <f t="shared" si="110"/>
        <v>0</v>
      </c>
      <c r="Z159">
        <f t="shared" ref="Z159:AH159" si="137">Z115-AA71</f>
        <v>0</v>
      </c>
      <c r="AA159">
        <f t="shared" si="137"/>
        <v>0</v>
      </c>
      <c r="AB159">
        <f t="shared" si="137"/>
        <v>-379.25</v>
      </c>
      <c r="AC159">
        <f t="shared" si="137"/>
        <v>0</v>
      </c>
      <c r="AD159">
        <f t="shared" si="137"/>
        <v>0</v>
      </c>
      <c r="AE159">
        <f t="shared" si="137"/>
        <v>-5.5499999999999989</v>
      </c>
      <c r="AF159">
        <f t="shared" si="137"/>
        <v>-13.8</v>
      </c>
      <c r="AG159">
        <f t="shared" si="137"/>
        <v>0</v>
      </c>
      <c r="AH159">
        <f t="shared" si="137"/>
        <v>-19.350000000000001</v>
      </c>
    </row>
    <row r="160" spans="3:34" x14ac:dyDescent="0.35">
      <c r="C160">
        <v>360</v>
      </c>
      <c r="E160">
        <f t="shared" ref="E160:W160" si="138">E116-E72</f>
        <v>8.9700000000000006</v>
      </c>
      <c r="F160">
        <f t="shared" si="138"/>
        <v>31.95</v>
      </c>
      <c r="G160">
        <f t="shared" si="138"/>
        <v>12.3</v>
      </c>
      <c r="H160">
        <f t="shared" si="138"/>
        <v>3.52</v>
      </c>
      <c r="I160">
        <f t="shared" si="138"/>
        <v>7.2799999999999994</v>
      </c>
      <c r="J160">
        <f t="shared" si="138"/>
        <v>1.0900000000000001</v>
      </c>
      <c r="K160">
        <f t="shared" si="138"/>
        <v>-1.81</v>
      </c>
      <c r="L160">
        <f t="shared" si="138"/>
        <v>0</v>
      </c>
      <c r="M160">
        <f t="shared" si="138"/>
        <v>0</v>
      </c>
      <c r="N160">
        <f t="shared" si="138"/>
        <v>0</v>
      </c>
      <c r="O160">
        <f t="shared" si="138"/>
        <v>0</v>
      </c>
      <c r="P160">
        <f t="shared" si="138"/>
        <v>0</v>
      </c>
      <c r="Q160">
        <f t="shared" si="138"/>
        <v>63.3</v>
      </c>
      <c r="R160">
        <f t="shared" si="138"/>
        <v>0</v>
      </c>
      <c r="S160">
        <f t="shared" si="138"/>
        <v>5.69</v>
      </c>
      <c r="T160">
        <f t="shared" si="138"/>
        <v>0</v>
      </c>
      <c r="U160">
        <f t="shared" si="138"/>
        <v>5.01</v>
      </c>
      <c r="V160">
        <f t="shared" si="138"/>
        <v>0</v>
      </c>
      <c r="W160">
        <f t="shared" si="138"/>
        <v>-337</v>
      </c>
      <c r="X160">
        <f t="shared" si="110"/>
        <v>0</v>
      </c>
      <c r="Z160">
        <f t="shared" ref="Z160:AH160" si="139">Z116-AA72</f>
        <v>0</v>
      </c>
      <c r="AA160">
        <f t="shared" si="139"/>
        <v>0</v>
      </c>
      <c r="AB160">
        <f t="shared" si="139"/>
        <v>-326.3</v>
      </c>
      <c r="AC160">
        <f t="shared" si="139"/>
        <v>0</v>
      </c>
      <c r="AD160">
        <f t="shared" si="139"/>
        <v>0</v>
      </c>
      <c r="AE160">
        <f t="shared" si="139"/>
        <v>-2.6999999999999997</v>
      </c>
      <c r="AF160">
        <f t="shared" si="139"/>
        <v>-10.7</v>
      </c>
      <c r="AG160">
        <f t="shared" si="139"/>
        <v>0</v>
      </c>
      <c r="AH160">
        <f t="shared" si="139"/>
        <v>-13.399999999999999</v>
      </c>
    </row>
    <row r="161" spans="3:34" x14ac:dyDescent="0.35">
      <c r="C161">
        <v>408</v>
      </c>
      <c r="E161">
        <f t="shared" ref="E161:W161" si="140">E117-E73</f>
        <v>7.05</v>
      </c>
      <c r="F161">
        <f t="shared" si="140"/>
        <v>23.119999999999997</v>
      </c>
      <c r="G161">
        <f t="shared" si="140"/>
        <v>12.030000000000001</v>
      </c>
      <c r="H161">
        <f t="shared" si="140"/>
        <v>3.12</v>
      </c>
      <c r="I161">
        <f t="shared" si="140"/>
        <v>5.68</v>
      </c>
      <c r="J161">
        <f t="shared" si="140"/>
        <v>0</v>
      </c>
      <c r="K161">
        <f t="shared" si="140"/>
        <v>-1.34</v>
      </c>
      <c r="L161">
        <f t="shared" si="140"/>
        <v>0</v>
      </c>
      <c r="M161">
        <f t="shared" si="140"/>
        <v>0</v>
      </c>
      <c r="N161">
        <f t="shared" si="140"/>
        <v>0</v>
      </c>
      <c r="O161">
        <f t="shared" si="140"/>
        <v>0</v>
      </c>
      <c r="P161">
        <f t="shared" si="140"/>
        <v>0</v>
      </c>
      <c r="Q161">
        <f t="shared" si="140"/>
        <v>49.66</v>
      </c>
      <c r="R161">
        <f t="shared" si="140"/>
        <v>0</v>
      </c>
      <c r="S161">
        <f t="shared" si="140"/>
        <v>4.5999999999999996</v>
      </c>
      <c r="T161">
        <f t="shared" si="140"/>
        <v>0</v>
      </c>
      <c r="U161">
        <f t="shared" si="140"/>
        <v>4.8899999999999997</v>
      </c>
      <c r="V161">
        <f t="shared" si="140"/>
        <v>0</v>
      </c>
      <c r="W161">
        <f t="shared" si="140"/>
        <v>-225.4</v>
      </c>
      <c r="X161">
        <f t="shared" si="110"/>
        <v>0</v>
      </c>
      <c r="Z161">
        <f t="shared" ref="Z161:AH161" si="141">Z117-AA73</f>
        <v>0</v>
      </c>
      <c r="AA161">
        <f t="shared" si="141"/>
        <v>0</v>
      </c>
      <c r="AB161">
        <f t="shared" si="141"/>
        <v>-215.91</v>
      </c>
      <c r="AC161">
        <f t="shared" si="141"/>
        <v>0</v>
      </c>
      <c r="AD161">
        <f t="shared" si="141"/>
        <v>0</v>
      </c>
      <c r="AE161">
        <f t="shared" si="141"/>
        <v>-1.4800000000000004</v>
      </c>
      <c r="AF161">
        <f t="shared" si="141"/>
        <v>-7.11</v>
      </c>
      <c r="AG161">
        <f t="shared" si="141"/>
        <v>0</v>
      </c>
      <c r="AH161">
        <f t="shared" si="141"/>
        <v>-8.59</v>
      </c>
    </row>
    <row r="162" spans="3:34" x14ac:dyDescent="0.35">
      <c r="C162">
        <v>432</v>
      </c>
      <c r="E162">
        <f t="shared" ref="E162:W162" si="142">E118-E74</f>
        <v>6.71</v>
      </c>
      <c r="F162">
        <f t="shared" si="142"/>
        <v>31.5</v>
      </c>
      <c r="G162">
        <f t="shared" si="142"/>
        <v>11.07</v>
      </c>
      <c r="H162">
        <f t="shared" si="142"/>
        <v>3.04</v>
      </c>
      <c r="I162">
        <f t="shared" si="142"/>
        <v>4.75</v>
      </c>
      <c r="J162">
        <f t="shared" si="142"/>
        <v>0</v>
      </c>
      <c r="K162">
        <f t="shared" si="142"/>
        <v>0</v>
      </c>
      <c r="L162">
        <f t="shared" si="142"/>
        <v>0</v>
      </c>
      <c r="M162">
        <f t="shared" si="142"/>
        <v>0</v>
      </c>
      <c r="N162">
        <f t="shared" si="142"/>
        <v>0</v>
      </c>
      <c r="O162">
        <f t="shared" si="142"/>
        <v>0</v>
      </c>
      <c r="P162">
        <f t="shared" si="142"/>
        <v>0</v>
      </c>
      <c r="Q162">
        <f t="shared" si="142"/>
        <v>57.069999999999993</v>
      </c>
      <c r="R162">
        <f t="shared" si="142"/>
        <v>0</v>
      </c>
      <c r="S162">
        <f t="shared" si="142"/>
        <v>4</v>
      </c>
      <c r="T162">
        <f t="shared" si="142"/>
        <v>0</v>
      </c>
      <c r="U162">
        <f t="shared" si="142"/>
        <v>2.97</v>
      </c>
      <c r="V162">
        <f t="shared" si="142"/>
        <v>0</v>
      </c>
      <c r="W162">
        <f t="shared" si="142"/>
        <v>-183.4</v>
      </c>
      <c r="X162">
        <f t="shared" si="110"/>
        <v>0</v>
      </c>
      <c r="Z162">
        <f t="shared" ref="Z162:AH162" si="143">Z118-AA74</f>
        <v>0</v>
      </c>
      <c r="AA162">
        <f t="shared" si="143"/>
        <v>0</v>
      </c>
      <c r="AB162">
        <f t="shared" si="143"/>
        <v>-176.43</v>
      </c>
      <c r="AC162">
        <f t="shared" si="143"/>
        <v>0</v>
      </c>
      <c r="AD162">
        <f t="shared" si="143"/>
        <v>0</v>
      </c>
      <c r="AE162">
        <f t="shared" si="143"/>
        <v>1.3899999999999997</v>
      </c>
      <c r="AF162">
        <f t="shared" si="143"/>
        <v>-5.82</v>
      </c>
      <c r="AG162">
        <f t="shared" si="143"/>
        <v>0</v>
      </c>
      <c r="AH162">
        <f t="shared" si="143"/>
        <v>-4.43</v>
      </c>
    </row>
    <row r="163" spans="3:34" x14ac:dyDescent="0.35">
      <c r="C163">
        <v>456</v>
      </c>
      <c r="E163">
        <f t="shared" ref="E163:W163" si="144">E119-E75</f>
        <v>7.68</v>
      </c>
      <c r="F163">
        <f t="shared" si="144"/>
        <v>32.700000000000003</v>
      </c>
      <c r="G163">
        <f t="shared" si="144"/>
        <v>12.91</v>
      </c>
      <c r="H163">
        <f t="shared" si="144"/>
        <v>3.52</v>
      </c>
      <c r="I163">
        <f t="shared" si="144"/>
        <v>5.78</v>
      </c>
      <c r="J163">
        <f t="shared" si="144"/>
        <v>0</v>
      </c>
      <c r="K163">
        <f t="shared" si="144"/>
        <v>0</v>
      </c>
      <c r="L163">
        <f t="shared" si="144"/>
        <v>0</v>
      </c>
      <c r="M163">
        <f t="shared" si="144"/>
        <v>0</v>
      </c>
      <c r="N163">
        <f t="shared" si="144"/>
        <v>0</v>
      </c>
      <c r="O163">
        <f t="shared" si="144"/>
        <v>0</v>
      </c>
      <c r="P163">
        <f t="shared" si="144"/>
        <v>0</v>
      </c>
      <c r="Q163">
        <f t="shared" si="144"/>
        <v>62.590000000000011</v>
      </c>
      <c r="R163">
        <f t="shared" si="144"/>
        <v>0</v>
      </c>
      <c r="S163">
        <f t="shared" si="144"/>
        <v>4.9400000000000004</v>
      </c>
      <c r="T163">
        <f t="shared" si="144"/>
        <v>0</v>
      </c>
      <c r="U163">
        <f t="shared" si="144"/>
        <v>7.17</v>
      </c>
      <c r="V163">
        <f t="shared" si="144"/>
        <v>1.29</v>
      </c>
      <c r="W163">
        <f t="shared" si="144"/>
        <v>-148.30000000000001</v>
      </c>
      <c r="X163">
        <f t="shared" si="110"/>
        <v>0</v>
      </c>
      <c r="Z163">
        <f t="shared" ref="Z163:AH163" si="145">Z119-AA75</f>
        <v>0</v>
      </c>
      <c r="AA163">
        <f t="shared" si="145"/>
        <v>0</v>
      </c>
      <c r="AB163">
        <f t="shared" si="145"/>
        <v>-134.9</v>
      </c>
      <c r="AC163">
        <f t="shared" si="145"/>
        <v>0</v>
      </c>
      <c r="AD163">
        <f t="shared" si="145"/>
        <v>0</v>
      </c>
      <c r="AE163">
        <f t="shared" si="145"/>
        <v>5.0999999999999996</v>
      </c>
      <c r="AF163">
        <f t="shared" si="145"/>
        <v>-4.12</v>
      </c>
      <c r="AG163">
        <f t="shared" si="145"/>
        <v>0</v>
      </c>
      <c r="AH163">
        <f t="shared" si="145"/>
        <v>0.98000000000000043</v>
      </c>
    </row>
    <row r="164" spans="3:34" x14ac:dyDescent="0.35">
      <c r="C164">
        <v>480</v>
      </c>
      <c r="E164">
        <f t="shared" ref="E164:W164" si="146">E120-E76</f>
        <v>7.81</v>
      </c>
      <c r="F164">
        <f t="shared" si="146"/>
        <v>25.375</v>
      </c>
      <c r="G164">
        <f t="shared" si="146"/>
        <v>10.245000000000001</v>
      </c>
      <c r="H164">
        <f t="shared" si="146"/>
        <v>2.41</v>
      </c>
      <c r="I164">
        <f t="shared" si="146"/>
        <v>4.2300000000000004</v>
      </c>
      <c r="J164">
        <f t="shared" si="146"/>
        <v>-1.47</v>
      </c>
      <c r="K164">
        <f t="shared" si="146"/>
        <v>-0.59499999999999997</v>
      </c>
      <c r="L164">
        <f t="shared" si="146"/>
        <v>0</v>
      </c>
      <c r="M164">
        <f t="shared" si="146"/>
        <v>0</v>
      </c>
      <c r="N164">
        <f t="shared" si="146"/>
        <v>0</v>
      </c>
      <c r="O164">
        <f t="shared" si="146"/>
        <v>0</v>
      </c>
      <c r="P164">
        <f t="shared" si="146"/>
        <v>0</v>
      </c>
      <c r="Q164">
        <f t="shared" si="146"/>
        <v>48.004999999999995</v>
      </c>
      <c r="R164">
        <f t="shared" si="146"/>
        <v>0</v>
      </c>
      <c r="S164">
        <f t="shared" si="146"/>
        <v>4.87</v>
      </c>
      <c r="T164">
        <f t="shared" si="146"/>
        <v>0</v>
      </c>
      <c r="U164">
        <f t="shared" si="146"/>
        <v>5.77</v>
      </c>
      <c r="V164">
        <f t="shared" si="146"/>
        <v>0</v>
      </c>
      <c r="W164">
        <f t="shared" si="146"/>
        <v>-189.2</v>
      </c>
      <c r="X164">
        <f t="shared" si="110"/>
        <v>0</v>
      </c>
      <c r="Z164">
        <f t="shared" ref="Z164:AH164" si="147">Z120-AA76</f>
        <v>0</v>
      </c>
      <c r="AA164">
        <f t="shared" si="147"/>
        <v>0</v>
      </c>
      <c r="AB164">
        <f t="shared" si="147"/>
        <v>-178.56</v>
      </c>
      <c r="AC164">
        <f t="shared" si="147"/>
        <v>0</v>
      </c>
      <c r="AD164">
        <f t="shared" si="147"/>
        <v>0</v>
      </c>
      <c r="AE164">
        <f t="shared" si="147"/>
        <v>-0.29499999999999993</v>
      </c>
      <c r="AF164">
        <f t="shared" si="147"/>
        <v>-9.9350000000000005</v>
      </c>
      <c r="AG164">
        <f t="shared" si="147"/>
        <v>0</v>
      </c>
      <c r="AH164">
        <f t="shared" si="147"/>
        <v>-10.23</v>
      </c>
    </row>
    <row r="165" spans="3:34" x14ac:dyDescent="0.35">
      <c r="C165">
        <v>504</v>
      </c>
      <c r="E165">
        <f t="shared" ref="E165:W165" si="148">E121-E77</f>
        <v>9.09</v>
      </c>
      <c r="F165">
        <f t="shared" si="148"/>
        <v>18.82</v>
      </c>
      <c r="G165">
        <f t="shared" si="148"/>
        <v>10.490000000000002</v>
      </c>
      <c r="H165">
        <f t="shared" si="148"/>
        <v>2.35</v>
      </c>
      <c r="I165">
        <f t="shared" si="148"/>
        <v>3.8349999999999995</v>
      </c>
      <c r="J165">
        <f t="shared" si="148"/>
        <v>-1.175</v>
      </c>
      <c r="K165">
        <f t="shared" si="148"/>
        <v>-1.2549999999999999</v>
      </c>
      <c r="L165">
        <f t="shared" si="148"/>
        <v>0</v>
      </c>
      <c r="M165">
        <f t="shared" si="148"/>
        <v>0</v>
      </c>
      <c r="N165">
        <f t="shared" si="148"/>
        <v>0</v>
      </c>
      <c r="O165">
        <f t="shared" si="148"/>
        <v>0</v>
      </c>
      <c r="P165">
        <f t="shared" si="148"/>
        <v>0</v>
      </c>
      <c r="Q165">
        <f t="shared" si="148"/>
        <v>42.155000000000001</v>
      </c>
      <c r="R165">
        <f t="shared" si="148"/>
        <v>0</v>
      </c>
      <c r="S165">
        <f t="shared" si="148"/>
        <v>4.75</v>
      </c>
      <c r="T165">
        <f t="shared" si="148"/>
        <v>0</v>
      </c>
      <c r="U165">
        <f t="shared" si="148"/>
        <v>4.4400000000000004</v>
      </c>
      <c r="V165">
        <f t="shared" si="148"/>
        <v>0</v>
      </c>
      <c r="W165">
        <f t="shared" si="148"/>
        <v>-201.5</v>
      </c>
      <c r="X165">
        <f t="shared" si="110"/>
        <v>0</v>
      </c>
      <c r="Z165">
        <f t="shared" ref="Z165:AH165" si="149">Z121-AA77</f>
        <v>0</v>
      </c>
      <c r="AA165">
        <f t="shared" si="149"/>
        <v>0</v>
      </c>
      <c r="AB165">
        <f t="shared" si="149"/>
        <v>-192.31</v>
      </c>
      <c r="AC165">
        <f t="shared" si="149"/>
        <v>0</v>
      </c>
      <c r="AD165">
        <f t="shared" si="149"/>
        <v>0</v>
      </c>
      <c r="AE165">
        <f t="shared" si="149"/>
        <v>0.49500000000000011</v>
      </c>
      <c r="AF165">
        <f t="shared" si="149"/>
        <v>-8.11</v>
      </c>
      <c r="AG165">
        <f t="shared" si="149"/>
        <v>0</v>
      </c>
      <c r="AH165">
        <f t="shared" si="149"/>
        <v>-7.6150000000000002</v>
      </c>
    </row>
    <row r="166" spans="3:34" x14ac:dyDescent="0.35">
      <c r="C166">
        <v>528</v>
      </c>
      <c r="E166">
        <f t="shared" ref="E166:W166" si="150">E122-E78</f>
        <v>7.27</v>
      </c>
      <c r="F166">
        <f t="shared" si="150"/>
        <v>27.254999999999999</v>
      </c>
      <c r="G166">
        <f t="shared" si="150"/>
        <v>12.935</v>
      </c>
      <c r="H166">
        <f t="shared" si="150"/>
        <v>2.5299999999999998</v>
      </c>
      <c r="I166">
        <f t="shared" si="150"/>
        <v>6.21</v>
      </c>
      <c r="J166">
        <f t="shared" si="150"/>
        <v>1.1200000000000001</v>
      </c>
      <c r="K166">
        <f t="shared" si="150"/>
        <v>-1.5049999999999999</v>
      </c>
      <c r="L166">
        <f t="shared" si="150"/>
        <v>0</v>
      </c>
      <c r="M166">
        <f t="shared" si="150"/>
        <v>0</v>
      </c>
      <c r="N166">
        <f t="shared" si="150"/>
        <v>0</v>
      </c>
      <c r="O166">
        <f t="shared" si="150"/>
        <v>0</v>
      </c>
      <c r="P166">
        <f t="shared" si="150"/>
        <v>0</v>
      </c>
      <c r="Q166">
        <f t="shared" si="150"/>
        <v>55.815000000000005</v>
      </c>
      <c r="R166">
        <f t="shared" si="150"/>
        <v>0</v>
      </c>
      <c r="S166">
        <f t="shared" si="150"/>
        <v>4.8099999999999996</v>
      </c>
      <c r="T166">
        <f t="shared" si="150"/>
        <v>0</v>
      </c>
      <c r="U166">
        <f t="shared" si="150"/>
        <v>3.6</v>
      </c>
      <c r="V166">
        <f t="shared" si="150"/>
        <v>0</v>
      </c>
      <c r="W166">
        <f t="shared" si="150"/>
        <v>-172</v>
      </c>
      <c r="X166">
        <f t="shared" si="110"/>
        <v>0</v>
      </c>
      <c r="Z166">
        <f t="shared" ref="Z166:AH166" si="151">Z122-AA78</f>
        <v>0</v>
      </c>
      <c r="AA166">
        <f t="shared" si="151"/>
        <v>0</v>
      </c>
      <c r="AB166">
        <f t="shared" si="151"/>
        <v>-163.59</v>
      </c>
      <c r="AC166">
        <f t="shared" si="151"/>
        <v>0</v>
      </c>
      <c r="AD166">
        <f t="shared" si="151"/>
        <v>0</v>
      </c>
      <c r="AE166">
        <f t="shared" si="151"/>
        <v>-6.999999999999984E-2</v>
      </c>
      <c r="AF166">
        <f t="shared" si="151"/>
        <v>-6.0049999999999999</v>
      </c>
      <c r="AG166">
        <f t="shared" si="151"/>
        <v>0</v>
      </c>
      <c r="AH166">
        <f t="shared" si="151"/>
        <v>-6.0750000000000011</v>
      </c>
    </row>
    <row r="167" spans="3:34" x14ac:dyDescent="0.35">
      <c r="C167">
        <v>552</v>
      </c>
      <c r="E167">
        <f t="shared" ref="E167:W167" si="152">E123-E79</f>
        <v>6.14</v>
      </c>
      <c r="F167">
        <f t="shared" si="152"/>
        <v>38.74</v>
      </c>
      <c r="G167">
        <f t="shared" si="152"/>
        <v>13.23</v>
      </c>
      <c r="H167">
        <f t="shared" si="152"/>
        <v>2.62</v>
      </c>
      <c r="I167">
        <f t="shared" si="152"/>
        <v>7.0100000000000007</v>
      </c>
      <c r="J167">
        <f t="shared" si="152"/>
        <v>1.96</v>
      </c>
      <c r="K167">
        <f t="shared" si="152"/>
        <v>0</v>
      </c>
      <c r="L167">
        <f t="shared" si="152"/>
        <v>0</v>
      </c>
      <c r="M167">
        <f t="shared" si="152"/>
        <v>0</v>
      </c>
      <c r="N167">
        <f t="shared" si="152"/>
        <v>0</v>
      </c>
      <c r="O167">
        <f t="shared" si="152"/>
        <v>0</v>
      </c>
      <c r="P167">
        <f t="shared" si="152"/>
        <v>0</v>
      </c>
      <c r="Q167">
        <f t="shared" si="152"/>
        <v>69.7</v>
      </c>
      <c r="R167">
        <f t="shared" si="152"/>
        <v>0</v>
      </c>
      <c r="S167">
        <f t="shared" si="152"/>
        <v>5.64</v>
      </c>
      <c r="T167">
        <f t="shared" si="152"/>
        <v>0</v>
      </c>
      <c r="U167">
        <f t="shared" si="152"/>
        <v>3.06</v>
      </c>
      <c r="V167">
        <f t="shared" si="152"/>
        <v>0</v>
      </c>
      <c r="W167">
        <f t="shared" si="152"/>
        <v>-127.9</v>
      </c>
      <c r="X167">
        <f t="shared" si="110"/>
        <v>0</v>
      </c>
      <c r="Z167">
        <f t="shared" ref="Z167:AH167" si="153">Z123-AA79</f>
        <v>0</v>
      </c>
      <c r="AA167">
        <f t="shared" si="153"/>
        <v>0</v>
      </c>
      <c r="AB167">
        <f t="shared" si="153"/>
        <v>-119.2</v>
      </c>
      <c r="AC167">
        <f t="shared" si="153"/>
        <v>0</v>
      </c>
      <c r="AD167">
        <f t="shared" si="153"/>
        <v>0</v>
      </c>
      <c r="AE167">
        <f t="shared" si="153"/>
        <v>-0.67999999999999972</v>
      </c>
      <c r="AF167">
        <f t="shared" si="153"/>
        <v>-4.3899999999999997</v>
      </c>
      <c r="AG167">
        <f t="shared" si="153"/>
        <v>0</v>
      </c>
      <c r="AH167">
        <f t="shared" si="153"/>
        <v>-5.07</v>
      </c>
    </row>
    <row r="168" spans="3:34" x14ac:dyDescent="0.35">
      <c r="C168">
        <v>576</v>
      </c>
      <c r="E168">
        <f t="shared" ref="E168:W168" si="154">E124-E80</f>
        <v>9.4499999999999993</v>
      </c>
      <c r="F168">
        <f t="shared" si="154"/>
        <v>33.1</v>
      </c>
      <c r="G168">
        <f t="shared" si="154"/>
        <v>12.459999999999999</v>
      </c>
      <c r="H168">
        <f t="shared" si="154"/>
        <v>3.36</v>
      </c>
      <c r="I168">
        <f t="shared" si="154"/>
        <v>7.3900000000000006</v>
      </c>
      <c r="J168">
        <f t="shared" si="154"/>
        <v>1.74</v>
      </c>
      <c r="K168">
        <f t="shared" si="154"/>
        <v>0</v>
      </c>
      <c r="L168">
        <f t="shared" si="154"/>
        <v>0</v>
      </c>
      <c r="M168">
        <f t="shared" si="154"/>
        <v>0</v>
      </c>
      <c r="N168">
        <f t="shared" si="154"/>
        <v>0</v>
      </c>
      <c r="O168">
        <f t="shared" si="154"/>
        <v>0</v>
      </c>
      <c r="P168">
        <f t="shared" si="154"/>
        <v>0</v>
      </c>
      <c r="Q168">
        <f t="shared" si="154"/>
        <v>67.5</v>
      </c>
      <c r="R168">
        <f t="shared" si="154"/>
        <v>0</v>
      </c>
      <c r="S168">
        <f t="shared" si="154"/>
        <v>4.63</v>
      </c>
      <c r="T168">
        <f t="shared" si="154"/>
        <v>0</v>
      </c>
      <c r="U168">
        <f t="shared" si="154"/>
        <v>4.59</v>
      </c>
      <c r="V168">
        <f t="shared" si="154"/>
        <v>0</v>
      </c>
      <c r="W168">
        <f t="shared" si="154"/>
        <v>-79.8</v>
      </c>
      <c r="X168">
        <f t="shared" si="110"/>
        <v>0</v>
      </c>
      <c r="Z168">
        <f t="shared" ref="Z168:AH168" si="155">Z124-AA80</f>
        <v>0</v>
      </c>
      <c r="AA168">
        <f t="shared" si="155"/>
        <v>0</v>
      </c>
      <c r="AB168">
        <f t="shared" si="155"/>
        <v>-70.58</v>
      </c>
      <c r="AC168">
        <f t="shared" si="155"/>
        <v>0</v>
      </c>
      <c r="AD168">
        <f t="shared" si="155"/>
        <v>0</v>
      </c>
      <c r="AE168">
        <f t="shared" si="155"/>
        <v>1.3699999999999997</v>
      </c>
      <c r="AF168">
        <f t="shared" si="155"/>
        <v>-2.2599999999999998</v>
      </c>
      <c r="AG168">
        <f t="shared" si="155"/>
        <v>0</v>
      </c>
      <c r="AH168">
        <f t="shared" si="155"/>
        <v>-0.89000000000000012</v>
      </c>
    </row>
    <row r="169" spans="3:34" x14ac:dyDescent="0.35">
      <c r="C169">
        <v>600</v>
      </c>
      <c r="E169">
        <f t="shared" ref="E169:W169" si="156">E125-E81</f>
        <v>7.32</v>
      </c>
      <c r="F169">
        <f t="shared" si="156"/>
        <v>35.5</v>
      </c>
      <c r="G169">
        <f t="shared" si="156"/>
        <v>11.97</v>
      </c>
      <c r="H169">
        <f t="shared" si="156"/>
        <v>2.23</v>
      </c>
      <c r="I169">
        <f t="shared" si="156"/>
        <v>5.28</v>
      </c>
      <c r="J169">
        <f t="shared" si="156"/>
        <v>1.53</v>
      </c>
      <c r="K169">
        <f t="shared" si="156"/>
        <v>0</v>
      </c>
      <c r="L169">
        <f t="shared" si="156"/>
        <v>0</v>
      </c>
      <c r="M169">
        <f t="shared" si="156"/>
        <v>0</v>
      </c>
      <c r="N169">
        <f t="shared" si="156"/>
        <v>0</v>
      </c>
      <c r="O169">
        <f t="shared" si="156"/>
        <v>0</v>
      </c>
      <c r="P169">
        <f t="shared" si="156"/>
        <v>0</v>
      </c>
      <c r="Q169">
        <f t="shared" si="156"/>
        <v>63.83</v>
      </c>
      <c r="R169">
        <f t="shared" si="156"/>
        <v>0</v>
      </c>
      <c r="S169">
        <f t="shared" si="156"/>
        <v>3.87</v>
      </c>
      <c r="T169">
        <f t="shared" si="156"/>
        <v>0</v>
      </c>
      <c r="U169">
        <f t="shared" si="156"/>
        <v>4.58</v>
      </c>
      <c r="V169">
        <f t="shared" si="156"/>
        <v>0</v>
      </c>
      <c r="W169">
        <f t="shared" si="156"/>
        <v>-50.300000000000004</v>
      </c>
      <c r="X169">
        <f t="shared" si="110"/>
        <v>0</v>
      </c>
      <c r="Z169">
        <f t="shared" ref="Z169:AH169" si="157">Z125-AA81</f>
        <v>0</v>
      </c>
      <c r="AA169">
        <f t="shared" si="157"/>
        <v>0</v>
      </c>
      <c r="AB169">
        <f t="shared" si="157"/>
        <v>-41.850000000000009</v>
      </c>
      <c r="AC169">
        <f t="shared" si="157"/>
        <v>0</v>
      </c>
      <c r="AD169">
        <f t="shared" si="157"/>
        <v>0</v>
      </c>
      <c r="AE169">
        <f t="shared" si="157"/>
        <v>1.0599999999999998</v>
      </c>
      <c r="AF169">
        <f t="shared" si="157"/>
        <v>-1.01</v>
      </c>
      <c r="AG169">
        <f t="shared" si="157"/>
        <v>0</v>
      </c>
      <c r="AH169">
        <f t="shared" si="157"/>
        <v>4.9999999999999822E-2</v>
      </c>
    </row>
    <row r="170" spans="3:34" x14ac:dyDescent="0.35">
      <c r="C170">
        <v>624</v>
      </c>
      <c r="E170">
        <f t="shared" ref="E170:W170" si="158">E126-E82</f>
        <v>8.17</v>
      </c>
      <c r="F170">
        <f t="shared" si="158"/>
        <v>38.799999999999997</v>
      </c>
      <c r="G170">
        <f t="shared" si="158"/>
        <v>13.16</v>
      </c>
      <c r="H170">
        <f t="shared" si="158"/>
        <v>2.58</v>
      </c>
      <c r="I170">
        <f t="shared" si="158"/>
        <v>6.29</v>
      </c>
      <c r="J170">
        <f t="shared" si="158"/>
        <v>1.31</v>
      </c>
      <c r="K170">
        <f t="shared" si="158"/>
        <v>0</v>
      </c>
      <c r="L170">
        <f t="shared" si="158"/>
        <v>0</v>
      </c>
      <c r="M170">
        <f t="shared" si="158"/>
        <v>0</v>
      </c>
      <c r="N170">
        <f t="shared" si="158"/>
        <v>0</v>
      </c>
      <c r="O170">
        <f t="shared" si="158"/>
        <v>0</v>
      </c>
      <c r="P170">
        <f t="shared" si="158"/>
        <v>0</v>
      </c>
      <c r="Q170">
        <f t="shared" si="158"/>
        <v>70.309999999999988</v>
      </c>
      <c r="R170">
        <f t="shared" si="158"/>
        <v>0</v>
      </c>
      <c r="S170">
        <f t="shared" si="158"/>
        <v>4.9400000000000004</v>
      </c>
      <c r="T170">
        <f t="shared" si="158"/>
        <v>0</v>
      </c>
      <c r="U170">
        <f t="shared" si="158"/>
        <v>4.0999999999999996</v>
      </c>
      <c r="V170">
        <f t="shared" si="158"/>
        <v>0</v>
      </c>
      <c r="W170">
        <f t="shared" si="158"/>
        <v>-49.5</v>
      </c>
      <c r="X170">
        <f t="shared" si="110"/>
        <v>0</v>
      </c>
      <c r="Z170">
        <f t="shared" ref="Z170:AH170" si="159">Z126-AA82</f>
        <v>0</v>
      </c>
      <c r="AA170">
        <f t="shared" si="159"/>
        <v>0</v>
      </c>
      <c r="AB170">
        <f t="shared" si="159"/>
        <v>-40.459999999999994</v>
      </c>
      <c r="AC170">
        <f t="shared" si="159"/>
        <v>0</v>
      </c>
      <c r="AD170">
        <f t="shared" si="159"/>
        <v>0</v>
      </c>
      <c r="AE170">
        <f t="shared" si="159"/>
        <v>1.2899999999999998</v>
      </c>
      <c r="AF170">
        <f t="shared" si="159"/>
        <v>-3.12</v>
      </c>
      <c r="AG170">
        <f t="shared" si="159"/>
        <v>0</v>
      </c>
      <c r="AH170">
        <f t="shared" si="159"/>
        <v>-1.8300000000000005</v>
      </c>
    </row>
    <row r="171" spans="3:34" x14ac:dyDescent="0.35">
      <c r="C171">
        <v>648</v>
      </c>
      <c r="E171">
        <f t="shared" ref="E171:W171" si="160">E127-E83</f>
        <v>7.0900000000000007</v>
      </c>
      <c r="F171">
        <f t="shared" si="160"/>
        <v>35.725000000000001</v>
      </c>
      <c r="G171">
        <f t="shared" si="160"/>
        <v>9.2850000000000001</v>
      </c>
      <c r="H171">
        <f t="shared" si="160"/>
        <v>1.87</v>
      </c>
      <c r="I171">
        <f t="shared" si="160"/>
        <v>3.33</v>
      </c>
      <c r="J171">
        <f t="shared" si="160"/>
        <v>-0.53500000000000003</v>
      </c>
      <c r="K171">
        <f t="shared" si="160"/>
        <v>-1.2650000000000001</v>
      </c>
      <c r="L171">
        <f t="shared" si="160"/>
        <v>0</v>
      </c>
      <c r="M171">
        <f t="shared" si="160"/>
        <v>0</v>
      </c>
      <c r="N171">
        <f t="shared" si="160"/>
        <v>0</v>
      </c>
      <c r="O171">
        <f t="shared" si="160"/>
        <v>0</v>
      </c>
      <c r="P171">
        <f t="shared" si="160"/>
        <v>0</v>
      </c>
      <c r="Q171">
        <f t="shared" si="160"/>
        <v>55.499999999999986</v>
      </c>
      <c r="R171">
        <f t="shared" si="160"/>
        <v>0</v>
      </c>
      <c r="S171">
        <f t="shared" si="160"/>
        <v>4.3650000000000002</v>
      </c>
      <c r="T171">
        <f t="shared" si="160"/>
        <v>0</v>
      </c>
      <c r="U171">
        <f t="shared" si="160"/>
        <v>2.93</v>
      </c>
      <c r="V171">
        <f t="shared" si="160"/>
        <v>0</v>
      </c>
      <c r="W171">
        <f t="shared" si="160"/>
        <v>-155.69999999999999</v>
      </c>
      <c r="X171">
        <f t="shared" si="110"/>
        <v>0</v>
      </c>
      <c r="Z171">
        <f t="shared" ref="Z171:AH171" si="161">Z127-AA83</f>
        <v>0</v>
      </c>
      <c r="AA171">
        <f t="shared" si="161"/>
        <v>0</v>
      </c>
      <c r="AB171">
        <f t="shared" si="161"/>
        <v>-148.405</v>
      </c>
      <c r="AC171">
        <f t="shared" si="161"/>
        <v>0</v>
      </c>
      <c r="AD171">
        <f t="shared" si="161"/>
        <v>0</v>
      </c>
      <c r="AE171">
        <f t="shared" si="161"/>
        <v>2.3250000000000002</v>
      </c>
      <c r="AF171">
        <f t="shared" si="161"/>
        <v>-4.33</v>
      </c>
      <c r="AG171">
        <f t="shared" si="161"/>
        <v>0</v>
      </c>
      <c r="AH171">
        <f t="shared" si="161"/>
        <v>-2.0049999999999999</v>
      </c>
    </row>
    <row r="172" spans="3:34" x14ac:dyDescent="0.35">
      <c r="C172">
        <v>672</v>
      </c>
      <c r="E172">
        <f t="shared" ref="E172:W172" si="162">E128-E84</f>
        <v>9.74</v>
      </c>
      <c r="F172">
        <f t="shared" si="162"/>
        <v>45.46</v>
      </c>
      <c r="G172">
        <f t="shared" si="162"/>
        <v>15.39</v>
      </c>
      <c r="H172">
        <f t="shared" si="162"/>
        <v>3.01</v>
      </c>
      <c r="I172">
        <f t="shared" si="162"/>
        <v>4.28</v>
      </c>
      <c r="J172">
        <f t="shared" si="162"/>
        <v>-0.998</v>
      </c>
      <c r="K172">
        <f t="shared" si="162"/>
        <v>-1.55</v>
      </c>
      <c r="L172">
        <f t="shared" si="162"/>
        <v>0</v>
      </c>
      <c r="M172">
        <f t="shared" si="162"/>
        <v>0</v>
      </c>
      <c r="N172">
        <f t="shared" si="162"/>
        <v>0</v>
      </c>
      <c r="O172">
        <f t="shared" si="162"/>
        <v>0</v>
      </c>
      <c r="P172">
        <f t="shared" si="162"/>
        <v>0</v>
      </c>
      <c r="Q172">
        <f t="shared" si="162"/>
        <v>75.331999999999994</v>
      </c>
      <c r="R172">
        <f t="shared" si="162"/>
        <v>0</v>
      </c>
      <c r="S172">
        <f t="shared" si="162"/>
        <v>5.72</v>
      </c>
      <c r="T172">
        <f t="shared" si="162"/>
        <v>0</v>
      </c>
      <c r="U172">
        <f t="shared" si="162"/>
        <v>3.35</v>
      </c>
      <c r="V172">
        <f t="shared" si="162"/>
        <v>0</v>
      </c>
      <c r="W172">
        <f t="shared" si="162"/>
        <v>-155.9</v>
      </c>
      <c r="X172">
        <f t="shared" si="110"/>
        <v>0</v>
      </c>
      <c r="Z172">
        <f t="shared" ref="Z172:AH172" si="163">Z128-AA84</f>
        <v>0</v>
      </c>
      <c r="AA172">
        <f t="shared" si="163"/>
        <v>0</v>
      </c>
      <c r="AB172">
        <f t="shared" si="163"/>
        <v>-146.82999999999998</v>
      </c>
      <c r="AC172">
        <f t="shared" si="163"/>
        <v>0</v>
      </c>
      <c r="AD172">
        <f t="shared" si="163"/>
        <v>0</v>
      </c>
      <c r="AE172">
        <f t="shared" si="163"/>
        <v>3.6</v>
      </c>
      <c r="AF172">
        <f t="shared" si="163"/>
        <v>-4.47</v>
      </c>
      <c r="AG172">
        <f t="shared" si="163"/>
        <v>0</v>
      </c>
      <c r="AH172">
        <f t="shared" si="163"/>
        <v>-0.86999999999999922</v>
      </c>
    </row>
    <row r="173" spans="3:34" x14ac:dyDescent="0.35">
      <c r="C173">
        <v>696</v>
      </c>
      <c r="E173">
        <f t="shared" ref="E173:W173" si="164">E129-E85</f>
        <v>8.9499999999999993</v>
      </c>
      <c r="F173">
        <f t="shared" si="164"/>
        <v>44.23</v>
      </c>
      <c r="G173">
        <f t="shared" si="164"/>
        <v>16.95</v>
      </c>
      <c r="H173">
        <f t="shared" si="164"/>
        <v>2.02</v>
      </c>
      <c r="I173">
        <f t="shared" si="164"/>
        <v>7.16</v>
      </c>
      <c r="J173">
        <f t="shared" si="164"/>
        <v>-1.74</v>
      </c>
      <c r="K173">
        <f t="shared" si="164"/>
        <v>0</v>
      </c>
      <c r="L173">
        <f t="shared" si="164"/>
        <v>0</v>
      </c>
      <c r="M173">
        <f t="shared" si="164"/>
        <v>0</v>
      </c>
      <c r="N173">
        <f t="shared" si="164"/>
        <v>0</v>
      </c>
      <c r="O173">
        <f t="shared" si="164"/>
        <v>0</v>
      </c>
      <c r="P173">
        <f t="shared" si="164"/>
        <v>0</v>
      </c>
      <c r="Q173">
        <f t="shared" si="164"/>
        <v>77.569999999999993</v>
      </c>
      <c r="R173">
        <f t="shared" si="164"/>
        <v>0</v>
      </c>
      <c r="S173">
        <f t="shared" si="164"/>
        <v>5.58</v>
      </c>
      <c r="T173">
        <f t="shared" si="164"/>
        <v>0</v>
      </c>
      <c r="U173">
        <f t="shared" si="164"/>
        <v>2.7</v>
      </c>
      <c r="V173">
        <f t="shared" si="164"/>
        <v>0</v>
      </c>
      <c r="W173">
        <f t="shared" si="164"/>
        <v>-92.6</v>
      </c>
      <c r="X173">
        <f t="shared" si="110"/>
        <v>0</v>
      </c>
      <c r="Z173">
        <f t="shared" ref="Z173:AH173" si="165">Z129-AA85</f>
        <v>0</v>
      </c>
      <c r="AA173">
        <f t="shared" si="165"/>
        <v>0</v>
      </c>
      <c r="AB173">
        <f t="shared" si="165"/>
        <v>-84.32</v>
      </c>
      <c r="AC173">
        <f t="shared" si="165"/>
        <v>0</v>
      </c>
      <c r="AD173">
        <f t="shared" si="165"/>
        <v>0</v>
      </c>
      <c r="AE173">
        <f t="shared" si="165"/>
        <v>0.90999999999999992</v>
      </c>
      <c r="AF173">
        <f t="shared" si="165"/>
        <v>-2.62</v>
      </c>
      <c r="AG173">
        <f t="shared" si="165"/>
        <v>0</v>
      </c>
      <c r="AH173">
        <f t="shared" si="165"/>
        <v>-1.7100000000000004</v>
      </c>
    </row>
    <row r="174" spans="3:34" x14ac:dyDescent="0.35">
      <c r="C174">
        <v>720</v>
      </c>
      <c r="E174">
        <f t="shared" ref="E174:W174" si="166">E130-E86</f>
        <v>7.91</v>
      </c>
      <c r="F174">
        <f t="shared" si="166"/>
        <v>43.3</v>
      </c>
      <c r="G174">
        <f t="shared" si="166"/>
        <v>16.27</v>
      </c>
      <c r="H174">
        <f t="shared" si="166"/>
        <v>1.98</v>
      </c>
      <c r="I174">
        <f t="shared" si="166"/>
        <v>6.69</v>
      </c>
      <c r="J174">
        <f t="shared" si="166"/>
        <v>-1.75</v>
      </c>
      <c r="K174">
        <f t="shared" si="166"/>
        <v>0</v>
      </c>
      <c r="L174">
        <f t="shared" si="166"/>
        <v>0</v>
      </c>
      <c r="M174">
        <f t="shared" si="166"/>
        <v>0</v>
      </c>
      <c r="N174">
        <f t="shared" si="166"/>
        <v>0</v>
      </c>
      <c r="O174">
        <f t="shared" si="166"/>
        <v>0</v>
      </c>
      <c r="P174">
        <f t="shared" si="166"/>
        <v>0</v>
      </c>
      <c r="Q174">
        <f t="shared" si="166"/>
        <v>74.399999999999991</v>
      </c>
      <c r="R174">
        <f t="shared" si="166"/>
        <v>0</v>
      </c>
      <c r="S174">
        <f t="shared" si="166"/>
        <v>7</v>
      </c>
      <c r="T174">
        <f t="shared" si="166"/>
        <v>0</v>
      </c>
      <c r="U174">
        <f t="shared" si="166"/>
        <v>3.15</v>
      </c>
      <c r="V174">
        <f t="shared" si="166"/>
        <v>0</v>
      </c>
      <c r="W174">
        <f t="shared" si="166"/>
        <v>-57.7</v>
      </c>
      <c r="X174">
        <f t="shared" si="110"/>
        <v>0</v>
      </c>
      <c r="Z174">
        <f t="shared" ref="Z174:AH174" si="167">Z130-AA86</f>
        <v>0</v>
      </c>
      <c r="AA174">
        <f t="shared" si="167"/>
        <v>0</v>
      </c>
      <c r="AB174">
        <f t="shared" si="167"/>
        <v>-47.55</v>
      </c>
      <c r="AC174">
        <f t="shared" si="167"/>
        <v>0</v>
      </c>
      <c r="AD174">
        <f t="shared" si="167"/>
        <v>0</v>
      </c>
      <c r="AE174">
        <f t="shared" si="167"/>
        <v>0.16000000000000014</v>
      </c>
      <c r="AF174">
        <f t="shared" si="167"/>
        <v>-3.72</v>
      </c>
      <c r="AG174">
        <f t="shared" si="167"/>
        <v>0</v>
      </c>
      <c r="AH174">
        <f t="shared" si="167"/>
        <v>-3.56</v>
      </c>
    </row>
    <row r="175" spans="3:34" x14ac:dyDescent="0.35">
      <c r="C175">
        <v>744</v>
      </c>
      <c r="E175">
        <f t="shared" ref="E175:W175" si="168">E131-E87</f>
        <v>6.91</v>
      </c>
      <c r="F175">
        <f t="shared" si="168"/>
        <v>30.75</v>
      </c>
      <c r="G175">
        <f t="shared" si="168"/>
        <v>14.639999999999999</v>
      </c>
      <c r="H175">
        <f t="shared" si="168"/>
        <v>3.3</v>
      </c>
      <c r="I175">
        <f t="shared" si="168"/>
        <v>6.45</v>
      </c>
      <c r="J175">
        <f t="shared" si="168"/>
        <v>0</v>
      </c>
      <c r="K175">
        <f t="shared" si="168"/>
        <v>-1.47</v>
      </c>
      <c r="L175">
        <f t="shared" si="168"/>
        <v>0</v>
      </c>
      <c r="M175">
        <f t="shared" si="168"/>
        <v>0</v>
      </c>
      <c r="N175">
        <f t="shared" si="168"/>
        <v>0</v>
      </c>
      <c r="O175">
        <f t="shared" si="168"/>
        <v>0</v>
      </c>
      <c r="P175">
        <f t="shared" si="168"/>
        <v>0</v>
      </c>
      <c r="Q175">
        <f t="shared" si="168"/>
        <v>60.58</v>
      </c>
      <c r="R175">
        <f t="shared" si="168"/>
        <v>0</v>
      </c>
      <c r="S175">
        <f t="shared" si="168"/>
        <v>5.34</v>
      </c>
      <c r="T175">
        <f t="shared" si="168"/>
        <v>0</v>
      </c>
      <c r="U175">
        <f t="shared" si="168"/>
        <v>3.35</v>
      </c>
      <c r="V175">
        <f t="shared" si="168"/>
        <v>0</v>
      </c>
      <c r="W175">
        <f t="shared" si="168"/>
        <v>-46.7</v>
      </c>
      <c r="X175">
        <f t="shared" si="110"/>
        <v>0</v>
      </c>
      <c r="Z175">
        <f t="shared" ref="Z175:AH175" si="169">Z131-AA87</f>
        <v>0</v>
      </c>
      <c r="AA175">
        <f t="shared" si="169"/>
        <v>0</v>
      </c>
      <c r="AB175">
        <f t="shared" si="169"/>
        <v>-38.01</v>
      </c>
      <c r="AC175">
        <f t="shared" si="169"/>
        <v>0</v>
      </c>
      <c r="AD175">
        <f t="shared" si="169"/>
        <v>0</v>
      </c>
      <c r="AE175">
        <f t="shared" si="169"/>
        <v>2.89</v>
      </c>
      <c r="AF175">
        <f t="shared" si="169"/>
        <v>-1.26</v>
      </c>
      <c r="AG175">
        <f t="shared" si="169"/>
        <v>0</v>
      </c>
      <c r="AH175">
        <f t="shared" si="169"/>
        <v>1.63</v>
      </c>
    </row>
    <row r="176" spans="3:34" x14ac:dyDescent="0.35">
      <c r="C176">
        <v>768</v>
      </c>
      <c r="E176">
        <f t="shared" ref="E176:W176" si="170">E132-E88</f>
        <v>8.77</v>
      </c>
      <c r="F176">
        <f t="shared" si="170"/>
        <v>28.7</v>
      </c>
      <c r="G176">
        <f t="shared" si="170"/>
        <v>14.45</v>
      </c>
      <c r="H176">
        <f t="shared" si="170"/>
        <v>2.6</v>
      </c>
      <c r="I176">
        <f t="shared" si="170"/>
        <v>6.0600000000000005</v>
      </c>
      <c r="J176">
        <f t="shared" si="170"/>
        <v>0</v>
      </c>
      <c r="K176">
        <f t="shared" si="170"/>
        <v>0</v>
      </c>
      <c r="L176">
        <f t="shared" si="170"/>
        <v>0</v>
      </c>
      <c r="M176">
        <f t="shared" si="170"/>
        <v>0</v>
      </c>
      <c r="N176">
        <f t="shared" si="170"/>
        <v>0</v>
      </c>
      <c r="O176">
        <f t="shared" si="170"/>
        <v>0</v>
      </c>
      <c r="P176">
        <f t="shared" si="170"/>
        <v>0</v>
      </c>
      <c r="Q176">
        <f t="shared" si="170"/>
        <v>60.58</v>
      </c>
      <c r="R176">
        <f t="shared" si="170"/>
        <v>0</v>
      </c>
      <c r="S176">
        <f t="shared" si="170"/>
        <v>4.68</v>
      </c>
      <c r="T176">
        <f t="shared" si="170"/>
        <v>2.35</v>
      </c>
      <c r="U176">
        <f t="shared" si="170"/>
        <v>3.48</v>
      </c>
      <c r="V176">
        <f t="shared" si="170"/>
        <v>0</v>
      </c>
      <c r="W176">
        <f t="shared" si="170"/>
        <v>-26.299999999999997</v>
      </c>
      <c r="X176">
        <f t="shared" si="110"/>
        <v>0</v>
      </c>
      <c r="Z176">
        <f t="shared" ref="Z176:AH176" si="171">Z132-AA88</f>
        <v>0</v>
      </c>
      <c r="AA176">
        <f t="shared" si="171"/>
        <v>0</v>
      </c>
      <c r="AB176">
        <f t="shared" si="171"/>
        <v>-15.79</v>
      </c>
      <c r="AC176">
        <f t="shared" si="171"/>
        <v>0</v>
      </c>
      <c r="AD176">
        <f t="shared" si="171"/>
        <v>0</v>
      </c>
      <c r="AE176">
        <f t="shared" si="171"/>
        <v>1.4899999999999998</v>
      </c>
      <c r="AF176">
        <f t="shared" si="171"/>
        <v>-1.2</v>
      </c>
      <c r="AG176">
        <f t="shared" si="171"/>
        <v>0</v>
      </c>
      <c r="AH176">
        <f t="shared" si="171"/>
        <v>0.28999999999999959</v>
      </c>
    </row>
    <row r="177" spans="3:34" x14ac:dyDescent="0.35">
      <c r="C177">
        <v>792</v>
      </c>
      <c r="E177">
        <f t="shared" ref="E177:W177" si="172">E133-E89</f>
        <v>11.8</v>
      </c>
      <c r="F177">
        <f t="shared" si="172"/>
        <v>31.3</v>
      </c>
      <c r="G177">
        <f t="shared" si="172"/>
        <v>14.06</v>
      </c>
      <c r="H177">
        <f t="shared" si="172"/>
        <v>2.16</v>
      </c>
      <c r="I177">
        <f t="shared" si="172"/>
        <v>5.96</v>
      </c>
      <c r="J177">
        <f t="shared" si="172"/>
        <v>0</v>
      </c>
      <c r="K177">
        <f t="shared" si="172"/>
        <v>-1.1000000000000001</v>
      </c>
      <c r="L177">
        <f t="shared" si="172"/>
        <v>0</v>
      </c>
      <c r="M177">
        <f t="shared" si="172"/>
        <v>0</v>
      </c>
      <c r="N177">
        <f t="shared" si="172"/>
        <v>0</v>
      </c>
      <c r="O177">
        <f t="shared" si="172"/>
        <v>0</v>
      </c>
      <c r="P177">
        <f t="shared" si="172"/>
        <v>0</v>
      </c>
      <c r="Q177">
        <f t="shared" si="172"/>
        <v>64.179999999999993</v>
      </c>
      <c r="R177">
        <f t="shared" si="172"/>
        <v>0</v>
      </c>
      <c r="S177">
        <f t="shared" si="172"/>
        <v>5.35</v>
      </c>
      <c r="T177">
        <f t="shared" si="172"/>
        <v>0</v>
      </c>
      <c r="U177">
        <f t="shared" si="172"/>
        <v>4.09</v>
      </c>
      <c r="V177">
        <f t="shared" si="172"/>
        <v>0</v>
      </c>
      <c r="W177">
        <f t="shared" si="172"/>
        <v>-36.200000000000003</v>
      </c>
      <c r="X177">
        <f t="shared" si="110"/>
        <v>0</v>
      </c>
      <c r="Z177">
        <f t="shared" ref="Z177:AH177" si="173">Z133-AA89</f>
        <v>0</v>
      </c>
      <c r="AA177">
        <f t="shared" si="173"/>
        <v>0</v>
      </c>
      <c r="AB177">
        <f t="shared" si="173"/>
        <v>-26.759999999999998</v>
      </c>
      <c r="AC177">
        <f t="shared" si="173"/>
        <v>0</v>
      </c>
      <c r="AD177">
        <f t="shared" si="173"/>
        <v>0</v>
      </c>
      <c r="AE177">
        <f t="shared" si="173"/>
        <v>2.08</v>
      </c>
      <c r="AF177">
        <f t="shared" si="173"/>
        <v>-1.44</v>
      </c>
      <c r="AG177">
        <f t="shared" si="173"/>
        <v>0</v>
      </c>
      <c r="AH177">
        <f t="shared" si="173"/>
        <v>0.64000000000000012</v>
      </c>
    </row>
    <row r="178" spans="3:34" x14ac:dyDescent="0.35">
      <c r="C178">
        <v>816</v>
      </c>
      <c r="E178">
        <f t="shared" ref="E178:W178" si="174">E134-E90</f>
        <v>13.6</v>
      </c>
      <c r="F178">
        <f t="shared" si="174"/>
        <v>39.4</v>
      </c>
      <c r="G178">
        <f t="shared" si="174"/>
        <v>16.399999999999999</v>
      </c>
      <c r="H178">
        <f t="shared" si="174"/>
        <v>2.67</v>
      </c>
      <c r="I178">
        <f t="shared" si="174"/>
        <v>5.4399999999999995</v>
      </c>
      <c r="J178">
        <f t="shared" si="174"/>
        <v>0</v>
      </c>
      <c r="K178">
        <f t="shared" si="174"/>
        <v>0</v>
      </c>
      <c r="L178">
        <f t="shared" si="174"/>
        <v>0</v>
      </c>
      <c r="M178">
        <f t="shared" si="174"/>
        <v>0</v>
      </c>
      <c r="N178">
        <f t="shared" si="174"/>
        <v>0</v>
      </c>
      <c r="O178">
        <f t="shared" si="174"/>
        <v>0</v>
      </c>
      <c r="P178">
        <f t="shared" si="174"/>
        <v>0</v>
      </c>
      <c r="Q178">
        <f t="shared" si="174"/>
        <v>77.510000000000005</v>
      </c>
      <c r="R178">
        <f t="shared" si="174"/>
        <v>0</v>
      </c>
      <c r="S178">
        <f t="shared" si="174"/>
        <v>5.51</v>
      </c>
      <c r="T178">
        <f t="shared" si="174"/>
        <v>0</v>
      </c>
      <c r="U178">
        <f t="shared" si="174"/>
        <v>3.11</v>
      </c>
      <c r="V178">
        <f t="shared" si="174"/>
        <v>0</v>
      </c>
      <c r="W178">
        <f t="shared" si="174"/>
        <v>-78.800000000000011</v>
      </c>
      <c r="X178">
        <f t="shared" si="110"/>
        <v>0</v>
      </c>
      <c r="Z178">
        <f t="shared" ref="Z178:AH178" si="175">Z134-AA90</f>
        <v>0</v>
      </c>
      <c r="AA178">
        <f t="shared" si="175"/>
        <v>0</v>
      </c>
      <c r="AB178">
        <f t="shared" si="175"/>
        <v>-70.180000000000007</v>
      </c>
      <c r="AC178">
        <f t="shared" si="175"/>
        <v>0</v>
      </c>
      <c r="AD178">
        <f t="shared" si="175"/>
        <v>0</v>
      </c>
      <c r="AE178">
        <f t="shared" si="175"/>
        <v>4.1899999999999995</v>
      </c>
      <c r="AF178">
        <f t="shared" si="175"/>
        <v>-2.75</v>
      </c>
      <c r="AG178">
        <f t="shared" si="175"/>
        <v>0</v>
      </c>
      <c r="AH178">
        <f t="shared" si="175"/>
        <v>1.4400000000000004</v>
      </c>
    </row>
    <row r="179" spans="3:34" x14ac:dyDescent="0.35">
      <c r="C179">
        <v>840</v>
      </c>
      <c r="E179">
        <f t="shared" ref="E179:W179" si="176">E135-E91</f>
        <v>20.7</v>
      </c>
      <c r="F179">
        <f t="shared" si="176"/>
        <v>25.19</v>
      </c>
      <c r="G179">
        <f t="shared" si="176"/>
        <v>17.799999999999997</v>
      </c>
      <c r="H179">
        <f t="shared" si="176"/>
        <v>2.9</v>
      </c>
      <c r="I179">
        <f t="shared" si="176"/>
        <v>6.9600000000000009</v>
      </c>
      <c r="J179">
        <f t="shared" si="176"/>
        <v>0</v>
      </c>
      <c r="K179">
        <f t="shared" si="176"/>
        <v>0</v>
      </c>
      <c r="L179">
        <f t="shared" si="176"/>
        <v>0</v>
      </c>
      <c r="M179">
        <f t="shared" si="176"/>
        <v>0</v>
      </c>
      <c r="N179">
        <f t="shared" si="176"/>
        <v>0</v>
      </c>
      <c r="O179">
        <f t="shared" si="176"/>
        <v>0</v>
      </c>
      <c r="P179">
        <f t="shared" si="176"/>
        <v>0</v>
      </c>
      <c r="Q179">
        <f t="shared" si="176"/>
        <v>73.550000000000011</v>
      </c>
      <c r="R179">
        <f t="shared" si="176"/>
        <v>0</v>
      </c>
      <c r="S179">
        <f t="shared" si="176"/>
        <v>4.32</v>
      </c>
      <c r="T179">
        <f t="shared" si="176"/>
        <v>0</v>
      </c>
      <c r="U179">
        <f t="shared" si="176"/>
        <v>3.25</v>
      </c>
      <c r="V179">
        <f t="shared" si="176"/>
        <v>0</v>
      </c>
      <c r="W179">
        <f t="shared" si="176"/>
        <v>-55.400000000000006</v>
      </c>
      <c r="X179">
        <f t="shared" si="110"/>
        <v>0</v>
      </c>
      <c r="Z179">
        <f t="shared" ref="Z179:AH179" si="177">Z135-AA91</f>
        <v>0</v>
      </c>
      <c r="AA179">
        <f t="shared" si="177"/>
        <v>0</v>
      </c>
      <c r="AB179">
        <f t="shared" si="177"/>
        <v>-47.830000000000005</v>
      </c>
      <c r="AC179">
        <f t="shared" si="177"/>
        <v>0</v>
      </c>
      <c r="AD179">
        <f t="shared" si="177"/>
        <v>0</v>
      </c>
      <c r="AE179">
        <f t="shared" si="177"/>
        <v>0.39000000000000012</v>
      </c>
      <c r="AF179">
        <f t="shared" si="177"/>
        <v>-1.76</v>
      </c>
      <c r="AG179">
        <f t="shared" si="177"/>
        <v>0</v>
      </c>
      <c r="AH179">
        <f t="shared" si="177"/>
        <v>-1.3699999999999999</v>
      </c>
    </row>
    <row r="180" spans="3:34" x14ac:dyDescent="0.35">
      <c r="C180">
        <v>864</v>
      </c>
      <c r="E180">
        <f t="shared" ref="E180:W180" si="178">E136-E92</f>
        <v>11.8</v>
      </c>
      <c r="F180">
        <f t="shared" si="178"/>
        <v>21.43</v>
      </c>
      <c r="G180">
        <f t="shared" si="178"/>
        <v>16.459999999999997</v>
      </c>
      <c r="H180">
        <f t="shared" si="178"/>
        <v>2.94</v>
      </c>
      <c r="I180">
        <f t="shared" si="178"/>
        <v>6.08</v>
      </c>
      <c r="J180">
        <f t="shared" si="178"/>
        <v>0</v>
      </c>
      <c r="K180">
        <f t="shared" si="178"/>
        <v>-1.03</v>
      </c>
      <c r="L180">
        <f t="shared" si="178"/>
        <v>0</v>
      </c>
      <c r="M180">
        <f t="shared" si="178"/>
        <v>0</v>
      </c>
      <c r="N180">
        <f t="shared" si="178"/>
        <v>0</v>
      </c>
      <c r="O180">
        <f t="shared" si="178"/>
        <v>0</v>
      </c>
      <c r="P180">
        <f t="shared" si="178"/>
        <v>0</v>
      </c>
      <c r="Q180">
        <f t="shared" si="178"/>
        <v>57.679999999999993</v>
      </c>
      <c r="R180">
        <f t="shared" si="178"/>
        <v>0</v>
      </c>
      <c r="S180">
        <f t="shared" si="178"/>
        <v>5.77</v>
      </c>
      <c r="T180">
        <f t="shared" si="178"/>
        <v>0</v>
      </c>
      <c r="U180">
        <f t="shared" si="178"/>
        <v>4.17</v>
      </c>
      <c r="V180">
        <f t="shared" si="178"/>
        <v>0</v>
      </c>
      <c r="W180">
        <f t="shared" si="178"/>
        <v>-55.000000000000007</v>
      </c>
      <c r="X180">
        <f t="shared" si="110"/>
        <v>0</v>
      </c>
      <c r="Z180">
        <f t="shared" ref="Z180:AH180" si="179">Z136-AA92</f>
        <v>0</v>
      </c>
      <c r="AA180">
        <f t="shared" si="179"/>
        <v>0</v>
      </c>
      <c r="AB180">
        <f t="shared" si="179"/>
        <v>-45.06</v>
      </c>
      <c r="AC180">
        <f t="shared" si="179"/>
        <v>0</v>
      </c>
      <c r="AD180">
        <f t="shared" si="179"/>
        <v>0</v>
      </c>
      <c r="AE180">
        <f t="shared" si="179"/>
        <v>1.33</v>
      </c>
      <c r="AF180">
        <f t="shared" si="179"/>
        <v>0</v>
      </c>
      <c r="AG180">
        <f t="shared" si="179"/>
        <v>0</v>
      </c>
      <c r="AH180">
        <f t="shared" si="179"/>
        <v>1.33</v>
      </c>
    </row>
    <row r="181" spans="3:34" x14ac:dyDescent="0.35">
      <c r="C181">
        <v>888</v>
      </c>
      <c r="E181">
        <f t="shared" ref="E181:W181" si="180">E137-E93</f>
        <v>0</v>
      </c>
      <c r="F181">
        <f t="shared" si="180"/>
        <v>0</v>
      </c>
      <c r="G181">
        <f t="shared" si="180"/>
        <v>-1.59</v>
      </c>
      <c r="H181">
        <f t="shared" si="180"/>
        <v>0</v>
      </c>
      <c r="I181">
        <f t="shared" si="180"/>
        <v>-1.42</v>
      </c>
      <c r="J181">
        <f t="shared" si="180"/>
        <v>0</v>
      </c>
      <c r="K181">
        <f t="shared" si="180"/>
        <v>0</v>
      </c>
      <c r="L181">
        <f t="shared" si="180"/>
        <v>0</v>
      </c>
      <c r="M181">
        <f t="shared" si="180"/>
        <v>0</v>
      </c>
      <c r="N181">
        <f t="shared" si="180"/>
        <v>0</v>
      </c>
      <c r="O181">
        <f t="shared" si="180"/>
        <v>0</v>
      </c>
      <c r="P181">
        <f t="shared" si="180"/>
        <v>0</v>
      </c>
      <c r="Q181">
        <f t="shared" si="180"/>
        <v>-3.01</v>
      </c>
      <c r="R181">
        <f t="shared" si="180"/>
        <v>0</v>
      </c>
      <c r="S181">
        <f t="shared" si="180"/>
        <v>0</v>
      </c>
      <c r="T181">
        <f t="shared" si="180"/>
        <v>0</v>
      </c>
      <c r="U181">
        <f t="shared" si="180"/>
        <v>0</v>
      </c>
      <c r="V181">
        <f t="shared" si="180"/>
        <v>0</v>
      </c>
      <c r="W181">
        <f t="shared" si="180"/>
        <v>-58.8</v>
      </c>
      <c r="X181">
        <f t="shared" si="110"/>
        <v>0</v>
      </c>
      <c r="Z181">
        <f t="shared" ref="Z181:AH181" si="181">Z137-AA93</f>
        <v>0</v>
      </c>
      <c r="AA181">
        <f t="shared" si="181"/>
        <v>0</v>
      </c>
      <c r="AB181">
        <f t="shared" si="181"/>
        <v>-58.8</v>
      </c>
      <c r="AC181">
        <f t="shared" si="181"/>
        <v>0</v>
      </c>
      <c r="AD181">
        <f t="shared" si="181"/>
        <v>0</v>
      </c>
      <c r="AE181">
        <f t="shared" si="181"/>
        <v>-1.66</v>
      </c>
      <c r="AF181">
        <f t="shared" si="181"/>
        <v>-1.31</v>
      </c>
      <c r="AG181">
        <f t="shared" si="181"/>
        <v>0</v>
      </c>
      <c r="AH181">
        <f t="shared" si="181"/>
        <v>-2.9699999999999998</v>
      </c>
    </row>
    <row r="182" spans="3:34" x14ac:dyDescent="0.35">
      <c r="C182">
        <v>912</v>
      </c>
      <c r="E182">
        <f t="shared" ref="E182:W182" si="182">E138-E94</f>
        <v>0</v>
      </c>
      <c r="F182">
        <f t="shared" si="182"/>
        <v>-1.55</v>
      </c>
      <c r="G182">
        <f t="shared" si="182"/>
        <v>-2.62</v>
      </c>
      <c r="H182">
        <f t="shared" si="182"/>
        <v>0</v>
      </c>
      <c r="I182">
        <f t="shared" si="182"/>
        <v>-1.3</v>
      </c>
      <c r="J182">
        <f t="shared" si="182"/>
        <v>0</v>
      </c>
      <c r="K182">
        <f t="shared" si="182"/>
        <v>-1.1399999999999999</v>
      </c>
      <c r="L182">
        <f t="shared" si="182"/>
        <v>0</v>
      </c>
      <c r="M182">
        <f t="shared" si="182"/>
        <v>0</v>
      </c>
      <c r="N182">
        <f t="shared" si="182"/>
        <v>0</v>
      </c>
      <c r="O182">
        <f t="shared" si="182"/>
        <v>0</v>
      </c>
      <c r="P182">
        <f t="shared" si="182"/>
        <v>0</v>
      </c>
      <c r="Q182">
        <f t="shared" si="182"/>
        <v>-6.6099999999999994</v>
      </c>
      <c r="R182">
        <f t="shared" si="182"/>
        <v>0</v>
      </c>
      <c r="S182">
        <f t="shared" si="182"/>
        <v>0</v>
      </c>
      <c r="T182">
        <f t="shared" si="182"/>
        <v>0</v>
      </c>
      <c r="U182">
        <f t="shared" si="182"/>
        <v>0</v>
      </c>
      <c r="V182">
        <f t="shared" si="182"/>
        <v>0</v>
      </c>
      <c r="W182">
        <f t="shared" si="182"/>
        <v>-56.3</v>
      </c>
      <c r="X182">
        <f t="shared" si="110"/>
        <v>0</v>
      </c>
      <c r="Z182">
        <f t="shared" ref="Z182:AH182" si="183">Z138-AA94</f>
        <v>0</v>
      </c>
      <c r="AA182">
        <f t="shared" si="183"/>
        <v>0</v>
      </c>
      <c r="AB182">
        <f t="shared" si="183"/>
        <v>-56.3</v>
      </c>
      <c r="AC182">
        <f t="shared" si="183"/>
        <v>0</v>
      </c>
      <c r="AD182">
        <f t="shared" si="183"/>
        <v>0</v>
      </c>
      <c r="AE182">
        <f t="shared" si="183"/>
        <v>-2.48</v>
      </c>
      <c r="AF182">
        <f t="shared" si="183"/>
        <v>-1.0900000000000001</v>
      </c>
      <c r="AG182">
        <f t="shared" si="183"/>
        <v>0</v>
      </c>
      <c r="AH182">
        <f t="shared" si="183"/>
        <v>-3.5700000000000003</v>
      </c>
    </row>
    <row r="183" spans="3:34" x14ac:dyDescent="0.35">
      <c r="C183">
        <v>936</v>
      </c>
      <c r="E183">
        <f t="shared" ref="E183:W183" si="184">E139-E95</f>
        <v>0</v>
      </c>
      <c r="F183">
        <f t="shared" si="184"/>
        <v>0</v>
      </c>
      <c r="G183">
        <f t="shared" si="184"/>
        <v>-2.4300000000000002</v>
      </c>
      <c r="H183">
        <f t="shared" si="184"/>
        <v>0</v>
      </c>
      <c r="I183">
        <f t="shared" si="184"/>
        <v>-1.22</v>
      </c>
      <c r="J183">
        <f t="shared" si="184"/>
        <v>0</v>
      </c>
      <c r="K183">
        <f t="shared" si="184"/>
        <v>-1.17</v>
      </c>
      <c r="L183">
        <f t="shared" si="184"/>
        <v>0</v>
      </c>
      <c r="M183">
        <f t="shared" si="184"/>
        <v>0</v>
      </c>
      <c r="N183">
        <f t="shared" si="184"/>
        <v>0</v>
      </c>
      <c r="O183">
        <f t="shared" si="184"/>
        <v>0</v>
      </c>
      <c r="P183">
        <f t="shared" si="184"/>
        <v>0</v>
      </c>
      <c r="Q183">
        <f t="shared" si="184"/>
        <v>-4.82</v>
      </c>
      <c r="R183">
        <f t="shared" si="184"/>
        <v>0</v>
      </c>
      <c r="S183">
        <f t="shared" si="184"/>
        <v>0</v>
      </c>
      <c r="T183">
        <f t="shared" si="184"/>
        <v>0</v>
      </c>
      <c r="U183">
        <f t="shared" si="184"/>
        <v>0</v>
      </c>
      <c r="V183">
        <f t="shared" si="184"/>
        <v>0</v>
      </c>
      <c r="W183">
        <f t="shared" si="184"/>
        <v>-56.9</v>
      </c>
      <c r="X183">
        <f t="shared" si="110"/>
        <v>0</v>
      </c>
      <c r="Z183">
        <f t="shared" ref="Z183:AH183" si="185">Z139-AA95</f>
        <v>0</v>
      </c>
      <c r="AA183">
        <f t="shared" si="185"/>
        <v>0</v>
      </c>
      <c r="AB183">
        <f t="shared" si="185"/>
        <v>-56.9</v>
      </c>
      <c r="AC183">
        <f t="shared" si="185"/>
        <v>0</v>
      </c>
      <c r="AD183">
        <f t="shared" si="185"/>
        <v>0</v>
      </c>
      <c r="AE183">
        <f t="shared" si="185"/>
        <v>-2.2200000000000002</v>
      </c>
      <c r="AF183">
        <f t="shared" si="185"/>
        <v>0</v>
      </c>
      <c r="AG183">
        <f t="shared" si="185"/>
        <v>0</v>
      </c>
      <c r="AH183">
        <f t="shared" si="185"/>
        <v>-2.2200000000000002</v>
      </c>
    </row>
    <row r="184" spans="3:34" x14ac:dyDescent="0.35">
      <c r="C184">
        <v>960</v>
      </c>
      <c r="E184">
        <f t="shared" ref="E184:W184" si="186">E140-E96</f>
        <v>0</v>
      </c>
      <c r="F184">
        <f t="shared" si="186"/>
        <v>0</v>
      </c>
      <c r="G184">
        <f t="shared" si="186"/>
        <v>-1.94</v>
      </c>
      <c r="H184">
        <f t="shared" si="186"/>
        <v>0</v>
      </c>
      <c r="I184">
        <f t="shared" si="186"/>
        <v>-1.59</v>
      </c>
      <c r="J184">
        <f t="shared" si="186"/>
        <v>0</v>
      </c>
      <c r="K184">
        <f t="shared" si="186"/>
        <v>-1.35</v>
      </c>
      <c r="L184">
        <f t="shared" si="186"/>
        <v>0</v>
      </c>
      <c r="M184">
        <f t="shared" si="186"/>
        <v>0</v>
      </c>
      <c r="N184">
        <f t="shared" si="186"/>
        <v>0</v>
      </c>
      <c r="O184">
        <f t="shared" si="186"/>
        <v>0</v>
      </c>
      <c r="P184">
        <f t="shared" si="186"/>
        <v>0</v>
      </c>
      <c r="Q184">
        <f t="shared" si="186"/>
        <v>-4.8800000000000008</v>
      </c>
      <c r="R184">
        <f t="shared" si="186"/>
        <v>0</v>
      </c>
      <c r="S184">
        <f t="shared" si="186"/>
        <v>0</v>
      </c>
      <c r="T184">
        <f t="shared" si="186"/>
        <v>0</v>
      </c>
      <c r="U184">
        <f t="shared" si="186"/>
        <v>0</v>
      </c>
      <c r="V184">
        <f t="shared" si="186"/>
        <v>0</v>
      </c>
      <c r="W184">
        <f t="shared" si="186"/>
        <v>-57.6</v>
      </c>
      <c r="X184">
        <f t="shared" si="110"/>
        <v>0</v>
      </c>
      <c r="Z184">
        <f t="shared" ref="Z184:AH184" si="187">Z140-AA96</f>
        <v>0</v>
      </c>
      <c r="AA184">
        <f t="shared" si="187"/>
        <v>0</v>
      </c>
      <c r="AB184">
        <f t="shared" si="187"/>
        <v>-57.6</v>
      </c>
      <c r="AC184">
        <f t="shared" si="187"/>
        <v>0</v>
      </c>
      <c r="AD184">
        <f t="shared" si="187"/>
        <v>0</v>
      </c>
      <c r="AE184">
        <f t="shared" si="187"/>
        <v>-1.71</v>
      </c>
      <c r="AF184">
        <f t="shared" si="187"/>
        <v>-0.99099999999999999</v>
      </c>
      <c r="AG184">
        <f t="shared" si="187"/>
        <v>0</v>
      </c>
      <c r="AH184">
        <f t="shared" si="187"/>
        <v>-2.7010000000000001</v>
      </c>
    </row>
    <row r="188" spans="3:34" x14ac:dyDescent="0.35">
      <c r="E188" t="s">
        <v>205</v>
      </c>
    </row>
    <row r="190" spans="3:34" x14ac:dyDescent="0.35">
      <c r="C190" t="s">
        <v>197</v>
      </c>
      <c r="E190" t="s">
        <v>190</v>
      </c>
      <c r="F190" t="s">
        <v>188</v>
      </c>
      <c r="G190" t="s">
        <v>182</v>
      </c>
      <c r="H190" t="s">
        <v>176</v>
      </c>
      <c r="I190" t="s">
        <v>165</v>
      </c>
      <c r="J190" t="s">
        <v>162</v>
      </c>
      <c r="K190" t="s">
        <v>155</v>
      </c>
      <c r="L190" t="s">
        <v>145</v>
      </c>
      <c r="M190" t="s">
        <v>139</v>
      </c>
      <c r="N190" t="s">
        <v>137</v>
      </c>
      <c r="O190" t="s">
        <v>135</v>
      </c>
      <c r="Q190" t="s">
        <v>196</v>
      </c>
      <c r="S190" t="s">
        <v>186</v>
      </c>
      <c r="T190" t="s">
        <v>180</v>
      </c>
      <c r="U190" t="s">
        <v>167</v>
      </c>
      <c r="V190" t="s">
        <v>161</v>
      </c>
      <c r="W190" t="s">
        <v>0</v>
      </c>
      <c r="X190" t="s">
        <v>151</v>
      </c>
      <c r="Z190" t="s">
        <v>143</v>
      </c>
      <c r="AB190" t="s">
        <v>195</v>
      </c>
      <c r="AD190" t="s">
        <v>183</v>
      </c>
      <c r="AE190" t="s">
        <v>168</v>
      </c>
      <c r="AF190" t="s">
        <v>153</v>
      </c>
      <c r="AH190" t="s">
        <v>194</v>
      </c>
    </row>
    <row r="193" spans="3:34" x14ac:dyDescent="0.35">
      <c r="C193">
        <v>24</v>
      </c>
      <c r="E193">
        <f t="shared" ref="E193:W193" si="188">E58/E102</f>
        <v>0</v>
      </c>
      <c r="F193">
        <f t="shared" si="188"/>
        <v>4.1564792176039117E-2</v>
      </c>
      <c r="G193">
        <f t="shared" si="188"/>
        <v>2.247148288973384E-2</v>
      </c>
      <c r="H193">
        <f t="shared" si="188"/>
        <v>0</v>
      </c>
      <c r="I193">
        <f t="shared" si="188"/>
        <v>2.7567567567567567E-2</v>
      </c>
      <c r="J193" t="e">
        <f t="shared" si="188"/>
        <v>#DIV/0!</v>
      </c>
      <c r="K193" t="e">
        <f t="shared" si="188"/>
        <v>#DIV/0!</v>
      </c>
      <c r="L193" t="e">
        <f t="shared" si="188"/>
        <v>#DIV/0!</v>
      </c>
      <c r="M193" t="e">
        <f t="shared" si="188"/>
        <v>#DIV/0!</v>
      </c>
      <c r="N193" t="e">
        <f t="shared" si="188"/>
        <v>#DIV/0!</v>
      </c>
      <c r="O193" t="e">
        <f t="shared" si="188"/>
        <v>#DIV/0!</v>
      </c>
      <c r="P193" t="e">
        <f t="shared" si="188"/>
        <v>#DIV/0!</v>
      </c>
      <c r="Q193">
        <f t="shared" si="188"/>
        <v>2.9532437779860466E-2</v>
      </c>
      <c r="R193" t="e">
        <f t="shared" si="188"/>
        <v>#DIV/0!</v>
      </c>
      <c r="S193">
        <f t="shared" si="188"/>
        <v>0</v>
      </c>
      <c r="T193">
        <f t="shared" si="188"/>
        <v>0</v>
      </c>
      <c r="U193">
        <f t="shared" si="188"/>
        <v>9.8113207547169817E-3</v>
      </c>
      <c r="V193">
        <f t="shared" si="188"/>
        <v>0</v>
      </c>
      <c r="W193">
        <f t="shared" si="188"/>
        <v>0.30210526315789471</v>
      </c>
      <c r="X193" t="e">
        <f t="shared" ref="X193:X231" si="189">Z58/X102</f>
        <v>#DIV/0!</v>
      </c>
      <c r="Z193" t="e">
        <f t="shared" ref="Z193:AH193" si="190">AA58/Z102</f>
        <v>#DIV/0!</v>
      </c>
      <c r="AA193" t="e">
        <f t="shared" si="190"/>
        <v>#DIV/0!</v>
      </c>
      <c r="AB193">
        <f t="shared" si="190"/>
        <v>0.20024818457578819</v>
      </c>
      <c r="AC193" t="e">
        <f t="shared" si="190"/>
        <v>#DIV/0!</v>
      </c>
      <c r="AD193">
        <f t="shared" si="190"/>
        <v>0</v>
      </c>
      <c r="AE193">
        <f t="shared" si="190"/>
        <v>3.323809523809524E-2</v>
      </c>
      <c r="AF193" t="e">
        <f t="shared" si="190"/>
        <v>#DIV/0!</v>
      </c>
      <c r="AG193" t="e">
        <f t="shared" si="190"/>
        <v>#DIV/0!</v>
      </c>
      <c r="AH193">
        <f t="shared" si="190"/>
        <v>3.9302215935879299E-2</v>
      </c>
    </row>
    <row r="194" spans="3:34" x14ac:dyDescent="0.35">
      <c r="C194">
        <v>48</v>
      </c>
      <c r="E194">
        <f t="shared" ref="E194:W194" si="191">E59/E103</f>
        <v>2.1415270018621972E-2</v>
      </c>
      <c r="F194">
        <f t="shared" si="191"/>
        <v>0.15720524017467249</v>
      </c>
      <c r="G194">
        <f t="shared" si="191"/>
        <v>5.938697318007663E-2</v>
      </c>
      <c r="H194">
        <f t="shared" si="191"/>
        <v>4.0027894002789402E-2</v>
      </c>
      <c r="I194">
        <f t="shared" si="191"/>
        <v>5.3695652173913047E-2</v>
      </c>
      <c r="J194" t="e">
        <f t="shared" si="191"/>
        <v>#DIV/0!</v>
      </c>
      <c r="K194" t="e">
        <f t="shared" si="191"/>
        <v>#DIV/0!</v>
      </c>
      <c r="L194" t="e">
        <f t="shared" si="191"/>
        <v>#DIV/0!</v>
      </c>
      <c r="M194" t="e">
        <f t="shared" si="191"/>
        <v>#DIV/0!</v>
      </c>
      <c r="N194" t="e">
        <f t="shared" si="191"/>
        <v>#DIV/0!</v>
      </c>
      <c r="O194" t="e">
        <f t="shared" si="191"/>
        <v>#DIV/0!</v>
      </c>
      <c r="P194" t="e">
        <f t="shared" si="191"/>
        <v>#DIV/0!</v>
      </c>
      <c r="Q194">
        <f t="shared" si="191"/>
        <v>0.1023921009771987</v>
      </c>
      <c r="R194" t="e">
        <f t="shared" si="191"/>
        <v>#DIV/0!</v>
      </c>
      <c r="S194">
        <f t="shared" si="191"/>
        <v>0</v>
      </c>
      <c r="T194">
        <f t="shared" si="191"/>
        <v>1.1086956521739131E-2</v>
      </c>
      <c r="U194">
        <f t="shared" si="191"/>
        <v>2.7830687830687831E-2</v>
      </c>
      <c r="V194">
        <f t="shared" si="191"/>
        <v>0</v>
      </c>
      <c r="W194">
        <f t="shared" si="191"/>
        <v>0.47717842323651455</v>
      </c>
      <c r="X194" t="e">
        <f t="shared" si="189"/>
        <v>#DIV/0!</v>
      </c>
      <c r="Z194" t="e">
        <f t="shared" ref="Z194:AH194" si="192">AA59/Z103</f>
        <v>#DIV/0!</v>
      </c>
      <c r="AA194" t="e">
        <f t="shared" si="192"/>
        <v>#DIV/0!</v>
      </c>
      <c r="AB194">
        <f t="shared" si="192"/>
        <v>0.31399589453760229</v>
      </c>
      <c r="AC194" t="e">
        <f t="shared" si="192"/>
        <v>#DIV/0!</v>
      </c>
      <c r="AD194">
        <f t="shared" si="192"/>
        <v>0</v>
      </c>
      <c r="AE194">
        <f t="shared" si="192"/>
        <v>5.6717948717948712E-2</v>
      </c>
      <c r="AF194" t="e">
        <f t="shared" si="192"/>
        <v>#DIV/0!</v>
      </c>
      <c r="AG194" t="e">
        <f t="shared" si="192"/>
        <v>#DIV/0!</v>
      </c>
      <c r="AH194">
        <f t="shared" si="192"/>
        <v>6.5834601725012681E-2</v>
      </c>
    </row>
    <row r="195" spans="3:34" x14ac:dyDescent="0.35">
      <c r="C195">
        <v>72</v>
      </c>
      <c r="E195">
        <f t="shared" ref="E195:W195" si="193">E60/E104</f>
        <v>0.12142038946162657</v>
      </c>
      <c r="F195">
        <f t="shared" si="193"/>
        <v>0.35490605427974947</v>
      </c>
      <c r="G195">
        <f t="shared" si="193"/>
        <v>0.35091743119266056</v>
      </c>
      <c r="H195">
        <f t="shared" si="193"/>
        <v>0.28296703296703296</v>
      </c>
      <c r="I195">
        <f t="shared" si="193"/>
        <v>0.58813559322033893</v>
      </c>
      <c r="J195">
        <f t="shared" si="193"/>
        <v>0</v>
      </c>
      <c r="K195" t="e">
        <f t="shared" si="193"/>
        <v>#DIV/0!</v>
      </c>
      <c r="L195" t="e">
        <f t="shared" si="193"/>
        <v>#DIV/0!</v>
      </c>
      <c r="M195" t="e">
        <f t="shared" si="193"/>
        <v>#DIV/0!</v>
      </c>
      <c r="N195" t="e">
        <f t="shared" si="193"/>
        <v>#DIV/0!</v>
      </c>
      <c r="O195" t="e">
        <f t="shared" si="193"/>
        <v>#DIV/0!</v>
      </c>
      <c r="P195" t="e">
        <f t="shared" si="193"/>
        <v>#DIV/0!</v>
      </c>
      <c r="Q195">
        <f t="shared" si="193"/>
        <v>0.35874756766318766</v>
      </c>
      <c r="R195" t="e">
        <f t="shared" si="193"/>
        <v>#DIV/0!</v>
      </c>
      <c r="S195">
        <f t="shared" si="193"/>
        <v>0</v>
      </c>
      <c r="T195">
        <f t="shared" si="193"/>
        <v>0</v>
      </c>
      <c r="U195">
        <f t="shared" si="193"/>
        <v>0.91346153846153844</v>
      </c>
      <c r="V195">
        <f t="shared" si="193"/>
        <v>0</v>
      </c>
      <c r="W195">
        <f t="shared" si="193"/>
        <v>6.8292682926829267</v>
      </c>
      <c r="X195" t="e">
        <f t="shared" si="189"/>
        <v>#DIV/0!</v>
      </c>
      <c r="Z195" t="e">
        <f t="shared" ref="Z195:AH195" si="194">AA60/Z104</f>
        <v>#DIV/0!</v>
      </c>
      <c r="AA195" t="e">
        <f t="shared" si="194"/>
        <v>#DIV/0!</v>
      </c>
      <c r="AB195">
        <f t="shared" si="194"/>
        <v>6.0997410923437307</v>
      </c>
      <c r="AC195" t="e">
        <f t="shared" si="194"/>
        <v>#DIV/0!</v>
      </c>
      <c r="AD195" t="e">
        <f t="shared" si="194"/>
        <v>#DIV/0!</v>
      </c>
      <c r="AE195">
        <f t="shared" si="194"/>
        <v>3.1402439024390247</v>
      </c>
      <c r="AF195">
        <f t="shared" si="194"/>
        <v>20.285714285714285</v>
      </c>
      <c r="AG195" t="e">
        <f t="shared" si="194"/>
        <v>#DIV/0!</v>
      </c>
      <c r="AH195">
        <f t="shared" si="194"/>
        <v>3.8421052631578956</v>
      </c>
    </row>
    <row r="196" spans="3:34" x14ac:dyDescent="0.35">
      <c r="C196">
        <v>96</v>
      </c>
      <c r="E196">
        <f t="shared" ref="E196:W196" si="195">E61/E105</f>
        <v>0</v>
      </c>
      <c r="F196">
        <f t="shared" si="195"/>
        <v>0.20021413276231262</v>
      </c>
      <c r="G196">
        <f t="shared" si="195"/>
        <v>0.29441624365482233</v>
      </c>
      <c r="H196">
        <f t="shared" si="195"/>
        <v>0.16708860759493671</v>
      </c>
      <c r="I196">
        <f t="shared" si="195"/>
        <v>0.27019867549668874</v>
      </c>
      <c r="J196">
        <f t="shared" si="195"/>
        <v>0</v>
      </c>
      <c r="K196" t="e">
        <f t="shared" si="195"/>
        <v>#DIV/0!</v>
      </c>
      <c r="L196" t="e">
        <f t="shared" si="195"/>
        <v>#DIV/0!</v>
      </c>
      <c r="M196" t="e">
        <f t="shared" si="195"/>
        <v>#DIV/0!</v>
      </c>
      <c r="N196" t="e">
        <f t="shared" si="195"/>
        <v>#DIV/0!</v>
      </c>
      <c r="O196" t="e">
        <f t="shared" si="195"/>
        <v>#DIV/0!</v>
      </c>
      <c r="P196" t="e">
        <f t="shared" si="195"/>
        <v>#DIV/0!</v>
      </c>
      <c r="Q196">
        <f t="shared" si="195"/>
        <v>0.21965969051995016</v>
      </c>
      <c r="R196" t="e">
        <f t="shared" si="195"/>
        <v>#DIV/0!</v>
      </c>
      <c r="S196">
        <f t="shared" si="195"/>
        <v>0</v>
      </c>
      <c r="T196">
        <f t="shared" si="195"/>
        <v>0</v>
      </c>
      <c r="U196">
        <f t="shared" si="195"/>
        <v>0.5095238095238096</v>
      </c>
      <c r="V196">
        <f t="shared" si="195"/>
        <v>0</v>
      </c>
      <c r="W196">
        <f t="shared" si="195"/>
        <v>4.125</v>
      </c>
      <c r="X196" t="e">
        <f t="shared" si="189"/>
        <v>#DIV/0!</v>
      </c>
      <c r="Z196" t="e">
        <f t="shared" ref="Z196:AH196" si="196">AA61/Z105</f>
        <v>#DIV/0!</v>
      </c>
      <c r="AA196" t="e">
        <f t="shared" si="196"/>
        <v>#DIV/0!</v>
      </c>
      <c r="AB196">
        <f t="shared" si="196"/>
        <v>3.7742484884612111</v>
      </c>
      <c r="AC196" t="e">
        <f t="shared" si="196"/>
        <v>#DIV/0!</v>
      </c>
      <c r="AD196" t="e">
        <f t="shared" si="196"/>
        <v>#DIV/0!</v>
      </c>
      <c r="AE196">
        <f t="shared" si="196"/>
        <v>2.1208053691275168</v>
      </c>
      <c r="AF196">
        <f t="shared" si="196"/>
        <v>11.515151515151516</v>
      </c>
      <c r="AG196" t="e">
        <f t="shared" si="196"/>
        <v>#DIV/0!</v>
      </c>
      <c r="AH196">
        <f t="shared" si="196"/>
        <v>2.7061044682190056</v>
      </c>
    </row>
    <row r="197" spans="3:34" x14ac:dyDescent="0.35">
      <c r="C197">
        <v>120</v>
      </c>
      <c r="E197">
        <f t="shared" ref="E197:W197" si="197">E62/E106</f>
        <v>0</v>
      </c>
      <c r="F197">
        <f t="shared" si="197"/>
        <v>9.8595787362086254E-2</v>
      </c>
      <c r="G197">
        <f t="shared" si="197"/>
        <v>0.17939814814814814</v>
      </c>
      <c r="H197">
        <f t="shared" si="197"/>
        <v>0</v>
      </c>
      <c r="I197">
        <f t="shared" si="197"/>
        <v>0.14432989690721651</v>
      </c>
      <c r="J197">
        <f t="shared" si="197"/>
        <v>0</v>
      </c>
      <c r="K197" t="e">
        <f t="shared" si="197"/>
        <v>#DIV/0!</v>
      </c>
      <c r="L197" t="e">
        <f t="shared" si="197"/>
        <v>#DIV/0!</v>
      </c>
      <c r="M197" t="e">
        <f t="shared" si="197"/>
        <v>#DIV/0!</v>
      </c>
      <c r="N197" t="e">
        <f t="shared" si="197"/>
        <v>#DIV/0!</v>
      </c>
      <c r="O197" t="e">
        <f t="shared" si="197"/>
        <v>#DIV/0!</v>
      </c>
      <c r="P197" t="e">
        <f t="shared" si="197"/>
        <v>#DIV/0!</v>
      </c>
      <c r="Q197">
        <f t="shared" si="197"/>
        <v>0.1110687230911766</v>
      </c>
      <c r="R197" t="e">
        <f t="shared" si="197"/>
        <v>#DIV/0!</v>
      </c>
      <c r="S197">
        <f t="shared" si="197"/>
        <v>0</v>
      </c>
      <c r="T197">
        <f t="shared" si="197"/>
        <v>0</v>
      </c>
      <c r="U197">
        <f t="shared" si="197"/>
        <v>0.10161550888529887</v>
      </c>
      <c r="V197">
        <f t="shared" si="197"/>
        <v>0</v>
      </c>
      <c r="W197">
        <f t="shared" si="197"/>
        <v>2.5699745547073793</v>
      </c>
      <c r="X197" t="e">
        <f t="shared" si="189"/>
        <v>#DIV/0!</v>
      </c>
      <c r="Z197" t="e">
        <f t="shared" ref="Z197:AH197" si="198">AA62/Z106</f>
        <v>#DIV/0!</v>
      </c>
      <c r="AA197" t="e">
        <f t="shared" si="198"/>
        <v>#DIV/0!</v>
      </c>
      <c r="AB197">
        <f t="shared" si="198"/>
        <v>2.1127372513148868</v>
      </c>
      <c r="AC197" t="e">
        <f t="shared" si="198"/>
        <v>#DIV/0!</v>
      </c>
      <c r="AD197" t="e">
        <f t="shared" si="198"/>
        <v>#DIV/0!</v>
      </c>
      <c r="AE197">
        <f t="shared" si="198"/>
        <v>0.89181286549707595</v>
      </c>
      <c r="AF197">
        <f t="shared" si="198"/>
        <v>18.714285714285715</v>
      </c>
      <c r="AG197" t="e">
        <f t="shared" si="198"/>
        <v>#DIV/0!</v>
      </c>
      <c r="AH197">
        <f t="shared" si="198"/>
        <v>1.2492836676217765</v>
      </c>
    </row>
    <row r="198" spans="3:34" x14ac:dyDescent="0.35">
      <c r="C198">
        <v>144</v>
      </c>
      <c r="E198">
        <f t="shared" ref="E198:W198" si="199">E63/E107</f>
        <v>0</v>
      </c>
      <c r="F198">
        <f t="shared" si="199"/>
        <v>0.11203703703703703</v>
      </c>
      <c r="G198">
        <f t="shared" si="199"/>
        <v>0.23943298969072163</v>
      </c>
      <c r="H198">
        <f t="shared" si="199"/>
        <v>0</v>
      </c>
      <c r="I198">
        <f t="shared" si="199"/>
        <v>0.27744360902255638</v>
      </c>
      <c r="J198">
        <f t="shared" si="199"/>
        <v>0</v>
      </c>
      <c r="K198" t="e">
        <f t="shared" si="199"/>
        <v>#DIV/0!</v>
      </c>
      <c r="L198" t="e">
        <f t="shared" si="199"/>
        <v>#DIV/0!</v>
      </c>
      <c r="M198" t="e">
        <f t="shared" si="199"/>
        <v>#DIV/0!</v>
      </c>
      <c r="N198" t="e">
        <f t="shared" si="199"/>
        <v>#DIV/0!</v>
      </c>
      <c r="O198" t="e">
        <f t="shared" si="199"/>
        <v>#DIV/0!</v>
      </c>
      <c r="P198" t="e">
        <f t="shared" si="199"/>
        <v>#DIV/0!</v>
      </c>
      <c r="Q198">
        <f t="shared" si="199"/>
        <v>0.14612509066562518</v>
      </c>
      <c r="R198" t="e">
        <f t="shared" si="199"/>
        <v>#DIV/0!</v>
      </c>
      <c r="S198">
        <f t="shared" si="199"/>
        <v>0</v>
      </c>
      <c r="T198">
        <f t="shared" si="199"/>
        <v>0</v>
      </c>
      <c r="U198">
        <f t="shared" si="199"/>
        <v>0.23538461538461539</v>
      </c>
      <c r="V198">
        <f t="shared" si="199"/>
        <v>0</v>
      </c>
      <c r="W198">
        <f t="shared" si="199"/>
        <v>6.7441860465116283</v>
      </c>
      <c r="X198" t="e">
        <f t="shared" si="189"/>
        <v>#DIV/0!</v>
      </c>
      <c r="Z198" t="e">
        <f t="shared" ref="Z198:AH198" si="200">AA63/Z107</f>
        <v>#DIV/0!</v>
      </c>
      <c r="AA198" t="e">
        <f t="shared" si="200"/>
        <v>#DIV/0!</v>
      </c>
      <c r="AB198">
        <f t="shared" si="200"/>
        <v>5.9242922401000895</v>
      </c>
      <c r="AC198" t="e">
        <f t="shared" si="200"/>
        <v>#DIV/0!</v>
      </c>
      <c r="AD198" t="e">
        <f t="shared" si="200"/>
        <v>#DIV/0!</v>
      </c>
      <c r="AE198">
        <f t="shared" si="200"/>
        <v>1.2706422018348622</v>
      </c>
      <c r="AF198">
        <f t="shared" si="200"/>
        <v>34.112903225806448</v>
      </c>
      <c r="AG198" t="e">
        <f t="shared" si="200"/>
        <v>#DIV/0!</v>
      </c>
      <c r="AH198">
        <f t="shared" si="200"/>
        <v>2.1788581623550396</v>
      </c>
    </row>
    <row r="199" spans="3:34" x14ac:dyDescent="0.35">
      <c r="C199">
        <v>168</v>
      </c>
      <c r="E199">
        <f t="shared" ref="E199:W199" si="201">E64/E108</f>
        <v>0.10775862068965518</v>
      </c>
      <c r="F199">
        <f t="shared" si="201"/>
        <v>0.33706720977596744</v>
      </c>
      <c r="G199">
        <f t="shared" si="201"/>
        <v>0.34520547945205476</v>
      </c>
      <c r="H199">
        <f t="shared" si="201"/>
        <v>0.20767888307155322</v>
      </c>
      <c r="I199">
        <f t="shared" si="201"/>
        <v>0.30249999999999999</v>
      </c>
      <c r="J199">
        <f t="shared" si="201"/>
        <v>0</v>
      </c>
      <c r="K199" t="e">
        <f t="shared" si="201"/>
        <v>#DIV/0!</v>
      </c>
      <c r="L199" t="e">
        <f t="shared" si="201"/>
        <v>#DIV/0!</v>
      </c>
      <c r="M199" t="e">
        <f t="shared" si="201"/>
        <v>#DIV/0!</v>
      </c>
      <c r="N199" t="e">
        <f t="shared" si="201"/>
        <v>#DIV/0!</v>
      </c>
      <c r="O199" t="e">
        <f t="shared" si="201"/>
        <v>#DIV/0!</v>
      </c>
      <c r="P199" t="e">
        <f t="shared" si="201"/>
        <v>#DIV/0!</v>
      </c>
      <c r="Q199">
        <f t="shared" si="201"/>
        <v>0.32030726086691463</v>
      </c>
      <c r="R199" t="e">
        <f t="shared" si="201"/>
        <v>#DIV/0!</v>
      </c>
      <c r="S199">
        <f t="shared" si="201"/>
        <v>0</v>
      </c>
      <c r="T199">
        <f t="shared" si="201"/>
        <v>0</v>
      </c>
      <c r="U199">
        <f t="shared" si="201"/>
        <v>0.32229729729729728</v>
      </c>
      <c r="V199">
        <f t="shared" si="201"/>
        <v>0</v>
      </c>
      <c r="W199">
        <f t="shared" si="201"/>
        <v>7.3796791443850269</v>
      </c>
      <c r="X199" t="e">
        <f t="shared" si="189"/>
        <v>#DIV/0!</v>
      </c>
      <c r="Z199" t="e">
        <f t="shared" ref="Z199:AH199" si="202">AA64/Z108</f>
        <v>#DIV/0!</v>
      </c>
      <c r="AA199" t="e">
        <f t="shared" si="202"/>
        <v>#DIV/0!</v>
      </c>
      <c r="AB199">
        <f t="shared" si="202"/>
        <v>6.4693763139453395</v>
      </c>
      <c r="AC199" t="e">
        <f t="shared" si="202"/>
        <v>#DIV/0!</v>
      </c>
      <c r="AD199" t="e">
        <f t="shared" si="202"/>
        <v>#DIV/0!</v>
      </c>
      <c r="AE199">
        <f t="shared" si="202"/>
        <v>1.9260869565217391</v>
      </c>
      <c r="AF199" t="e">
        <f t="shared" si="202"/>
        <v>#DIV/0!</v>
      </c>
      <c r="AG199" t="e">
        <f t="shared" si="202"/>
        <v>#DIV/0!</v>
      </c>
      <c r="AH199">
        <f t="shared" si="202"/>
        <v>3.7304347826086954</v>
      </c>
    </row>
    <row r="200" spans="3:34" x14ac:dyDescent="0.35">
      <c r="C200">
        <v>192</v>
      </c>
      <c r="E200">
        <f t="shared" ref="E200:W200" si="203">E65/E109</f>
        <v>0</v>
      </c>
      <c r="F200">
        <f t="shared" si="203"/>
        <v>0.22564734895191124</v>
      </c>
      <c r="G200">
        <f t="shared" si="203"/>
        <v>0.30151515151515151</v>
      </c>
      <c r="H200">
        <f t="shared" si="203"/>
        <v>0</v>
      </c>
      <c r="I200">
        <f t="shared" si="203"/>
        <v>0.29658119658119664</v>
      </c>
      <c r="J200">
        <f t="shared" si="203"/>
        <v>0</v>
      </c>
      <c r="K200" t="e">
        <f t="shared" si="203"/>
        <v>#DIV/0!</v>
      </c>
      <c r="L200" t="e">
        <f t="shared" si="203"/>
        <v>#DIV/0!</v>
      </c>
      <c r="M200" t="e">
        <f t="shared" si="203"/>
        <v>#DIV/0!</v>
      </c>
      <c r="N200" t="e">
        <f t="shared" si="203"/>
        <v>#DIV/0!</v>
      </c>
      <c r="O200" t="e">
        <f t="shared" si="203"/>
        <v>#DIV/0!</v>
      </c>
      <c r="P200" t="e">
        <f t="shared" si="203"/>
        <v>#DIV/0!</v>
      </c>
      <c r="Q200">
        <f t="shared" si="203"/>
        <v>0.23155251778490721</v>
      </c>
      <c r="R200" t="e">
        <f t="shared" si="203"/>
        <v>#DIV/0!</v>
      </c>
      <c r="S200">
        <f t="shared" si="203"/>
        <v>0</v>
      </c>
      <c r="T200">
        <f t="shared" si="203"/>
        <v>0</v>
      </c>
      <c r="U200">
        <f t="shared" si="203"/>
        <v>0.18830188679245283</v>
      </c>
      <c r="V200">
        <f t="shared" si="203"/>
        <v>0</v>
      </c>
      <c r="W200">
        <f t="shared" si="203"/>
        <v>3.56640625</v>
      </c>
      <c r="X200" t="e">
        <f t="shared" si="189"/>
        <v>#DIV/0!</v>
      </c>
      <c r="Z200" t="e">
        <f t="shared" ref="Z200:AH200" si="204">AA65/Z109</f>
        <v>#DIV/0!</v>
      </c>
      <c r="AA200" t="e">
        <f t="shared" si="204"/>
        <v>#DIV/0!</v>
      </c>
      <c r="AB200">
        <f t="shared" si="204"/>
        <v>3.1275211229217774</v>
      </c>
      <c r="AC200" t="e">
        <f t="shared" si="204"/>
        <v>#DIV/0!</v>
      </c>
      <c r="AD200" t="e">
        <f t="shared" si="204"/>
        <v>#DIV/0!</v>
      </c>
      <c r="AE200">
        <f t="shared" si="204"/>
        <v>0.77544910179640714</v>
      </c>
      <c r="AF200">
        <f t="shared" si="204"/>
        <v>12.388059701492537</v>
      </c>
      <c r="AG200" t="e">
        <f t="shared" si="204"/>
        <v>#DIV/0!</v>
      </c>
      <c r="AH200">
        <f t="shared" si="204"/>
        <v>1.4346229878565377</v>
      </c>
    </row>
    <row r="201" spans="3:34" x14ac:dyDescent="0.35">
      <c r="C201">
        <v>216</v>
      </c>
      <c r="E201">
        <f t="shared" ref="E201:W201" si="205">E66/E110</f>
        <v>0</v>
      </c>
      <c r="F201">
        <f t="shared" si="205"/>
        <v>0.13710691823899371</v>
      </c>
      <c r="G201">
        <f t="shared" si="205"/>
        <v>0.242809364548495</v>
      </c>
      <c r="H201">
        <f t="shared" si="205"/>
        <v>0</v>
      </c>
      <c r="I201">
        <f t="shared" si="205"/>
        <v>0.29741863075196406</v>
      </c>
      <c r="J201">
        <f t="shared" si="205"/>
        <v>0.81666666666666665</v>
      </c>
      <c r="K201" t="e">
        <f t="shared" si="205"/>
        <v>#DIV/0!</v>
      </c>
      <c r="L201" t="e">
        <f t="shared" si="205"/>
        <v>#DIV/0!</v>
      </c>
      <c r="M201" t="e">
        <f t="shared" si="205"/>
        <v>#DIV/0!</v>
      </c>
      <c r="N201" t="e">
        <f t="shared" si="205"/>
        <v>#DIV/0!</v>
      </c>
      <c r="O201" t="e">
        <f t="shared" si="205"/>
        <v>#DIV/0!</v>
      </c>
      <c r="P201" t="e">
        <f t="shared" si="205"/>
        <v>#DIV/0!</v>
      </c>
      <c r="Q201">
        <f t="shared" si="205"/>
        <v>0.17757928998561801</v>
      </c>
      <c r="R201" t="e">
        <f t="shared" si="205"/>
        <v>#DIV/0!</v>
      </c>
      <c r="S201">
        <f t="shared" si="205"/>
        <v>0</v>
      </c>
      <c r="T201" t="e">
        <f t="shared" si="205"/>
        <v>#DIV/0!</v>
      </c>
      <c r="U201">
        <f t="shared" si="205"/>
        <v>0.26874999999999999</v>
      </c>
      <c r="V201">
        <f t="shared" si="205"/>
        <v>0</v>
      </c>
      <c r="W201">
        <f t="shared" si="205"/>
        <v>4.2298850574712645</v>
      </c>
      <c r="X201" t="e">
        <f t="shared" si="189"/>
        <v>#DIV/0!</v>
      </c>
      <c r="Z201" t="e">
        <f t="shared" ref="Z201:AH201" si="206">AA66/Z110</f>
        <v>#DIV/0!</v>
      </c>
      <c r="AA201" t="e">
        <f t="shared" si="206"/>
        <v>#DIV/0!</v>
      </c>
      <c r="AB201">
        <f t="shared" si="206"/>
        <v>3.849411397020523</v>
      </c>
      <c r="AC201" t="e">
        <f t="shared" si="206"/>
        <v>#DIV/0!</v>
      </c>
      <c r="AD201" t="e">
        <f t="shared" si="206"/>
        <v>#DIV/0!</v>
      </c>
      <c r="AE201">
        <f t="shared" si="206"/>
        <v>1.0298507462686566</v>
      </c>
      <c r="AF201" t="e">
        <f t="shared" si="206"/>
        <v>#DIV/0!</v>
      </c>
      <c r="AG201" t="e">
        <f t="shared" si="206"/>
        <v>#DIV/0!</v>
      </c>
      <c r="AH201">
        <f t="shared" si="206"/>
        <v>2.1641791044776117</v>
      </c>
    </row>
    <row r="202" spans="3:34" x14ac:dyDescent="0.35">
      <c r="C202">
        <v>240</v>
      </c>
      <c r="E202">
        <f t="shared" ref="E202:W202" si="207">E67/E111</f>
        <v>0.14545454545454545</v>
      </c>
      <c r="F202">
        <f t="shared" si="207"/>
        <v>0.38188976377952755</v>
      </c>
      <c r="G202">
        <f t="shared" si="207"/>
        <v>0.27671641791044777</v>
      </c>
      <c r="H202">
        <f t="shared" si="207"/>
        <v>0.71576763485477179</v>
      </c>
      <c r="I202">
        <f t="shared" si="207"/>
        <v>0.36485097636176772</v>
      </c>
      <c r="J202">
        <f t="shared" si="207"/>
        <v>0.83040935672514615</v>
      </c>
      <c r="K202" t="e">
        <f t="shared" si="207"/>
        <v>#DIV/0!</v>
      </c>
      <c r="L202" t="e">
        <f t="shared" si="207"/>
        <v>#DIV/0!</v>
      </c>
      <c r="M202" t="e">
        <f t="shared" si="207"/>
        <v>#DIV/0!</v>
      </c>
      <c r="N202" t="e">
        <f t="shared" si="207"/>
        <v>#DIV/0!</v>
      </c>
      <c r="O202" t="e">
        <f t="shared" si="207"/>
        <v>#DIV/0!</v>
      </c>
      <c r="P202" t="e">
        <f t="shared" si="207"/>
        <v>#DIV/0!</v>
      </c>
      <c r="Q202">
        <f t="shared" si="207"/>
        <v>0.36464826357969732</v>
      </c>
      <c r="R202" t="e">
        <f t="shared" si="207"/>
        <v>#DIV/0!</v>
      </c>
      <c r="S202">
        <f t="shared" si="207"/>
        <v>0</v>
      </c>
      <c r="T202" t="e">
        <f t="shared" si="207"/>
        <v>#DIV/0!</v>
      </c>
      <c r="U202">
        <f t="shared" si="207"/>
        <v>0</v>
      </c>
      <c r="V202">
        <f t="shared" si="207"/>
        <v>0</v>
      </c>
      <c r="W202">
        <f t="shared" si="207"/>
        <v>4.2876712328767121</v>
      </c>
      <c r="X202" t="e">
        <f t="shared" si="189"/>
        <v>#DIV/0!</v>
      </c>
      <c r="Z202" t="e">
        <f t="shared" ref="Z202:AH202" si="208">AA67/Z111</f>
        <v>#DIV/0!</v>
      </c>
      <c r="AA202" t="e">
        <f t="shared" si="208"/>
        <v>#DIV/0!</v>
      </c>
      <c r="AB202">
        <f t="shared" si="208"/>
        <v>3.8189360663738405</v>
      </c>
      <c r="AC202" t="e">
        <f t="shared" si="208"/>
        <v>#DIV/0!</v>
      </c>
      <c r="AD202" t="e">
        <f t="shared" si="208"/>
        <v>#DIV/0!</v>
      </c>
      <c r="AE202">
        <f t="shared" si="208"/>
        <v>0.81102362204724421</v>
      </c>
      <c r="AF202" t="e">
        <f t="shared" si="208"/>
        <v>#DIV/0!</v>
      </c>
      <c r="AG202" t="e">
        <f t="shared" si="208"/>
        <v>#DIV/0!</v>
      </c>
      <c r="AH202">
        <f t="shared" si="208"/>
        <v>1.9763779527559058</v>
      </c>
    </row>
    <row r="203" spans="3:34" x14ac:dyDescent="0.35">
      <c r="C203">
        <v>264</v>
      </c>
      <c r="E203">
        <f t="shared" ref="E203:W203" si="209">E68/E112</f>
        <v>0</v>
      </c>
      <c r="F203">
        <f t="shared" si="209"/>
        <v>3.9317507418397624E-2</v>
      </c>
      <c r="G203">
        <f t="shared" si="209"/>
        <v>0.15141430948419302</v>
      </c>
      <c r="H203">
        <f t="shared" si="209"/>
        <v>0</v>
      </c>
      <c r="I203">
        <f t="shared" si="209"/>
        <v>0.15233415233415232</v>
      </c>
      <c r="J203">
        <f t="shared" si="209"/>
        <v>0</v>
      </c>
      <c r="K203" t="e">
        <f t="shared" si="209"/>
        <v>#DIV/0!</v>
      </c>
      <c r="L203" t="e">
        <f t="shared" si="209"/>
        <v>#DIV/0!</v>
      </c>
      <c r="M203" t="e">
        <f t="shared" si="209"/>
        <v>#DIV/0!</v>
      </c>
      <c r="N203" t="e">
        <f t="shared" si="209"/>
        <v>#DIV/0!</v>
      </c>
      <c r="O203" t="e">
        <f t="shared" si="209"/>
        <v>#DIV/0!</v>
      </c>
      <c r="P203" t="e">
        <f t="shared" si="209"/>
        <v>#DIV/0!</v>
      </c>
      <c r="Q203">
        <f t="shared" si="209"/>
        <v>7.1126646073809141E-2</v>
      </c>
      <c r="R203" t="e">
        <f t="shared" si="209"/>
        <v>#DIV/0!</v>
      </c>
      <c r="S203">
        <f t="shared" si="209"/>
        <v>0</v>
      </c>
      <c r="T203" t="e">
        <f t="shared" si="209"/>
        <v>#DIV/0!</v>
      </c>
      <c r="U203">
        <f t="shared" si="209"/>
        <v>0</v>
      </c>
      <c r="V203">
        <f t="shared" si="209"/>
        <v>0</v>
      </c>
      <c r="W203">
        <f t="shared" si="209"/>
        <v>2.7692307692307692</v>
      </c>
      <c r="X203" t="e">
        <f t="shared" si="189"/>
        <v>#DIV/0!</v>
      </c>
      <c r="Z203" t="e">
        <f t="shared" ref="Z203:AH203" si="210">AA68/Z112</f>
        <v>#DIV/0!</v>
      </c>
      <c r="AA203" t="e">
        <f t="shared" si="210"/>
        <v>#DIV/0!</v>
      </c>
      <c r="AB203">
        <f t="shared" si="210"/>
        <v>2.5211619268010472</v>
      </c>
      <c r="AC203" t="e">
        <f t="shared" si="210"/>
        <v>#DIV/0!</v>
      </c>
      <c r="AD203" t="e">
        <f t="shared" si="210"/>
        <v>#DIV/0!</v>
      </c>
      <c r="AE203">
        <f t="shared" si="210"/>
        <v>0.87287699433865162</v>
      </c>
      <c r="AF203" t="e">
        <f t="shared" si="210"/>
        <v>#DIV/0!</v>
      </c>
      <c r="AG203" t="e">
        <f t="shared" si="210"/>
        <v>#DIV/0!</v>
      </c>
      <c r="AH203">
        <f t="shared" si="210"/>
        <v>1.9948533196088525</v>
      </c>
    </row>
    <row r="204" spans="3:34" x14ac:dyDescent="0.35">
      <c r="C204">
        <v>288</v>
      </c>
      <c r="E204">
        <f t="shared" ref="E204:W204" si="211">E69/E113</f>
        <v>0</v>
      </c>
      <c r="F204">
        <f t="shared" si="211"/>
        <v>9.2210526315789465E-2</v>
      </c>
      <c r="G204">
        <f t="shared" si="211"/>
        <v>0.19910714285714287</v>
      </c>
      <c r="H204">
        <f t="shared" si="211"/>
        <v>0</v>
      </c>
      <c r="I204">
        <f t="shared" si="211"/>
        <v>0.18514851485148517</v>
      </c>
      <c r="J204" t="e">
        <f t="shared" si="211"/>
        <v>#DIV/0!</v>
      </c>
      <c r="K204" t="e">
        <f t="shared" si="211"/>
        <v>#DIV/0!</v>
      </c>
      <c r="L204" t="e">
        <f t="shared" si="211"/>
        <v>#DIV/0!</v>
      </c>
      <c r="M204" t="e">
        <f t="shared" si="211"/>
        <v>#DIV/0!</v>
      </c>
      <c r="N204" t="e">
        <f t="shared" si="211"/>
        <v>#DIV/0!</v>
      </c>
      <c r="O204" t="e">
        <f t="shared" si="211"/>
        <v>#DIV/0!</v>
      </c>
      <c r="P204" t="e">
        <f t="shared" si="211"/>
        <v>#DIV/0!</v>
      </c>
      <c r="Q204">
        <f t="shared" si="211"/>
        <v>0.11742133537989258</v>
      </c>
      <c r="R204" t="e">
        <f t="shared" si="211"/>
        <v>#DIV/0!</v>
      </c>
      <c r="S204">
        <f t="shared" si="211"/>
        <v>0</v>
      </c>
      <c r="T204" t="e">
        <f t="shared" si="211"/>
        <v>#DIV/0!</v>
      </c>
      <c r="U204">
        <f t="shared" si="211"/>
        <v>0</v>
      </c>
      <c r="V204" t="e">
        <f t="shared" si="211"/>
        <v>#DIV/0!</v>
      </c>
      <c r="W204">
        <f t="shared" si="211"/>
        <v>4.352380952380952</v>
      </c>
      <c r="X204" t="e">
        <f t="shared" si="189"/>
        <v>#DIV/0!</v>
      </c>
      <c r="Z204" t="e">
        <f t="shared" ref="Z204:AH204" si="212">AA69/Z113</f>
        <v>#DIV/0!</v>
      </c>
      <c r="AA204" t="e">
        <f t="shared" si="212"/>
        <v>#DIV/0!</v>
      </c>
      <c r="AB204">
        <f t="shared" si="212"/>
        <v>3.9850017439832577</v>
      </c>
      <c r="AC204" t="e">
        <f t="shared" si="212"/>
        <v>#DIV/0!</v>
      </c>
      <c r="AD204" t="e">
        <f t="shared" si="212"/>
        <v>#DIV/0!</v>
      </c>
      <c r="AE204">
        <f t="shared" si="212"/>
        <v>1.982905982905983</v>
      </c>
      <c r="AF204" t="e">
        <f t="shared" si="212"/>
        <v>#DIV/0!</v>
      </c>
      <c r="AG204" t="e">
        <f t="shared" si="212"/>
        <v>#DIV/0!</v>
      </c>
      <c r="AH204">
        <f t="shared" si="212"/>
        <v>4.2735042735042734</v>
      </c>
    </row>
    <row r="205" spans="3:34" x14ac:dyDescent="0.35">
      <c r="C205">
        <v>312</v>
      </c>
      <c r="E205">
        <f t="shared" ref="E205:W205" si="213">E70/E114</f>
        <v>0</v>
      </c>
      <c r="F205">
        <f t="shared" si="213"/>
        <v>7.8669724770642199E-2</v>
      </c>
      <c r="G205">
        <f t="shared" si="213"/>
        <v>0.23674418604651162</v>
      </c>
      <c r="H205">
        <f t="shared" si="213"/>
        <v>0</v>
      </c>
      <c r="I205">
        <f t="shared" si="213"/>
        <v>0.20686274509803923</v>
      </c>
      <c r="J205">
        <f t="shared" si="213"/>
        <v>0</v>
      </c>
      <c r="K205" t="e">
        <f t="shared" si="213"/>
        <v>#DIV/0!</v>
      </c>
      <c r="L205" t="e">
        <f t="shared" si="213"/>
        <v>#DIV/0!</v>
      </c>
      <c r="M205" t="e">
        <f t="shared" si="213"/>
        <v>#DIV/0!</v>
      </c>
      <c r="N205" t="e">
        <f t="shared" si="213"/>
        <v>#DIV/0!</v>
      </c>
      <c r="O205" t="e">
        <f t="shared" si="213"/>
        <v>#DIV/0!</v>
      </c>
      <c r="P205" t="e">
        <f t="shared" si="213"/>
        <v>#DIV/0!</v>
      </c>
      <c r="Q205">
        <f t="shared" si="213"/>
        <v>0.13278522356121183</v>
      </c>
      <c r="R205" t="e">
        <f t="shared" si="213"/>
        <v>#DIV/0!</v>
      </c>
      <c r="S205">
        <f t="shared" si="213"/>
        <v>0</v>
      </c>
      <c r="T205" t="e">
        <f t="shared" si="213"/>
        <v>#DIV/0!</v>
      </c>
      <c r="U205">
        <f t="shared" si="213"/>
        <v>0</v>
      </c>
      <c r="V205" t="e">
        <f t="shared" si="213"/>
        <v>#DIV/0!</v>
      </c>
      <c r="W205">
        <f t="shared" si="213"/>
        <v>5.4246885617214042</v>
      </c>
      <c r="X205" t="e">
        <f t="shared" si="189"/>
        <v>#DIV/0!</v>
      </c>
      <c r="Z205" t="e">
        <f t="shared" ref="Z205:AH205" si="214">AA70/Z114</f>
        <v>#DIV/0!</v>
      </c>
      <c r="AA205" t="e">
        <f t="shared" si="214"/>
        <v>#DIV/0!</v>
      </c>
      <c r="AB205">
        <f t="shared" si="214"/>
        <v>4.789521047895211</v>
      </c>
      <c r="AC205" t="e">
        <f t="shared" si="214"/>
        <v>#DIV/0!</v>
      </c>
      <c r="AD205" t="e">
        <f t="shared" si="214"/>
        <v>#DIV/0!</v>
      </c>
      <c r="AE205">
        <f t="shared" si="214"/>
        <v>1.6543859649122805</v>
      </c>
      <c r="AF205" t="e">
        <f t="shared" si="214"/>
        <v>#DIV/0!</v>
      </c>
      <c r="AG205" t="e">
        <f t="shared" si="214"/>
        <v>#DIV/0!</v>
      </c>
      <c r="AH205">
        <f t="shared" si="214"/>
        <v>3.7245614035087717</v>
      </c>
    </row>
    <row r="206" spans="3:34" x14ac:dyDescent="0.35">
      <c r="C206">
        <v>336</v>
      </c>
      <c r="E206">
        <f t="shared" ref="E206:W206" si="215">E71/E115</f>
        <v>0</v>
      </c>
      <c r="F206">
        <f t="shared" si="215"/>
        <v>0.12462311557788945</v>
      </c>
      <c r="G206">
        <f t="shared" si="215"/>
        <v>0.22634146341463413</v>
      </c>
      <c r="H206">
        <f t="shared" si="215"/>
        <v>0.77222222222222214</v>
      </c>
      <c r="I206">
        <f t="shared" si="215"/>
        <v>0.24675324675324672</v>
      </c>
      <c r="J206">
        <f t="shared" si="215"/>
        <v>0</v>
      </c>
      <c r="K206" t="e">
        <f t="shared" si="215"/>
        <v>#DIV/0!</v>
      </c>
      <c r="L206" t="e">
        <f t="shared" si="215"/>
        <v>#DIV/0!</v>
      </c>
      <c r="M206" t="e">
        <f t="shared" si="215"/>
        <v>#DIV/0!</v>
      </c>
      <c r="N206" t="e">
        <f t="shared" si="215"/>
        <v>#DIV/0!</v>
      </c>
      <c r="O206" t="e">
        <f t="shared" si="215"/>
        <v>#DIV/0!</v>
      </c>
      <c r="P206" t="e">
        <f t="shared" si="215"/>
        <v>#DIV/0!</v>
      </c>
      <c r="Q206">
        <f t="shared" si="215"/>
        <v>0.19293576871900328</v>
      </c>
      <c r="R206" t="e">
        <f t="shared" si="215"/>
        <v>#DIV/0!</v>
      </c>
      <c r="S206">
        <f t="shared" si="215"/>
        <v>0</v>
      </c>
      <c r="T206" t="e">
        <f t="shared" si="215"/>
        <v>#DIV/0!</v>
      </c>
      <c r="U206">
        <f t="shared" si="215"/>
        <v>0</v>
      </c>
      <c r="V206" t="e">
        <f t="shared" si="215"/>
        <v>#DIV/0!</v>
      </c>
      <c r="W206">
        <f t="shared" si="215"/>
        <v>5.6132075471698117</v>
      </c>
      <c r="X206" t="e">
        <f t="shared" si="189"/>
        <v>#DIV/0!</v>
      </c>
      <c r="Z206" t="e">
        <f t="shared" ref="Z206:AH206" si="216">AA71/Z115</f>
        <v>#DIV/0!</v>
      </c>
      <c r="AA206" t="e">
        <f t="shared" si="216"/>
        <v>#DIV/0!</v>
      </c>
      <c r="AB206">
        <f t="shared" si="216"/>
        <v>4.9198966408268729</v>
      </c>
      <c r="AC206" t="e">
        <f t="shared" si="216"/>
        <v>#DIV/0!</v>
      </c>
      <c r="AD206" t="e">
        <f t="shared" si="216"/>
        <v>#DIV/0!</v>
      </c>
      <c r="AE206">
        <f t="shared" si="216"/>
        <v>2.193548387096774</v>
      </c>
      <c r="AF206" t="e">
        <f t="shared" si="216"/>
        <v>#DIV/0!</v>
      </c>
      <c r="AG206" t="e">
        <f t="shared" si="216"/>
        <v>#DIV/0!</v>
      </c>
      <c r="AH206">
        <f t="shared" si="216"/>
        <v>5.161290322580645</v>
      </c>
    </row>
    <row r="207" spans="3:34" x14ac:dyDescent="0.35">
      <c r="C207">
        <v>360</v>
      </c>
      <c r="E207">
        <f t="shared" ref="E207:W207" si="217">E72/E116</f>
        <v>0</v>
      </c>
      <c r="F207">
        <f t="shared" si="217"/>
        <v>0.1569920844327177</v>
      </c>
      <c r="G207">
        <f t="shared" si="217"/>
        <v>0.3089887640449438</v>
      </c>
      <c r="H207">
        <f t="shared" si="217"/>
        <v>0</v>
      </c>
      <c r="I207">
        <f t="shared" si="217"/>
        <v>0.26016260162601629</v>
      </c>
      <c r="J207">
        <f t="shared" si="217"/>
        <v>0.48095238095238091</v>
      </c>
      <c r="K207" t="e">
        <f t="shared" si="217"/>
        <v>#DIV/0!</v>
      </c>
      <c r="L207" t="e">
        <f t="shared" si="217"/>
        <v>#DIV/0!</v>
      </c>
      <c r="M207" t="e">
        <f t="shared" si="217"/>
        <v>#DIV/0!</v>
      </c>
      <c r="N207" t="e">
        <f t="shared" si="217"/>
        <v>#DIV/0!</v>
      </c>
      <c r="O207" t="e">
        <f t="shared" si="217"/>
        <v>#DIV/0!</v>
      </c>
      <c r="P207" t="e">
        <f t="shared" si="217"/>
        <v>#DIV/0!</v>
      </c>
      <c r="Q207">
        <f t="shared" si="217"/>
        <v>0.2100336952452265</v>
      </c>
      <c r="R207" t="e">
        <f t="shared" si="217"/>
        <v>#DIV/0!</v>
      </c>
      <c r="S207">
        <f t="shared" si="217"/>
        <v>0</v>
      </c>
      <c r="T207" t="e">
        <f t="shared" si="217"/>
        <v>#DIV/0!</v>
      </c>
      <c r="U207">
        <f t="shared" si="217"/>
        <v>0</v>
      </c>
      <c r="V207" t="e">
        <f t="shared" si="217"/>
        <v>#DIV/0!</v>
      </c>
      <c r="W207">
        <f t="shared" si="217"/>
        <v>5.1604938271604937</v>
      </c>
      <c r="X207" t="e">
        <f t="shared" si="189"/>
        <v>#DIV/0!</v>
      </c>
      <c r="Z207" t="e">
        <f t="shared" ref="Z207:AH207" si="218">AA72/Z116</f>
        <v>#DIV/0!</v>
      </c>
      <c r="AA207" t="e">
        <f t="shared" si="218"/>
        <v>#DIV/0!</v>
      </c>
      <c r="AB207">
        <f t="shared" si="218"/>
        <v>4.5583424209378407</v>
      </c>
      <c r="AC207" t="e">
        <f t="shared" si="218"/>
        <v>#DIV/0!</v>
      </c>
      <c r="AD207" t="e">
        <f t="shared" si="218"/>
        <v>#DIV/0!</v>
      </c>
      <c r="AE207">
        <f t="shared" si="218"/>
        <v>1.7670454545454544</v>
      </c>
      <c r="AF207" t="e">
        <f t="shared" si="218"/>
        <v>#DIV/0!</v>
      </c>
      <c r="AG207" t="e">
        <f t="shared" si="218"/>
        <v>#DIV/0!</v>
      </c>
      <c r="AH207">
        <f t="shared" si="218"/>
        <v>4.8068181818181817</v>
      </c>
    </row>
    <row r="208" spans="3:34" x14ac:dyDescent="0.35">
      <c r="C208">
        <v>408</v>
      </c>
      <c r="E208">
        <f t="shared" ref="E208:W208" si="219">E73/E117</f>
        <v>0</v>
      </c>
      <c r="F208">
        <f t="shared" si="219"/>
        <v>0.258974358974359</v>
      </c>
      <c r="G208">
        <f t="shared" si="219"/>
        <v>0.27530120481927711</v>
      </c>
      <c r="H208">
        <f t="shared" si="219"/>
        <v>0</v>
      </c>
      <c r="I208">
        <f t="shared" si="219"/>
        <v>0.24568393094289509</v>
      </c>
      <c r="J208" t="e">
        <f t="shared" si="219"/>
        <v>#DIV/0!</v>
      </c>
      <c r="K208" t="e">
        <f t="shared" si="219"/>
        <v>#DIV/0!</v>
      </c>
      <c r="L208" t="e">
        <f t="shared" si="219"/>
        <v>#DIV/0!</v>
      </c>
      <c r="M208" t="e">
        <f t="shared" si="219"/>
        <v>#DIV/0!</v>
      </c>
      <c r="N208" t="e">
        <f t="shared" si="219"/>
        <v>#DIV/0!</v>
      </c>
      <c r="O208" t="e">
        <f t="shared" si="219"/>
        <v>#DIV/0!</v>
      </c>
      <c r="P208" t="e">
        <f t="shared" si="219"/>
        <v>#DIV/0!</v>
      </c>
      <c r="Q208">
        <f t="shared" si="219"/>
        <v>0.24183206106870228</v>
      </c>
      <c r="R208" t="e">
        <f t="shared" si="219"/>
        <v>#DIV/0!</v>
      </c>
      <c r="S208">
        <f t="shared" si="219"/>
        <v>0</v>
      </c>
      <c r="T208" t="e">
        <f t="shared" si="219"/>
        <v>#DIV/0!</v>
      </c>
      <c r="U208">
        <f t="shared" si="219"/>
        <v>0</v>
      </c>
      <c r="V208" t="e">
        <f t="shared" si="219"/>
        <v>#DIV/0!</v>
      </c>
      <c r="W208">
        <f t="shared" si="219"/>
        <v>5.4545454545454541</v>
      </c>
      <c r="X208" t="e">
        <f t="shared" si="189"/>
        <v>#DIV/0!</v>
      </c>
      <c r="Z208" t="e">
        <f t="shared" ref="Z208:AH208" si="220">AA73/Z117</f>
        <v>#DIV/0!</v>
      </c>
      <c r="AA208" t="e">
        <f t="shared" si="220"/>
        <v>#DIV/0!</v>
      </c>
      <c r="AB208">
        <f t="shared" si="220"/>
        <v>4.5931103344982525</v>
      </c>
      <c r="AC208" t="e">
        <f t="shared" si="220"/>
        <v>#DIV/0!</v>
      </c>
      <c r="AD208" t="e">
        <f t="shared" si="220"/>
        <v>#DIV/0!</v>
      </c>
      <c r="AE208">
        <f t="shared" si="220"/>
        <v>1.4553846153846155</v>
      </c>
      <c r="AF208" t="e">
        <f t="shared" si="220"/>
        <v>#DIV/0!</v>
      </c>
      <c r="AG208" t="e">
        <f t="shared" si="220"/>
        <v>#DIV/0!</v>
      </c>
      <c r="AH208">
        <f t="shared" si="220"/>
        <v>3.6430769230769231</v>
      </c>
    </row>
    <row r="209" spans="3:34" x14ac:dyDescent="0.35">
      <c r="C209">
        <v>432</v>
      </c>
      <c r="E209">
        <f t="shared" ref="E209:W209" si="221">E74/E118</f>
        <v>0</v>
      </c>
      <c r="F209">
        <f t="shared" si="221"/>
        <v>0</v>
      </c>
      <c r="G209">
        <f t="shared" si="221"/>
        <v>0.23125000000000001</v>
      </c>
      <c r="H209">
        <f t="shared" si="221"/>
        <v>0</v>
      </c>
      <c r="I209">
        <f t="shared" si="221"/>
        <v>0.21875</v>
      </c>
      <c r="J209" t="e">
        <f t="shared" si="221"/>
        <v>#DIV/0!</v>
      </c>
      <c r="K209" t="e">
        <f t="shared" si="221"/>
        <v>#DIV/0!</v>
      </c>
      <c r="L209" t="e">
        <f t="shared" si="221"/>
        <v>#DIV/0!</v>
      </c>
      <c r="M209" t="e">
        <f t="shared" si="221"/>
        <v>#DIV/0!</v>
      </c>
      <c r="N209" t="e">
        <f t="shared" si="221"/>
        <v>#DIV/0!</v>
      </c>
      <c r="O209" t="e">
        <f t="shared" si="221"/>
        <v>#DIV/0!</v>
      </c>
      <c r="P209" t="e">
        <f t="shared" si="221"/>
        <v>#DIV/0!</v>
      </c>
      <c r="Q209">
        <f t="shared" si="221"/>
        <v>7.5490037259031265E-2</v>
      </c>
      <c r="R209" t="e">
        <f t="shared" si="221"/>
        <v>#DIV/0!</v>
      </c>
      <c r="S209">
        <f t="shared" si="221"/>
        <v>0</v>
      </c>
      <c r="T209" t="e">
        <f t="shared" si="221"/>
        <v>#DIV/0!</v>
      </c>
      <c r="U209">
        <f t="shared" si="221"/>
        <v>0</v>
      </c>
      <c r="V209" t="e">
        <f t="shared" si="221"/>
        <v>#DIV/0!</v>
      </c>
      <c r="W209">
        <f t="shared" si="221"/>
        <v>4.9356223175965663</v>
      </c>
      <c r="X209" t="e">
        <f t="shared" si="189"/>
        <v>#DIV/0!</v>
      </c>
      <c r="Z209" t="e">
        <f t="shared" ref="Z209:AH209" si="222">AA74/Z118</f>
        <v>#DIV/0!</v>
      </c>
      <c r="AA209" t="e">
        <f t="shared" si="222"/>
        <v>#DIV/0!</v>
      </c>
      <c r="AB209">
        <f t="shared" si="222"/>
        <v>4.293447825275341</v>
      </c>
      <c r="AC209" t="e">
        <f t="shared" si="222"/>
        <v>#DIV/0!</v>
      </c>
      <c r="AD209" t="e">
        <f t="shared" si="222"/>
        <v>#DIV/0!</v>
      </c>
      <c r="AE209">
        <f t="shared" si="222"/>
        <v>0.67972350230414758</v>
      </c>
      <c r="AF209" t="e">
        <f t="shared" si="222"/>
        <v>#DIV/0!</v>
      </c>
      <c r="AG209" t="e">
        <f t="shared" si="222"/>
        <v>#DIV/0!</v>
      </c>
      <c r="AH209">
        <f t="shared" si="222"/>
        <v>2.0207373271889399</v>
      </c>
    </row>
    <row r="210" spans="3:34" x14ac:dyDescent="0.35">
      <c r="C210">
        <v>456</v>
      </c>
      <c r="E210">
        <f t="shared" ref="E210:W210" si="223">E75/E119</f>
        <v>0</v>
      </c>
      <c r="F210">
        <f t="shared" si="223"/>
        <v>0</v>
      </c>
      <c r="G210">
        <f t="shared" si="223"/>
        <v>0.20797546012269938</v>
      </c>
      <c r="H210">
        <f t="shared" si="223"/>
        <v>0</v>
      </c>
      <c r="I210">
        <f t="shared" si="223"/>
        <v>0.19833564493758668</v>
      </c>
      <c r="J210" t="e">
        <f t="shared" si="223"/>
        <v>#DIV/0!</v>
      </c>
      <c r="K210" t="e">
        <f t="shared" si="223"/>
        <v>#DIV/0!</v>
      </c>
      <c r="L210" t="e">
        <f t="shared" si="223"/>
        <v>#DIV/0!</v>
      </c>
      <c r="M210" t="e">
        <f t="shared" si="223"/>
        <v>#DIV/0!</v>
      </c>
      <c r="N210" t="e">
        <f t="shared" si="223"/>
        <v>#DIV/0!</v>
      </c>
      <c r="O210" t="e">
        <f t="shared" si="223"/>
        <v>#DIV/0!</v>
      </c>
      <c r="P210" t="e">
        <f t="shared" si="223"/>
        <v>#DIV/0!</v>
      </c>
      <c r="Q210">
        <f t="shared" si="223"/>
        <v>7.1502744399940657E-2</v>
      </c>
      <c r="R210" t="e">
        <f t="shared" si="223"/>
        <v>#DIV/0!</v>
      </c>
      <c r="S210">
        <f t="shared" si="223"/>
        <v>0</v>
      </c>
      <c r="T210" t="e">
        <f t="shared" si="223"/>
        <v>#DIV/0!</v>
      </c>
      <c r="U210">
        <f t="shared" si="223"/>
        <v>0</v>
      </c>
      <c r="V210">
        <f t="shared" si="223"/>
        <v>0</v>
      </c>
      <c r="W210">
        <f t="shared" si="223"/>
        <v>3.0122116689280869</v>
      </c>
      <c r="X210" t="e">
        <f t="shared" si="189"/>
        <v>#DIV/0!</v>
      </c>
      <c r="Z210" t="e">
        <f t="shared" ref="Z210:AH210" si="224">AA75/Z119</f>
        <v>#DIV/0!</v>
      </c>
      <c r="AA210" t="e">
        <f t="shared" si="224"/>
        <v>#DIV/0!</v>
      </c>
      <c r="AB210">
        <f t="shared" si="224"/>
        <v>2.5487944890929968</v>
      </c>
      <c r="AC210" t="e">
        <f t="shared" si="224"/>
        <v>#DIV/0!</v>
      </c>
      <c r="AD210" t="e">
        <f t="shared" si="224"/>
        <v>#DIV/0!</v>
      </c>
      <c r="AE210">
        <f t="shared" si="224"/>
        <v>0.38775510204081631</v>
      </c>
      <c r="AF210" t="e">
        <f t="shared" si="224"/>
        <v>#DIV/0!</v>
      </c>
      <c r="AG210" t="e">
        <f t="shared" si="224"/>
        <v>#DIV/0!</v>
      </c>
      <c r="AH210">
        <f t="shared" si="224"/>
        <v>0.88235294117647056</v>
      </c>
    </row>
    <row r="211" spans="3:34" x14ac:dyDescent="0.35">
      <c r="C211">
        <v>480</v>
      </c>
      <c r="E211">
        <f t="shared" ref="E211:W211" si="225">E76/E120</f>
        <v>0</v>
      </c>
      <c r="F211">
        <f t="shared" si="225"/>
        <v>0.1189236111111111</v>
      </c>
      <c r="G211">
        <f t="shared" si="225"/>
        <v>0.33903225806451615</v>
      </c>
      <c r="H211">
        <f t="shared" si="225"/>
        <v>0</v>
      </c>
      <c r="I211">
        <f t="shared" si="225"/>
        <v>0.34722222222222221</v>
      </c>
      <c r="J211" t="e">
        <f t="shared" si="225"/>
        <v>#DIV/0!</v>
      </c>
      <c r="K211" t="e">
        <f t="shared" si="225"/>
        <v>#DIV/0!</v>
      </c>
      <c r="L211" t="e">
        <f t="shared" si="225"/>
        <v>#DIV/0!</v>
      </c>
      <c r="M211" t="e">
        <f t="shared" si="225"/>
        <v>#DIV/0!</v>
      </c>
      <c r="N211" t="e">
        <f t="shared" si="225"/>
        <v>#DIV/0!</v>
      </c>
      <c r="O211" t="e">
        <f t="shared" si="225"/>
        <v>#DIV/0!</v>
      </c>
      <c r="P211" t="e">
        <f t="shared" si="225"/>
        <v>#DIV/0!</v>
      </c>
      <c r="Q211">
        <f t="shared" si="225"/>
        <v>0.21303278688524591</v>
      </c>
      <c r="R211" t="e">
        <f t="shared" si="225"/>
        <v>#DIV/0!</v>
      </c>
      <c r="S211">
        <f t="shared" si="225"/>
        <v>0</v>
      </c>
      <c r="T211" t="e">
        <f t="shared" si="225"/>
        <v>#DIV/0!</v>
      </c>
      <c r="U211">
        <f t="shared" si="225"/>
        <v>0</v>
      </c>
      <c r="V211" t="e">
        <f t="shared" si="225"/>
        <v>#DIV/0!</v>
      </c>
      <c r="W211">
        <f t="shared" si="225"/>
        <v>3.5636856368563685</v>
      </c>
      <c r="X211" t="e">
        <f t="shared" si="189"/>
        <v>#DIV/0!</v>
      </c>
      <c r="Z211" t="e">
        <f t="shared" ref="Z211:AH211" si="226">AA76/Z120</f>
        <v>#DIV/0!</v>
      </c>
      <c r="AA211" t="e">
        <f t="shared" si="226"/>
        <v>#DIV/0!</v>
      </c>
      <c r="AB211">
        <f t="shared" si="226"/>
        <v>3.1146376125059216</v>
      </c>
      <c r="AC211" t="e">
        <f t="shared" si="226"/>
        <v>#DIV/0!</v>
      </c>
      <c r="AD211" t="e">
        <f t="shared" si="226"/>
        <v>#DIV/0!</v>
      </c>
      <c r="AE211">
        <f t="shared" si="226"/>
        <v>1.0589999999999999</v>
      </c>
      <c r="AF211" t="e">
        <f t="shared" si="226"/>
        <v>#DIV/0!</v>
      </c>
      <c r="AG211" t="e">
        <f t="shared" si="226"/>
        <v>#DIV/0!</v>
      </c>
      <c r="AH211">
        <f t="shared" si="226"/>
        <v>3.0460000000000003</v>
      </c>
    </row>
    <row r="212" spans="3:34" x14ac:dyDescent="0.35">
      <c r="C212">
        <v>504</v>
      </c>
      <c r="E212">
        <f t="shared" ref="E212:W212" si="227">E77/E121</f>
        <v>0</v>
      </c>
      <c r="F212">
        <f t="shared" si="227"/>
        <v>0.47282913165266111</v>
      </c>
      <c r="G212">
        <f t="shared" si="227"/>
        <v>0.42044198895027618</v>
      </c>
      <c r="H212">
        <f t="shared" si="227"/>
        <v>0</v>
      </c>
      <c r="I212">
        <f t="shared" si="227"/>
        <v>0.49002659574468088</v>
      </c>
      <c r="J212" t="e">
        <f t="shared" si="227"/>
        <v>#DIV/0!</v>
      </c>
      <c r="K212" t="e">
        <f t="shared" si="227"/>
        <v>#DIV/0!</v>
      </c>
      <c r="L212" t="e">
        <f t="shared" si="227"/>
        <v>#DIV/0!</v>
      </c>
      <c r="M212" t="e">
        <f t="shared" si="227"/>
        <v>#DIV/0!</v>
      </c>
      <c r="N212" t="e">
        <f t="shared" si="227"/>
        <v>#DIV/0!</v>
      </c>
      <c r="O212" t="e">
        <f t="shared" si="227"/>
        <v>#DIV/0!</v>
      </c>
      <c r="P212" t="e">
        <f t="shared" si="227"/>
        <v>#DIV/0!</v>
      </c>
      <c r="Q212">
        <f t="shared" si="227"/>
        <v>0.42062946673996698</v>
      </c>
      <c r="R212" t="e">
        <f t="shared" si="227"/>
        <v>#DIV/0!</v>
      </c>
      <c r="S212">
        <f t="shared" si="227"/>
        <v>0.17534722222222224</v>
      </c>
      <c r="T212" t="e">
        <f t="shared" si="227"/>
        <v>#DIV/0!</v>
      </c>
      <c r="U212">
        <f t="shared" si="227"/>
        <v>0</v>
      </c>
      <c r="V212" t="e">
        <f t="shared" si="227"/>
        <v>#DIV/0!</v>
      </c>
      <c r="W212">
        <f t="shared" si="227"/>
        <v>6.2337662337662341</v>
      </c>
      <c r="X212" t="e">
        <f t="shared" si="189"/>
        <v>#DIV/0!</v>
      </c>
      <c r="Z212" t="e">
        <f t="shared" ref="Z212:AH212" si="228">AA77/Z121</f>
        <v>#DIV/0!</v>
      </c>
      <c r="AA212" t="e">
        <f t="shared" si="228"/>
        <v>#DIV/0!</v>
      </c>
      <c r="AB212">
        <f t="shared" si="228"/>
        <v>4.9488706365503079</v>
      </c>
      <c r="AC212" t="e">
        <f t="shared" si="228"/>
        <v>#DIV/0!</v>
      </c>
      <c r="AD212" t="e">
        <f t="shared" si="228"/>
        <v>#DIV/0!</v>
      </c>
      <c r="AE212">
        <f t="shared" si="228"/>
        <v>0.88380281690140838</v>
      </c>
      <c r="AF212" t="e">
        <f t="shared" si="228"/>
        <v>#DIV/0!</v>
      </c>
      <c r="AG212" t="e">
        <f t="shared" si="228"/>
        <v>#DIV/0!</v>
      </c>
      <c r="AH212">
        <f t="shared" si="228"/>
        <v>2.7875586854460095</v>
      </c>
    </row>
    <row r="213" spans="3:34" x14ac:dyDescent="0.35">
      <c r="C213">
        <v>528</v>
      </c>
      <c r="E213">
        <f t="shared" ref="E213:W213" si="229">E78/E122</f>
        <v>0</v>
      </c>
      <c r="F213">
        <f t="shared" si="229"/>
        <v>0.19838235294117648</v>
      </c>
      <c r="G213">
        <f t="shared" si="229"/>
        <v>0.29316939890710381</v>
      </c>
      <c r="H213">
        <f t="shared" si="229"/>
        <v>0</v>
      </c>
      <c r="I213">
        <f t="shared" si="229"/>
        <v>0.27706635622817227</v>
      </c>
      <c r="J213">
        <f t="shared" si="229"/>
        <v>0</v>
      </c>
      <c r="K213" t="e">
        <f t="shared" si="229"/>
        <v>#DIV/0!</v>
      </c>
      <c r="L213" t="e">
        <f t="shared" si="229"/>
        <v>#DIV/0!</v>
      </c>
      <c r="M213" t="e">
        <f t="shared" si="229"/>
        <v>#DIV/0!</v>
      </c>
      <c r="N213" t="e">
        <f t="shared" si="229"/>
        <v>#DIV/0!</v>
      </c>
      <c r="O213" t="e">
        <f t="shared" si="229"/>
        <v>#DIV/0!</v>
      </c>
      <c r="P213" t="e">
        <f t="shared" si="229"/>
        <v>#DIV/0!</v>
      </c>
      <c r="Q213">
        <f t="shared" si="229"/>
        <v>0.22274056538086615</v>
      </c>
      <c r="R213" t="e">
        <f t="shared" si="229"/>
        <v>#DIV/0!</v>
      </c>
      <c r="S213">
        <f t="shared" si="229"/>
        <v>0</v>
      </c>
      <c r="T213" t="e">
        <f t="shared" si="229"/>
        <v>#DIV/0!</v>
      </c>
      <c r="U213">
        <f t="shared" si="229"/>
        <v>0</v>
      </c>
      <c r="V213" t="e">
        <f t="shared" si="229"/>
        <v>#DIV/0!</v>
      </c>
      <c r="W213">
        <f t="shared" si="229"/>
        <v>5.6486486486486482</v>
      </c>
      <c r="X213" t="e">
        <f t="shared" si="189"/>
        <v>#DIV/0!</v>
      </c>
      <c r="Z213" t="e">
        <f t="shared" ref="Z213:AH213" si="230">AA78/Z122</f>
        <v>#DIV/0!</v>
      </c>
      <c r="AA213" t="e">
        <f t="shared" si="230"/>
        <v>#DIV/0!</v>
      </c>
      <c r="AB213">
        <f t="shared" si="230"/>
        <v>4.6025104602510467</v>
      </c>
      <c r="AC213" t="e">
        <f t="shared" si="230"/>
        <v>#DIV/0!</v>
      </c>
      <c r="AD213" t="e">
        <f t="shared" si="230"/>
        <v>#DIV/0!</v>
      </c>
      <c r="AE213">
        <f t="shared" si="230"/>
        <v>1.023102310231023</v>
      </c>
      <c r="AF213" t="e">
        <f t="shared" si="230"/>
        <v>#DIV/0!</v>
      </c>
      <c r="AG213" t="e">
        <f t="shared" si="230"/>
        <v>#DIV/0!</v>
      </c>
      <c r="AH213">
        <f t="shared" si="230"/>
        <v>3.0049504950495054</v>
      </c>
    </row>
    <row r="214" spans="3:34" x14ac:dyDescent="0.35">
      <c r="C214">
        <v>552</v>
      </c>
      <c r="E214">
        <f t="shared" ref="E214:W214" si="231">E79/E123</f>
        <v>0</v>
      </c>
      <c r="F214">
        <f t="shared" si="231"/>
        <v>3.3915211970074813E-2</v>
      </c>
      <c r="G214">
        <f t="shared" si="231"/>
        <v>0.21249999999999999</v>
      </c>
      <c r="H214">
        <f t="shared" si="231"/>
        <v>0</v>
      </c>
      <c r="I214">
        <f t="shared" si="231"/>
        <v>0.1970217640320733</v>
      </c>
      <c r="J214">
        <f t="shared" si="231"/>
        <v>0</v>
      </c>
      <c r="K214" t="e">
        <f t="shared" si="231"/>
        <v>#DIV/0!</v>
      </c>
      <c r="L214" t="e">
        <f t="shared" si="231"/>
        <v>#DIV/0!</v>
      </c>
      <c r="M214" t="e">
        <f t="shared" si="231"/>
        <v>#DIV/0!</v>
      </c>
      <c r="N214" t="e">
        <f t="shared" si="231"/>
        <v>#DIV/0!</v>
      </c>
      <c r="O214" t="e">
        <f t="shared" si="231"/>
        <v>#DIV/0!</v>
      </c>
      <c r="P214" t="e">
        <f t="shared" si="231"/>
        <v>#DIV/0!</v>
      </c>
      <c r="Q214">
        <f t="shared" si="231"/>
        <v>8.7098886705959375E-2</v>
      </c>
      <c r="R214" t="e">
        <f t="shared" si="231"/>
        <v>#DIV/0!</v>
      </c>
      <c r="S214">
        <f t="shared" si="231"/>
        <v>0</v>
      </c>
      <c r="T214" t="e">
        <f t="shared" si="231"/>
        <v>#DIV/0!</v>
      </c>
      <c r="U214">
        <f t="shared" si="231"/>
        <v>0</v>
      </c>
      <c r="V214" t="e">
        <f t="shared" si="231"/>
        <v>#DIV/0!</v>
      </c>
      <c r="W214">
        <f t="shared" si="231"/>
        <v>4.2710997442455243</v>
      </c>
      <c r="X214" t="e">
        <f t="shared" si="189"/>
        <v>#DIV/0!</v>
      </c>
      <c r="Z214" t="e">
        <f t="shared" ref="Z214:AH214" si="232">AA79/Z123</f>
        <v>#DIV/0!</v>
      </c>
      <c r="AA214" t="e">
        <f t="shared" si="232"/>
        <v>#DIV/0!</v>
      </c>
      <c r="AB214">
        <f t="shared" si="232"/>
        <v>3.493723849372385</v>
      </c>
      <c r="AC214" t="e">
        <f t="shared" si="232"/>
        <v>#DIV/0!</v>
      </c>
      <c r="AD214" t="e">
        <f t="shared" si="232"/>
        <v>#DIV/0!</v>
      </c>
      <c r="AE214">
        <f t="shared" si="232"/>
        <v>1.2893617021276595</v>
      </c>
      <c r="AF214" t="e">
        <f t="shared" si="232"/>
        <v>#DIV/0!</v>
      </c>
      <c r="AG214" t="e">
        <f t="shared" si="232"/>
        <v>#DIV/0!</v>
      </c>
      <c r="AH214">
        <f t="shared" si="232"/>
        <v>3.1574468085106382</v>
      </c>
    </row>
    <row r="215" spans="3:34" x14ac:dyDescent="0.35">
      <c r="C215">
        <v>576</v>
      </c>
      <c r="E215">
        <f t="shared" ref="E215:W215" si="233">E80/E124</f>
        <v>0</v>
      </c>
      <c r="F215">
        <f t="shared" si="233"/>
        <v>4.6109510086455328E-2</v>
      </c>
      <c r="G215">
        <f t="shared" si="233"/>
        <v>0.20636942675159237</v>
      </c>
      <c r="H215">
        <f t="shared" si="233"/>
        <v>0</v>
      </c>
      <c r="I215">
        <f t="shared" si="233"/>
        <v>0.17706013363028952</v>
      </c>
      <c r="J215">
        <f t="shared" si="233"/>
        <v>0</v>
      </c>
      <c r="K215" t="e">
        <f t="shared" si="233"/>
        <v>#DIV/0!</v>
      </c>
      <c r="L215" t="e">
        <f t="shared" si="233"/>
        <v>#DIV/0!</v>
      </c>
      <c r="M215" t="e">
        <f t="shared" si="233"/>
        <v>#DIV/0!</v>
      </c>
      <c r="N215" t="e">
        <f t="shared" si="233"/>
        <v>#DIV/0!</v>
      </c>
      <c r="O215" t="e">
        <f t="shared" si="233"/>
        <v>#DIV/0!</v>
      </c>
      <c r="P215" t="e">
        <f t="shared" si="233"/>
        <v>#DIV/0!</v>
      </c>
      <c r="Q215">
        <f t="shared" si="233"/>
        <v>8.6974164750439592E-2</v>
      </c>
      <c r="R215" t="e">
        <f t="shared" si="233"/>
        <v>#DIV/0!</v>
      </c>
      <c r="S215">
        <f t="shared" si="233"/>
        <v>0</v>
      </c>
      <c r="T215" t="e">
        <f t="shared" si="233"/>
        <v>#DIV/0!</v>
      </c>
      <c r="U215">
        <f t="shared" si="233"/>
        <v>0</v>
      </c>
      <c r="V215" t="e">
        <f t="shared" si="233"/>
        <v>#DIV/0!</v>
      </c>
      <c r="W215">
        <f t="shared" si="233"/>
        <v>3.333333333333333</v>
      </c>
      <c r="X215" t="e">
        <f t="shared" si="189"/>
        <v>#DIV/0!</v>
      </c>
      <c r="Z215" t="e">
        <f t="shared" ref="Z215:AH215" si="234">AA80/Z124</f>
        <v>#DIV/0!</v>
      </c>
      <c r="AA215" t="e">
        <f t="shared" si="234"/>
        <v>#DIV/0!</v>
      </c>
      <c r="AB215">
        <f t="shared" si="234"/>
        <v>2.6255181943804695</v>
      </c>
      <c r="AC215" t="e">
        <f t="shared" si="234"/>
        <v>#DIV/0!</v>
      </c>
      <c r="AD215" t="e">
        <f t="shared" si="234"/>
        <v>#DIV/0!</v>
      </c>
      <c r="AE215">
        <f t="shared" si="234"/>
        <v>0.62049861495844882</v>
      </c>
      <c r="AF215" t="e">
        <f t="shared" si="234"/>
        <v>#DIV/0!</v>
      </c>
      <c r="AG215" t="e">
        <f t="shared" si="234"/>
        <v>#DIV/0!</v>
      </c>
      <c r="AH215">
        <f t="shared" si="234"/>
        <v>1.2465373961218837</v>
      </c>
    </row>
    <row r="216" spans="3:34" x14ac:dyDescent="0.35">
      <c r="C216">
        <v>600</v>
      </c>
      <c r="E216">
        <f t="shared" ref="E216:W216" si="235">E81/E125</f>
        <v>0</v>
      </c>
      <c r="F216">
        <f t="shared" si="235"/>
        <v>0</v>
      </c>
      <c r="G216">
        <f t="shared" si="235"/>
        <v>0.19664429530201344</v>
      </c>
      <c r="H216">
        <f t="shared" si="235"/>
        <v>0</v>
      </c>
      <c r="I216">
        <f t="shared" si="235"/>
        <v>0.17628705148205925</v>
      </c>
      <c r="J216">
        <f t="shared" si="235"/>
        <v>0</v>
      </c>
      <c r="K216" t="e">
        <f t="shared" si="235"/>
        <v>#DIV/0!</v>
      </c>
      <c r="L216" t="e">
        <f t="shared" si="235"/>
        <v>#DIV/0!</v>
      </c>
      <c r="M216" t="e">
        <f t="shared" si="235"/>
        <v>#DIV/0!</v>
      </c>
      <c r="N216" t="e">
        <f t="shared" si="235"/>
        <v>#DIV/0!</v>
      </c>
      <c r="O216" t="e">
        <f t="shared" si="235"/>
        <v>#DIV/0!</v>
      </c>
      <c r="P216" t="e">
        <f t="shared" si="235"/>
        <v>#DIV/0!</v>
      </c>
      <c r="Q216">
        <f t="shared" si="235"/>
        <v>5.9802621888348804E-2</v>
      </c>
      <c r="R216" t="e">
        <f t="shared" si="235"/>
        <v>#DIV/0!</v>
      </c>
      <c r="S216">
        <f t="shared" si="235"/>
        <v>0</v>
      </c>
      <c r="T216" t="e">
        <f t="shared" si="235"/>
        <v>#DIV/0!</v>
      </c>
      <c r="U216">
        <f t="shared" si="235"/>
        <v>0</v>
      </c>
      <c r="V216" t="e">
        <f t="shared" si="235"/>
        <v>#DIV/0!</v>
      </c>
      <c r="W216">
        <f t="shared" si="235"/>
        <v>2.7404844290657442</v>
      </c>
      <c r="X216" t="e">
        <f t="shared" si="189"/>
        <v>#DIV/0!</v>
      </c>
      <c r="Z216" t="e">
        <f t="shared" ref="Z216:AH216" si="236">AA81/Z125</f>
        <v>#DIV/0!</v>
      </c>
      <c r="AA216" t="e">
        <f t="shared" si="236"/>
        <v>#DIV/0!</v>
      </c>
      <c r="AB216">
        <f t="shared" si="236"/>
        <v>2.120481927710844</v>
      </c>
      <c r="AC216" t="e">
        <f t="shared" si="236"/>
        <v>#DIV/0!</v>
      </c>
      <c r="AD216" t="e">
        <f t="shared" si="236"/>
        <v>#DIV/0!</v>
      </c>
      <c r="AE216">
        <f t="shared" si="236"/>
        <v>0.49763033175355453</v>
      </c>
      <c r="AF216" t="e">
        <f t="shared" si="236"/>
        <v>#DIV/0!</v>
      </c>
      <c r="AG216" t="e">
        <f t="shared" si="236"/>
        <v>#DIV/0!</v>
      </c>
      <c r="AH216">
        <f t="shared" si="236"/>
        <v>0.97630331753554511</v>
      </c>
    </row>
    <row r="217" spans="3:34" x14ac:dyDescent="0.35">
      <c r="C217">
        <v>624</v>
      </c>
      <c r="E217">
        <f t="shared" ref="E217:W217" si="237">E82/E126</f>
        <v>0</v>
      </c>
      <c r="F217">
        <f t="shared" si="237"/>
        <v>0</v>
      </c>
      <c r="G217">
        <f t="shared" si="237"/>
        <v>0.16708860759493671</v>
      </c>
      <c r="H217">
        <f t="shared" si="237"/>
        <v>0</v>
      </c>
      <c r="I217">
        <f t="shared" si="237"/>
        <v>0.14769647696476967</v>
      </c>
      <c r="J217">
        <f t="shared" si="237"/>
        <v>0</v>
      </c>
      <c r="K217" t="e">
        <f t="shared" si="237"/>
        <v>#DIV/0!</v>
      </c>
      <c r="L217" t="e">
        <f t="shared" si="237"/>
        <v>#DIV/0!</v>
      </c>
      <c r="M217" t="e">
        <f t="shared" si="237"/>
        <v>#DIV/0!</v>
      </c>
      <c r="N217" t="e">
        <f t="shared" si="237"/>
        <v>#DIV/0!</v>
      </c>
      <c r="O217" t="e">
        <f t="shared" si="237"/>
        <v>#DIV/0!</v>
      </c>
      <c r="P217" t="e">
        <f t="shared" si="237"/>
        <v>#DIV/0!</v>
      </c>
      <c r="Q217">
        <f t="shared" si="237"/>
        <v>5.0378173960021623E-2</v>
      </c>
      <c r="R217" t="e">
        <f t="shared" si="237"/>
        <v>#DIV/0!</v>
      </c>
      <c r="S217">
        <f t="shared" si="237"/>
        <v>0</v>
      </c>
      <c r="T217" t="e">
        <f t="shared" si="237"/>
        <v>#DIV/0!</v>
      </c>
      <c r="U217">
        <f t="shared" si="237"/>
        <v>0</v>
      </c>
      <c r="V217" t="e">
        <f t="shared" si="237"/>
        <v>#DIV/0!</v>
      </c>
      <c r="W217">
        <f t="shared" si="237"/>
        <v>2.6610738255033555</v>
      </c>
      <c r="X217" t="e">
        <f t="shared" si="189"/>
        <v>#DIV/0!</v>
      </c>
      <c r="Z217" t="e">
        <f t="shared" ref="Z217:AH217" si="238">AA82/Z126</f>
        <v>#DIV/0!</v>
      </c>
      <c r="AA217" t="e">
        <f t="shared" si="238"/>
        <v>#DIV/0!</v>
      </c>
      <c r="AB217">
        <f t="shared" si="238"/>
        <v>2.0417095777548915</v>
      </c>
      <c r="AC217" t="e">
        <f t="shared" si="238"/>
        <v>#DIV/0!</v>
      </c>
      <c r="AD217" t="e">
        <f t="shared" si="238"/>
        <v>#DIV/0!</v>
      </c>
      <c r="AE217">
        <f t="shared" si="238"/>
        <v>0.43421052631578949</v>
      </c>
      <c r="AF217" t="e">
        <f t="shared" si="238"/>
        <v>#DIV/0!</v>
      </c>
      <c r="AG217" t="e">
        <f t="shared" si="238"/>
        <v>#DIV/0!</v>
      </c>
      <c r="AH217">
        <f t="shared" si="238"/>
        <v>1.8026315789473688</v>
      </c>
    </row>
    <row r="218" spans="3:34" x14ac:dyDescent="0.35">
      <c r="C218">
        <v>648</v>
      </c>
      <c r="E218">
        <f t="shared" ref="E218:W218" si="239">E83/E127</f>
        <v>7.8023407022106625E-2</v>
      </c>
      <c r="F218">
        <f t="shared" si="239"/>
        <v>0.12865853658536586</v>
      </c>
      <c r="G218">
        <f t="shared" si="239"/>
        <v>0.35520833333333335</v>
      </c>
      <c r="H218">
        <f t="shared" si="239"/>
        <v>0</v>
      </c>
      <c r="I218">
        <f t="shared" si="239"/>
        <v>0.46634615384615385</v>
      </c>
      <c r="J218" t="e">
        <f t="shared" si="239"/>
        <v>#DIV/0!</v>
      </c>
      <c r="K218" t="e">
        <f t="shared" si="239"/>
        <v>#DIV/0!</v>
      </c>
      <c r="L218" t="e">
        <f t="shared" si="239"/>
        <v>#DIV/0!</v>
      </c>
      <c r="M218" t="e">
        <f t="shared" si="239"/>
        <v>#DIV/0!</v>
      </c>
      <c r="N218" t="e">
        <f t="shared" si="239"/>
        <v>#DIV/0!</v>
      </c>
      <c r="O218" t="e">
        <f t="shared" si="239"/>
        <v>#DIV/0!</v>
      </c>
      <c r="P218" t="e">
        <f t="shared" si="239"/>
        <v>#DIV/0!</v>
      </c>
      <c r="Q218">
        <f t="shared" si="239"/>
        <v>0.22050561797752813</v>
      </c>
      <c r="R218" t="e">
        <f t="shared" si="239"/>
        <v>#DIV/0!</v>
      </c>
      <c r="S218">
        <f t="shared" si="239"/>
        <v>0.1128048780487805</v>
      </c>
      <c r="T218" t="e">
        <f t="shared" si="239"/>
        <v>#DIV/0!</v>
      </c>
      <c r="U218">
        <f t="shared" si="239"/>
        <v>0</v>
      </c>
      <c r="V218" t="e">
        <f t="shared" si="239"/>
        <v>#DIV/0!</v>
      </c>
      <c r="W218">
        <f t="shared" si="239"/>
        <v>7.9820627802690582</v>
      </c>
      <c r="X218" t="e">
        <f t="shared" si="189"/>
        <v>#DIV/0!</v>
      </c>
      <c r="Z218" t="e">
        <f t="shared" ref="Z218:AH218" si="240">AA83/Z127</f>
        <v>#DIV/0!</v>
      </c>
      <c r="AA218" t="e">
        <f t="shared" si="240"/>
        <v>#DIV/0!</v>
      </c>
      <c r="AB218">
        <f t="shared" si="240"/>
        <v>5.9222222222222225</v>
      </c>
      <c r="AC218" t="e">
        <f t="shared" si="240"/>
        <v>#DIV/0!</v>
      </c>
      <c r="AD218" t="e">
        <f t="shared" si="240"/>
        <v>#DIV/0!</v>
      </c>
      <c r="AE218">
        <f t="shared" si="240"/>
        <v>0.55202312138728327</v>
      </c>
      <c r="AF218" t="e">
        <f t="shared" si="240"/>
        <v>#DIV/0!</v>
      </c>
      <c r="AG218" t="e">
        <f t="shared" si="240"/>
        <v>#DIV/0!</v>
      </c>
      <c r="AH218">
        <f t="shared" si="240"/>
        <v>1.386319845857418</v>
      </c>
    </row>
    <row r="219" spans="3:34" x14ac:dyDescent="0.35">
      <c r="C219">
        <v>672</v>
      </c>
      <c r="E219">
        <f t="shared" ref="E219:W219" si="241">E84/E128</f>
        <v>0</v>
      </c>
      <c r="F219">
        <f t="shared" si="241"/>
        <v>0.1068762278978389</v>
      </c>
      <c r="G219">
        <f t="shared" si="241"/>
        <v>0.28418604651162793</v>
      </c>
      <c r="H219">
        <f t="shared" si="241"/>
        <v>0</v>
      </c>
      <c r="I219">
        <f t="shared" si="241"/>
        <v>0.45891276864728192</v>
      </c>
      <c r="J219" t="e">
        <f t="shared" si="241"/>
        <v>#DIV/0!</v>
      </c>
      <c r="K219" t="e">
        <f t="shared" si="241"/>
        <v>#DIV/0!</v>
      </c>
      <c r="L219" t="e">
        <f t="shared" si="241"/>
        <v>#DIV/0!</v>
      </c>
      <c r="M219" t="e">
        <f t="shared" si="241"/>
        <v>#DIV/0!</v>
      </c>
      <c r="N219" t="e">
        <f t="shared" si="241"/>
        <v>#DIV/0!</v>
      </c>
      <c r="O219" t="e">
        <f t="shared" si="241"/>
        <v>#DIV/0!</v>
      </c>
      <c r="P219" t="e">
        <f t="shared" si="241"/>
        <v>#DIV/0!</v>
      </c>
      <c r="Q219">
        <f t="shared" si="241"/>
        <v>0.19050075220287987</v>
      </c>
      <c r="R219" t="e">
        <f t="shared" si="241"/>
        <v>#DIV/0!</v>
      </c>
      <c r="S219">
        <f t="shared" si="241"/>
        <v>0</v>
      </c>
      <c r="T219" t="e">
        <f t="shared" si="241"/>
        <v>#DIV/0!</v>
      </c>
      <c r="U219">
        <f t="shared" si="241"/>
        <v>0</v>
      </c>
      <c r="V219" t="e">
        <f t="shared" si="241"/>
        <v>#DIV/0!</v>
      </c>
      <c r="W219">
        <f t="shared" si="241"/>
        <v>8.3886255924170605</v>
      </c>
      <c r="X219" t="e">
        <f t="shared" si="189"/>
        <v>#DIV/0!</v>
      </c>
      <c r="Z219" t="e">
        <f t="shared" ref="Z219:AH219" si="242">AA84/Z128</f>
        <v>#DIV/0!</v>
      </c>
      <c r="AA219" t="e">
        <f t="shared" si="242"/>
        <v>#DIV/0!</v>
      </c>
      <c r="AB219">
        <f t="shared" si="242"/>
        <v>5.8667550546900893</v>
      </c>
      <c r="AC219" t="e">
        <f t="shared" si="242"/>
        <v>#DIV/0!</v>
      </c>
      <c r="AD219" t="e">
        <f t="shared" si="242"/>
        <v>#DIV/0!</v>
      </c>
      <c r="AE219">
        <f t="shared" si="242"/>
        <v>0.35483870967741937</v>
      </c>
      <c r="AF219" t="e">
        <f t="shared" si="242"/>
        <v>#DIV/0!</v>
      </c>
      <c r="AG219" t="e">
        <f t="shared" si="242"/>
        <v>#DIV/0!</v>
      </c>
      <c r="AH219">
        <f t="shared" si="242"/>
        <v>1.1559139784946235</v>
      </c>
    </row>
    <row r="220" spans="3:34" x14ac:dyDescent="0.35">
      <c r="C220">
        <v>696</v>
      </c>
      <c r="E220">
        <f t="shared" ref="E220:W220" si="243">E85/E129</f>
        <v>0</v>
      </c>
      <c r="F220">
        <f t="shared" si="243"/>
        <v>0.11184738955823294</v>
      </c>
      <c r="G220">
        <f t="shared" si="243"/>
        <v>0.16502463054187191</v>
      </c>
      <c r="H220">
        <f t="shared" si="243"/>
        <v>0.38226299694189603</v>
      </c>
      <c r="I220">
        <f t="shared" si="243"/>
        <v>0.22761596548004315</v>
      </c>
      <c r="J220" t="e">
        <f t="shared" si="243"/>
        <v>#DIV/0!</v>
      </c>
      <c r="K220" t="e">
        <f t="shared" si="243"/>
        <v>#DIV/0!</v>
      </c>
      <c r="L220" t="e">
        <f t="shared" si="243"/>
        <v>#DIV/0!</v>
      </c>
      <c r="M220" t="e">
        <f t="shared" si="243"/>
        <v>#DIV/0!</v>
      </c>
      <c r="N220" t="e">
        <f t="shared" si="243"/>
        <v>#DIV/0!</v>
      </c>
      <c r="O220" t="e">
        <f t="shared" si="243"/>
        <v>#DIV/0!</v>
      </c>
      <c r="P220" t="e">
        <f t="shared" si="243"/>
        <v>#DIV/0!</v>
      </c>
      <c r="Q220">
        <f t="shared" si="243"/>
        <v>0.15307347963751503</v>
      </c>
      <c r="R220" t="e">
        <f t="shared" si="243"/>
        <v>#DIV/0!</v>
      </c>
      <c r="S220">
        <f t="shared" si="243"/>
        <v>0</v>
      </c>
      <c r="T220" t="e">
        <f t="shared" si="243"/>
        <v>#DIV/0!</v>
      </c>
      <c r="U220">
        <f t="shared" si="243"/>
        <v>0</v>
      </c>
      <c r="V220" t="e">
        <f t="shared" si="243"/>
        <v>#DIV/0!</v>
      </c>
      <c r="W220">
        <f t="shared" si="243"/>
        <v>5.7731958762886606</v>
      </c>
      <c r="X220" t="e">
        <f t="shared" si="189"/>
        <v>#DIV/0!</v>
      </c>
      <c r="Z220" t="e">
        <f t="shared" ref="Z220:AH220" si="244">AA85/Z129</f>
        <v>#DIV/0!</v>
      </c>
      <c r="AA220" t="e">
        <f t="shared" si="244"/>
        <v>#DIV/0!</v>
      </c>
      <c r="AB220">
        <f t="shared" si="244"/>
        <v>4.0462427745664744</v>
      </c>
      <c r="AC220" t="e">
        <f t="shared" si="244"/>
        <v>#DIV/0!</v>
      </c>
      <c r="AD220" t="e">
        <f t="shared" si="244"/>
        <v>#DIV/0!</v>
      </c>
      <c r="AE220">
        <f t="shared" si="244"/>
        <v>0.63888888888888895</v>
      </c>
      <c r="AF220" t="e">
        <f t="shared" si="244"/>
        <v>#DIV/0!</v>
      </c>
      <c r="AG220" t="e">
        <f t="shared" si="244"/>
        <v>#DIV/0!</v>
      </c>
      <c r="AH220">
        <f t="shared" si="244"/>
        <v>1.6785714285714288</v>
      </c>
    </row>
    <row r="221" spans="3:34" x14ac:dyDescent="0.35">
      <c r="C221">
        <v>720</v>
      </c>
      <c r="E221">
        <f t="shared" ref="E221:W221" si="245">E86/E130</f>
        <v>0</v>
      </c>
      <c r="F221">
        <f t="shared" si="245"/>
        <v>0</v>
      </c>
      <c r="G221">
        <f t="shared" si="245"/>
        <v>0.12054054054054054</v>
      </c>
      <c r="H221">
        <f t="shared" si="245"/>
        <v>0</v>
      </c>
      <c r="I221">
        <f t="shared" si="245"/>
        <v>0.18613138686131386</v>
      </c>
      <c r="J221" t="e">
        <f t="shared" si="245"/>
        <v>#DIV/0!</v>
      </c>
      <c r="K221" t="e">
        <f t="shared" si="245"/>
        <v>#DIV/0!</v>
      </c>
      <c r="L221" t="e">
        <f t="shared" si="245"/>
        <v>#DIV/0!</v>
      </c>
      <c r="M221" t="e">
        <f t="shared" si="245"/>
        <v>#DIV/0!</v>
      </c>
      <c r="N221" t="e">
        <f t="shared" si="245"/>
        <v>#DIV/0!</v>
      </c>
      <c r="O221" t="e">
        <f t="shared" si="245"/>
        <v>#DIV/0!</v>
      </c>
      <c r="P221" t="e">
        <f t="shared" si="245"/>
        <v>#DIV/0!</v>
      </c>
      <c r="Q221">
        <f t="shared" si="245"/>
        <v>6.8952571643098481E-2</v>
      </c>
      <c r="R221" t="e">
        <f t="shared" si="245"/>
        <v>#DIV/0!</v>
      </c>
      <c r="S221">
        <f t="shared" si="245"/>
        <v>0</v>
      </c>
      <c r="T221" t="e">
        <f t="shared" si="245"/>
        <v>#DIV/0!</v>
      </c>
      <c r="U221">
        <f t="shared" si="245"/>
        <v>0</v>
      </c>
      <c r="V221" t="e">
        <f t="shared" si="245"/>
        <v>#DIV/0!</v>
      </c>
      <c r="W221">
        <f t="shared" si="245"/>
        <v>4.2415730337078648</v>
      </c>
      <c r="X221" t="e">
        <f t="shared" si="189"/>
        <v>#DIV/0!</v>
      </c>
      <c r="Z221" t="e">
        <f t="shared" ref="Z221:AH221" si="246">AA86/Z130</f>
        <v>#DIV/0!</v>
      </c>
      <c r="AA221" t="e">
        <f t="shared" si="246"/>
        <v>#DIV/0!</v>
      </c>
      <c r="AB221">
        <f t="shared" si="246"/>
        <v>2.7012522361359568</v>
      </c>
      <c r="AC221" t="e">
        <f t="shared" si="246"/>
        <v>#DIV/0!</v>
      </c>
      <c r="AD221" t="e">
        <f t="shared" si="246"/>
        <v>#DIV/0!</v>
      </c>
      <c r="AE221">
        <f t="shared" si="246"/>
        <v>0.9135135135135134</v>
      </c>
      <c r="AF221" t="e">
        <f t="shared" si="246"/>
        <v>#DIV/0!</v>
      </c>
      <c r="AG221" t="e">
        <f t="shared" si="246"/>
        <v>#DIV/0!</v>
      </c>
      <c r="AH221">
        <f t="shared" si="246"/>
        <v>2.9243243243243242</v>
      </c>
    </row>
    <row r="222" spans="3:34" x14ac:dyDescent="0.35">
      <c r="C222">
        <v>744</v>
      </c>
      <c r="E222">
        <f t="shared" ref="E222:W222" si="247">E87/E131</f>
        <v>0</v>
      </c>
      <c r="F222">
        <f t="shared" si="247"/>
        <v>3.90625E-2</v>
      </c>
      <c r="G222">
        <f t="shared" si="247"/>
        <v>0.12335329341317366</v>
      </c>
      <c r="H222">
        <f t="shared" si="247"/>
        <v>0</v>
      </c>
      <c r="I222">
        <f t="shared" si="247"/>
        <v>0.15906127770534551</v>
      </c>
      <c r="J222" t="e">
        <f t="shared" si="247"/>
        <v>#DIV/0!</v>
      </c>
      <c r="K222" t="e">
        <f t="shared" si="247"/>
        <v>#DIV/0!</v>
      </c>
      <c r="L222" t="e">
        <f t="shared" si="247"/>
        <v>#DIV/0!</v>
      </c>
      <c r="M222" t="e">
        <f t="shared" si="247"/>
        <v>#DIV/0!</v>
      </c>
      <c r="N222" t="e">
        <f t="shared" si="247"/>
        <v>#DIV/0!</v>
      </c>
      <c r="O222" t="e">
        <f t="shared" si="247"/>
        <v>#DIV/0!</v>
      </c>
      <c r="P222" t="e">
        <f t="shared" si="247"/>
        <v>#DIV/0!</v>
      </c>
      <c r="Q222">
        <f t="shared" si="247"/>
        <v>9.0117152297987391E-2</v>
      </c>
      <c r="R222" t="e">
        <f t="shared" si="247"/>
        <v>#DIV/0!</v>
      </c>
      <c r="S222">
        <f t="shared" si="247"/>
        <v>0</v>
      </c>
      <c r="T222" t="e">
        <f t="shared" si="247"/>
        <v>#DIV/0!</v>
      </c>
      <c r="U222">
        <f t="shared" si="247"/>
        <v>0</v>
      </c>
      <c r="V222" t="e">
        <f t="shared" si="247"/>
        <v>#DIV/0!</v>
      </c>
      <c r="W222">
        <f t="shared" si="247"/>
        <v>2.7756653992395437</v>
      </c>
      <c r="X222" t="e">
        <f t="shared" si="189"/>
        <v>#DIV/0!</v>
      </c>
      <c r="Z222" t="e">
        <f t="shared" ref="Z222:AH222" si="248">AA87/Z131</f>
        <v>#DIV/0!</v>
      </c>
      <c r="AA222" t="e">
        <f t="shared" si="248"/>
        <v>#DIV/0!</v>
      </c>
      <c r="AB222">
        <f t="shared" si="248"/>
        <v>2.0863103743926836</v>
      </c>
      <c r="AC222" t="e">
        <f t="shared" si="248"/>
        <v>#DIV/0!</v>
      </c>
      <c r="AD222" t="e">
        <f t="shared" si="248"/>
        <v>#DIV/0!</v>
      </c>
      <c r="AE222">
        <f t="shared" si="248"/>
        <v>0.35634743875278396</v>
      </c>
      <c r="AF222" t="e">
        <f t="shared" si="248"/>
        <v>#DIV/0!</v>
      </c>
      <c r="AG222" t="e">
        <f t="shared" si="248"/>
        <v>#DIV/0!</v>
      </c>
      <c r="AH222">
        <f t="shared" si="248"/>
        <v>0.63697104677060135</v>
      </c>
    </row>
    <row r="223" spans="3:34" x14ac:dyDescent="0.35">
      <c r="C223">
        <v>768</v>
      </c>
      <c r="E223">
        <f t="shared" ref="E223:W223" si="249">E88/E132</f>
        <v>0</v>
      </c>
      <c r="F223">
        <f t="shared" si="249"/>
        <v>0</v>
      </c>
      <c r="G223">
        <f t="shared" si="249"/>
        <v>9.6875000000000003E-2</v>
      </c>
      <c r="H223">
        <f t="shared" si="249"/>
        <v>0</v>
      </c>
      <c r="I223">
        <f t="shared" si="249"/>
        <v>0.14887640449438203</v>
      </c>
      <c r="J223" t="e">
        <f t="shared" si="249"/>
        <v>#DIV/0!</v>
      </c>
      <c r="K223" t="e">
        <f t="shared" si="249"/>
        <v>#DIV/0!</v>
      </c>
      <c r="L223" t="e">
        <f t="shared" si="249"/>
        <v>#DIV/0!</v>
      </c>
      <c r="M223" t="e">
        <f t="shared" si="249"/>
        <v>#DIV/0!</v>
      </c>
      <c r="N223" t="e">
        <f t="shared" si="249"/>
        <v>#DIV/0!</v>
      </c>
      <c r="O223" t="e">
        <f t="shared" si="249"/>
        <v>#DIV/0!</v>
      </c>
      <c r="P223" t="e">
        <f t="shared" si="249"/>
        <v>#DIV/0!</v>
      </c>
      <c r="Q223">
        <f t="shared" si="249"/>
        <v>4.1304003798069325E-2</v>
      </c>
      <c r="R223" t="e">
        <f t="shared" si="249"/>
        <v>#DIV/0!</v>
      </c>
      <c r="S223">
        <f t="shared" si="249"/>
        <v>0</v>
      </c>
      <c r="T223">
        <f t="shared" si="249"/>
        <v>0</v>
      </c>
      <c r="U223">
        <f t="shared" si="249"/>
        <v>0</v>
      </c>
      <c r="V223" t="e">
        <f t="shared" si="249"/>
        <v>#DIV/0!</v>
      </c>
      <c r="W223">
        <f t="shared" si="249"/>
        <v>2.190045248868778</v>
      </c>
      <c r="X223" t="e">
        <f t="shared" si="189"/>
        <v>#DIV/0!</v>
      </c>
      <c r="Z223" t="e">
        <f t="shared" ref="Z223:AH223" si="250">AA88/Z132</f>
        <v>#DIV/0!</v>
      </c>
      <c r="AA223" t="e">
        <f t="shared" si="250"/>
        <v>#DIV/0!</v>
      </c>
      <c r="AB223">
        <f t="shared" si="250"/>
        <v>1.4842072983747316</v>
      </c>
      <c r="AC223" t="e">
        <f t="shared" si="250"/>
        <v>#DIV/0!</v>
      </c>
      <c r="AD223" t="e">
        <f t="shared" si="250"/>
        <v>#DIV/0!</v>
      </c>
      <c r="AE223">
        <f t="shared" si="250"/>
        <v>0.52090032154340837</v>
      </c>
      <c r="AF223" t="e">
        <f t="shared" si="250"/>
        <v>#DIV/0!</v>
      </c>
      <c r="AG223" t="e">
        <f t="shared" si="250"/>
        <v>#DIV/0!</v>
      </c>
      <c r="AH223">
        <f t="shared" si="250"/>
        <v>0.90675241157556286</v>
      </c>
    </row>
    <row r="224" spans="3:34" x14ac:dyDescent="0.35">
      <c r="C224">
        <v>792</v>
      </c>
      <c r="E224">
        <f t="shared" ref="E224:W224" si="251">E89/E133</f>
        <v>0</v>
      </c>
      <c r="F224">
        <f t="shared" si="251"/>
        <v>0</v>
      </c>
      <c r="G224">
        <f t="shared" si="251"/>
        <v>8.7012987012987014E-2</v>
      </c>
      <c r="H224">
        <f t="shared" si="251"/>
        <v>0</v>
      </c>
      <c r="I224">
        <f t="shared" si="251"/>
        <v>0.16526610644257703</v>
      </c>
      <c r="J224" t="e">
        <f t="shared" si="251"/>
        <v>#DIV/0!</v>
      </c>
      <c r="K224" t="e">
        <f t="shared" si="251"/>
        <v>#DIV/0!</v>
      </c>
      <c r="L224" t="e">
        <f t="shared" si="251"/>
        <v>#DIV/0!</v>
      </c>
      <c r="M224" t="e">
        <f t="shared" si="251"/>
        <v>#DIV/0!</v>
      </c>
      <c r="N224" t="e">
        <f t="shared" si="251"/>
        <v>#DIV/0!</v>
      </c>
      <c r="O224" t="e">
        <f t="shared" si="251"/>
        <v>#DIV/0!</v>
      </c>
      <c r="P224" t="e">
        <f t="shared" si="251"/>
        <v>#DIV/0!</v>
      </c>
      <c r="Q224">
        <f t="shared" si="251"/>
        <v>5.3392330383480832E-2</v>
      </c>
      <c r="R224" t="e">
        <f t="shared" si="251"/>
        <v>#DIV/0!</v>
      </c>
      <c r="S224">
        <f t="shared" si="251"/>
        <v>0</v>
      </c>
      <c r="T224" t="e">
        <f t="shared" si="251"/>
        <v>#DIV/0!</v>
      </c>
      <c r="U224">
        <f t="shared" si="251"/>
        <v>0</v>
      </c>
      <c r="V224" t="e">
        <f t="shared" si="251"/>
        <v>#DIV/0!</v>
      </c>
      <c r="W224">
        <f t="shared" si="251"/>
        <v>2.4958677685950414</v>
      </c>
      <c r="X224" t="e">
        <f t="shared" si="189"/>
        <v>#DIV/0!</v>
      </c>
      <c r="Z224" t="e">
        <f t="shared" ref="Z224:AH224" si="252">AA89/Z133</f>
        <v>#DIV/0!</v>
      </c>
      <c r="AA224" t="e">
        <f t="shared" si="252"/>
        <v>#DIV/0!</v>
      </c>
      <c r="AB224">
        <f t="shared" si="252"/>
        <v>1.7954815695600475</v>
      </c>
      <c r="AC224" t="e">
        <f t="shared" si="252"/>
        <v>#DIV/0!</v>
      </c>
      <c r="AD224" t="e">
        <f t="shared" si="252"/>
        <v>#DIV/0!</v>
      </c>
      <c r="AE224">
        <f t="shared" si="252"/>
        <v>0.40909090909090906</v>
      </c>
      <c r="AF224" t="e">
        <f t="shared" si="252"/>
        <v>#DIV/0!</v>
      </c>
      <c r="AG224" t="e">
        <f t="shared" si="252"/>
        <v>#DIV/0!</v>
      </c>
      <c r="AH224">
        <f t="shared" si="252"/>
        <v>0.81818181818181812</v>
      </c>
    </row>
    <row r="225" spans="3:34" x14ac:dyDescent="0.35">
      <c r="C225">
        <v>816</v>
      </c>
      <c r="E225">
        <f t="shared" ref="E225:W225" si="253">E90/E134</f>
        <v>0</v>
      </c>
      <c r="F225">
        <f t="shared" si="253"/>
        <v>0</v>
      </c>
      <c r="G225">
        <f t="shared" si="253"/>
        <v>0.11351351351351352</v>
      </c>
      <c r="H225">
        <f t="shared" si="253"/>
        <v>0</v>
      </c>
      <c r="I225">
        <f t="shared" si="253"/>
        <v>0.2104499274310595</v>
      </c>
      <c r="J225" t="e">
        <f t="shared" si="253"/>
        <v>#DIV/0!</v>
      </c>
      <c r="K225" t="e">
        <f t="shared" si="253"/>
        <v>#DIV/0!</v>
      </c>
      <c r="L225" t="e">
        <f t="shared" si="253"/>
        <v>#DIV/0!</v>
      </c>
      <c r="M225" t="e">
        <f t="shared" si="253"/>
        <v>#DIV/0!</v>
      </c>
      <c r="N225" t="e">
        <f t="shared" si="253"/>
        <v>#DIV/0!</v>
      </c>
      <c r="O225" t="e">
        <f t="shared" si="253"/>
        <v>#DIV/0!</v>
      </c>
      <c r="P225" t="e">
        <f t="shared" si="253"/>
        <v>#DIV/0!</v>
      </c>
      <c r="Q225">
        <f t="shared" si="253"/>
        <v>4.3794719960523067E-2</v>
      </c>
      <c r="R225" t="e">
        <f t="shared" si="253"/>
        <v>#DIV/0!</v>
      </c>
      <c r="S225">
        <f t="shared" si="253"/>
        <v>0</v>
      </c>
      <c r="T225" t="e">
        <f t="shared" si="253"/>
        <v>#DIV/0!</v>
      </c>
      <c r="U225">
        <f t="shared" si="253"/>
        <v>0</v>
      </c>
      <c r="V225" t="e">
        <f t="shared" si="253"/>
        <v>#DIV/0!</v>
      </c>
      <c r="W225">
        <f t="shared" si="253"/>
        <v>5.236559139784946</v>
      </c>
      <c r="X225" t="e">
        <f t="shared" si="189"/>
        <v>#DIV/0!</v>
      </c>
      <c r="Z225" t="e">
        <f t="shared" ref="Z225:AH225" si="254">AA90/Z134</f>
        <v>#DIV/0!</v>
      </c>
      <c r="AA225" t="e">
        <f t="shared" si="254"/>
        <v>#DIV/0!</v>
      </c>
      <c r="AB225">
        <f t="shared" si="254"/>
        <v>3.5782512858192508</v>
      </c>
      <c r="AC225" t="e">
        <f t="shared" si="254"/>
        <v>#DIV/0!</v>
      </c>
      <c r="AD225" t="e">
        <f t="shared" si="254"/>
        <v>#DIV/0!</v>
      </c>
      <c r="AE225">
        <f t="shared" si="254"/>
        <v>0.27633851468048359</v>
      </c>
      <c r="AF225" t="e">
        <f t="shared" si="254"/>
        <v>#DIV/0!</v>
      </c>
      <c r="AG225" t="e">
        <f t="shared" si="254"/>
        <v>#DIV/0!</v>
      </c>
      <c r="AH225">
        <f t="shared" si="254"/>
        <v>0.75129533678756466</v>
      </c>
    </row>
    <row r="226" spans="3:34" x14ac:dyDescent="0.35">
      <c r="C226">
        <v>840</v>
      </c>
      <c r="E226">
        <f t="shared" ref="E226:W226" si="255">E91/E135</f>
        <v>0</v>
      </c>
      <c r="F226">
        <f t="shared" si="255"/>
        <v>0.10035714285714285</v>
      </c>
      <c r="G226">
        <f t="shared" si="255"/>
        <v>0.10552763819095479</v>
      </c>
      <c r="H226">
        <f t="shared" si="255"/>
        <v>0</v>
      </c>
      <c r="I226">
        <f t="shared" si="255"/>
        <v>0.17730496453900707</v>
      </c>
      <c r="J226" t="e">
        <f t="shared" si="255"/>
        <v>#DIV/0!</v>
      </c>
      <c r="K226" t="e">
        <f t="shared" si="255"/>
        <v>#DIV/0!</v>
      </c>
      <c r="L226" t="e">
        <f t="shared" si="255"/>
        <v>#DIV/0!</v>
      </c>
      <c r="M226" t="e">
        <f t="shared" si="255"/>
        <v>#DIV/0!</v>
      </c>
      <c r="N226" t="e">
        <f t="shared" si="255"/>
        <v>#DIV/0!</v>
      </c>
      <c r="O226" t="e">
        <f t="shared" si="255"/>
        <v>#DIV/0!</v>
      </c>
      <c r="P226" t="e">
        <f t="shared" si="255"/>
        <v>#DIV/0!</v>
      </c>
      <c r="Q226">
        <f t="shared" si="255"/>
        <v>8.0165082541270624E-2</v>
      </c>
      <c r="R226" t="e">
        <f t="shared" si="255"/>
        <v>#DIV/0!</v>
      </c>
      <c r="S226">
        <f t="shared" si="255"/>
        <v>0</v>
      </c>
      <c r="T226" t="e">
        <f t="shared" si="255"/>
        <v>#DIV/0!</v>
      </c>
      <c r="U226">
        <f t="shared" si="255"/>
        <v>0</v>
      </c>
      <c r="V226" t="e">
        <f t="shared" si="255"/>
        <v>#DIV/0!</v>
      </c>
      <c r="W226">
        <f t="shared" si="255"/>
        <v>3.9157894736842107</v>
      </c>
      <c r="X226" t="e">
        <f t="shared" si="189"/>
        <v>#DIV/0!</v>
      </c>
      <c r="Z226" t="e">
        <f t="shared" ref="Z226:AH226" si="256">AA91/Z135</f>
        <v>#DIV/0!</v>
      </c>
      <c r="AA226" t="e">
        <f t="shared" si="256"/>
        <v>#DIV/0!</v>
      </c>
      <c r="AB226">
        <f t="shared" si="256"/>
        <v>2.8001505457282652</v>
      </c>
      <c r="AC226" t="e">
        <f t="shared" si="256"/>
        <v>#DIV/0!</v>
      </c>
      <c r="AD226" t="e">
        <f t="shared" si="256"/>
        <v>#DIV/0!</v>
      </c>
      <c r="AE226">
        <f t="shared" si="256"/>
        <v>0.78089887640449429</v>
      </c>
      <c r="AF226" t="e">
        <f t="shared" si="256"/>
        <v>#DIV/0!</v>
      </c>
      <c r="AG226" t="e">
        <f t="shared" si="256"/>
        <v>#DIV/0!</v>
      </c>
      <c r="AH226">
        <f t="shared" si="256"/>
        <v>1.7696629213483146</v>
      </c>
    </row>
    <row r="227" spans="3:34" x14ac:dyDescent="0.35">
      <c r="C227">
        <v>864</v>
      </c>
      <c r="E227">
        <f t="shared" ref="E227:W227" si="257">E92/E136</f>
        <v>0</v>
      </c>
      <c r="F227">
        <f t="shared" si="257"/>
        <v>0.13238866396761134</v>
      </c>
      <c r="G227">
        <f t="shared" si="257"/>
        <v>0.10543478260869565</v>
      </c>
      <c r="H227">
        <f t="shared" si="257"/>
        <v>0</v>
      </c>
      <c r="I227">
        <f t="shared" si="257"/>
        <v>0.20209973753280841</v>
      </c>
      <c r="J227" t="e">
        <f t="shared" si="257"/>
        <v>#DIV/0!</v>
      </c>
      <c r="K227" t="e">
        <f t="shared" si="257"/>
        <v>#DIV/0!</v>
      </c>
      <c r="L227" t="e">
        <f t="shared" si="257"/>
        <v>#DIV/0!</v>
      </c>
      <c r="M227" t="e">
        <f t="shared" si="257"/>
        <v>#DIV/0!</v>
      </c>
      <c r="N227" t="e">
        <f t="shared" si="257"/>
        <v>#DIV/0!</v>
      </c>
      <c r="O227" t="e">
        <f t="shared" si="257"/>
        <v>#DIV/0!</v>
      </c>
      <c r="P227" t="e">
        <f t="shared" si="257"/>
        <v>#DIV/0!</v>
      </c>
      <c r="Q227">
        <f t="shared" si="257"/>
        <v>0.11885120684387414</v>
      </c>
      <c r="R227" t="e">
        <f t="shared" si="257"/>
        <v>#DIV/0!</v>
      </c>
      <c r="S227">
        <f t="shared" si="257"/>
        <v>0</v>
      </c>
      <c r="T227" t="e">
        <f t="shared" si="257"/>
        <v>#DIV/0!</v>
      </c>
      <c r="U227">
        <f t="shared" si="257"/>
        <v>0</v>
      </c>
      <c r="V227" t="e">
        <f t="shared" si="257"/>
        <v>#DIV/0!</v>
      </c>
      <c r="W227">
        <f t="shared" si="257"/>
        <v>5.8245614035087723</v>
      </c>
      <c r="X227" t="e">
        <f t="shared" si="189"/>
        <v>#DIV/0!</v>
      </c>
      <c r="Z227" t="e">
        <f t="shared" ref="Z227:AH227" si="258">AA92/Z136</f>
        <v>#DIV/0!</v>
      </c>
      <c r="AA227" t="e">
        <f t="shared" si="258"/>
        <v>#DIV/0!</v>
      </c>
      <c r="AB227">
        <f t="shared" si="258"/>
        <v>3.1115276476101221</v>
      </c>
      <c r="AC227" t="e">
        <f t="shared" si="258"/>
        <v>#DIV/0!</v>
      </c>
      <c r="AD227" t="e">
        <f t="shared" si="258"/>
        <v>#DIV/0!</v>
      </c>
      <c r="AE227">
        <f t="shared" si="258"/>
        <v>0.4593495934959349</v>
      </c>
      <c r="AF227" t="e">
        <f t="shared" si="258"/>
        <v>#DIV/0!</v>
      </c>
      <c r="AG227" t="e">
        <f t="shared" si="258"/>
        <v>#DIV/0!</v>
      </c>
      <c r="AH227">
        <f t="shared" si="258"/>
        <v>0.4593495934959349</v>
      </c>
    </row>
    <row r="228" spans="3:34" x14ac:dyDescent="0.35">
      <c r="C228">
        <v>888</v>
      </c>
      <c r="E228" t="e">
        <f t="shared" ref="E228:W228" si="259">E93/E137</f>
        <v>#DIV/0!</v>
      </c>
      <c r="F228" t="e">
        <f t="shared" si="259"/>
        <v>#DIV/0!</v>
      </c>
      <c r="G228" t="e">
        <f t="shared" si="259"/>
        <v>#DIV/0!</v>
      </c>
      <c r="H228" t="e">
        <f t="shared" si="259"/>
        <v>#DIV/0!</v>
      </c>
      <c r="I228" t="e">
        <f t="shared" si="259"/>
        <v>#DIV/0!</v>
      </c>
      <c r="J228" t="e">
        <f t="shared" si="259"/>
        <v>#DIV/0!</v>
      </c>
      <c r="K228" t="e">
        <f t="shared" si="259"/>
        <v>#DIV/0!</v>
      </c>
      <c r="L228" t="e">
        <f t="shared" si="259"/>
        <v>#DIV/0!</v>
      </c>
      <c r="M228" t="e">
        <f t="shared" si="259"/>
        <v>#DIV/0!</v>
      </c>
      <c r="N228" t="e">
        <f t="shared" si="259"/>
        <v>#DIV/0!</v>
      </c>
      <c r="O228" t="e">
        <f t="shared" si="259"/>
        <v>#DIV/0!</v>
      </c>
      <c r="P228" t="e">
        <f t="shared" si="259"/>
        <v>#DIV/0!</v>
      </c>
      <c r="Q228" t="e">
        <f t="shared" si="259"/>
        <v>#DIV/0!</v>
      </c>
      <c r="R228" t="e">
        <f t="shared" si="259"/>
        <v>#DIV/0!</v>
      </c>
      <c r="S228" t="e">
        <f t="shared" si="259"/>
        <v>#DIV/0!</v>
      </c>
      <c r="T228" t="e">
        <f t="shared" si="259"/>
        <v>#DIV/0!</v>
      </c>
      <c r="U228" t="e">
        <f t="shared" si="259"/>
        <v>#DIV/0!</v>
      </c>
      <c r="V228" t="e">
        <f t="shared" si="259"/>
        <v>#DIV/0!</v>
      </c>
      <c r="W228" t="e">
        <f t="shared" si="259"/>
        <v>#DIV/0!</v>
      </c>
      <c r="X228" t="e">
        <f t="shared" si="189"/>
        <v>#DIV/0!</v>
      </c>
      <c r="Z228" t="e">
        <f t="shared" ref="Z228:AH228" si="260">AA93/Z137</f>
        <v>#DIV/0!</v>
      </c>
      <c r="AA228" t="e">
        <f t="shared" si="260"/>
        <v>#DIV/0!</v>
      </c>
      <c r="AB228" t="e">
        <f t="shared" si="260"/>
        <v>#DIV/0!</v>
      </c>
      <c r="AC228" t="e">
        <f t="shared" si="260"/>
        <v>#DIV/0!</v>
      </c>
      <c r="AD228" t="e">
        <f t="shared" si="260"/>
        <v>#DIV/0!</v>
      </c>
      <c r="AE228" t="e">
        <f t="shared" si="260"/>
        <v>#DIV/0!</v>
      </c>
      <c r="AF228" t="e">
        <f t="shared" si="260"/>
        <v>#DIV/0!</v>
      </c>
      <c r="AG228" t="e">
        <f t="shared" si="260"/>
        <v>#DIV/0!</v>
      </c>
      <c r="AH228" t="e">
        <f t="shared" si="260"/>
        <v>#DIV/0!</v>
      </c>
    </row>
    <row r="229" spans="3:34" x14ac:dyDescent="0.35">
      <c r="C229">
        <v>912</v>
      </c>
      <c r="E229" t="e">
        <f t="shared" ref="E229:W229" si="261">E94/E138</f>
        <v>#DIV/0!</v>
      </c>
      <c r="F229" t="e">
        <f t="shared" si="261"/>
        <v>#DIV/0!</v>
      </c>
      <c r="G229" t="e">
        <f t="shared" si="261"/>
        <v>#DIV/0!</v>
      </c>
      <c r="H229" t="e">
        <f t="shared" si="261"/>
        <v>#DIV/0!</v>
      </c>
      <c r="I229" t="e">
        <f t="shared" si="261"/>
        <v>#DIV/0!</v>
      </c>
      <c r="J229" t="e">
        <f t="shared" si="261"/>
        <v>#DIV/0!</v>
      </c>
      <c r="K229" t="e">
        <f t="shared" si="261"/>
        <v>#DIV/0!</v>
      </c>
      <c r="L229" t="e">
        <f t="shared" si="261"/>
        <v>#DIV/0!</v>
      </c>
      <c r="M229" t="e">
        <f t="shared" si="261"/>
        <v>#DIV/0!</v>
      </c>
      <c r="N229" t="e">
        <f t="shared" si="261"/>
        <v>#DIV/0!</v>
      </c>
      <c r="O229" t="e">
        <f t="shared" si="261"/>
        <v>#DIV/0!</v>
      </c>
      <c r="P229" t="e">
        <f t="shared" si="261"/>
        <v>#DIV/0!</v>
      </c>
      <c r="Q229" t="e">
        <f t="shared" si="261"/>
        <v>#DIV/0!</v>
      </c>
      <c r="R229" t="e">
        <f t="shared" si="261"/>
        <v>#DIV/0!</v>
      </c>
      <c r="S229" t="e">
        <f t="shared" si="261"/>
        <v>#DIV/0!</v>
      </c>
      <c r="T229" t="e">
        <f t="shared" si="261"/>
        <v>#DIV/0!</v>
      </c>
      <c r="U229" t="e">
        <f t="shared" si="261"/>
        <v>#DIV/0!</v>
      </c>
      <c r="V229" t="e">
        <f t="shared" si="261"/>
        <v>#DIV/0!</v>
      </c>
      <c r="W229" t="e">
        <f t="shared" si="261"/>
        <v>#DIV/0!</v>
      </c>
      <c r="X229" t="e">
        <f t="shared" si="189"/>
        <v>#DIV/0!</v>
      </c>
      <c r="Z229" t="e">
        <f t="shared" ref="Z229:AH229" si="262">AA94/Z138</f>
        <v>#DIV/0!</v>
      </c>
      <c r="AA229" t="e">
        <f t="shared" si="262"/>
        <v>#DIV/0!</v>
      </c>
      <c r="AB229" t="e">
        <f t="shared" si="262"/>
        <v>#DIV/0!</v>
      </c>
      <c r="AC229" t="e">
        <f t="shared" si="262"/>
        <v>#DIV/0!</v>
      </c>
      <c r="AD229" t="e">
        <f t="shared" si="262"/>
        <v>#DIV/0!</v>
      </c>
      <c r="AE229" t="e">
        <f t="shared" si="262"/>
        <v>#DIV/0!</v>
      </c>
      <c r="AF229" t="e">
        <f t="shared" si="262"/>
        <v>#DIV/0!</v>
      </c>
      <c r="AG229" t="e">
        <f t="shared" si="262"/>
        <v>#DIV/0!</v>
      </c>
      <c r="AH229" t="e">
        <f t="shared" si="262"/>
        <v>#DIV/0!</v>
      </c>
    </row>
    <row r="230" spans="3:34" x14ac:dyDescent="0.35">
      <c r="C230">
        <v>936</v>
      </c>
      <c r="E230" t="e">
        <f t="shared" ref="E230:W230" si="263">E95/E139</f>
        <v>#DIV/0!</v>
      </c>
      <c r="F230" t="e">
        <f t="shared" si="263"/>
        <v>#DIV/0!</v>
      </c>
      <c r="G230" t="e">
        <f t="shared" si="263"/>
        <v>#DIV/0!</v>
      </c>
      <c r="H230" t="e">
        <f t="shared" si="263"/>
        <v>#DIV/0!</v>
      </c>
      <c r="I230" t="e">
        <f t="shared" si="263"/>
        <v>#DIV/0!</v>
      </c>
      <c r="J230" t="e">
        <f t="shared" si="263"/>
        <v>#DIV/0!</v>
      </c>
      <c r="K230" t="e">
        <f t="shared" si="263"/>
        <v>#DIV/0!</v>
      </c>
      <c r="L230" t="e">
        <f t="shared" si="263"/>
        <v>#DIV/0!</v>
      </c>
      <c r="M230" t="e">
        <f t="shared" si="263"/>
        <v>#DIV/0!</v>
      </c>
      <c r="N230" t="e">
        <f t="shared" si="263"/>
        <v>#DIV/0!</v>
      </c>
      <c r="O230" t="e">
        <f t="shared" si="263"/>
        <v>#DIV/0!</v>
      </c>
      <c r="P230" t="e">
        <f t="shared" si="263"/>
        <v>#DIV/0!</v>
      </c>
      <c r="Q230" t="e">
        <f t="shared" si="263"/>
        <v>#DIV/0!</v>
      </c>
      <c r="R230" t="e">
        <f t="shared" si="263"/>
        <v>#DIV/0!</v>
      </c>
      <c r="S230" t="e">
        <f t="shared" si="263"/>
        <v>#DIV/0!</v>
      </c>
      <c r="T230" t="e">
        <f t="shared" si="263"/>
        <v>#DIV/0!</v>
      </c>
      <c r="U230" t="e">
        <f t="shared" si="263"/>
        <v>#DIV/0!</v>
      </c>
      <c r="V230" t="e">
        <f t="shared" si="263"/>
        <v>#DIV/0!</v>
      </c>
      <c r="W230" t="e">
        <f t="shared" si="263"/>
        <v>#DIV/0!</v>
      </c>
      <c r="X230" t="e">
        <f t="shared" si="189"/>
        <v>#DIV/0!</v>
      </c>
      <c r="Z230" t="e">
        <f t="shared" ref="Z230:AH230" si="264">AA95/Z139</f>
        <v>#DIV/0!</v>
      </c>
      <c r="AA230" t="e">
        <f t="shared" si="264"/>
        <v>#DIV/0!</v>
      </c>
      <c r="AB230" t="e">
        <f t="shared" si="264"/>
        <v>#DIV/0!</v>
      </c>
      <c r="AC230" t="e">
        <f t="shared" si="264"/>
        <v>#DIV/0!</v>
      </c>
      <c r="AD230" t="e">
        <f t="shared" si="264"/>
        <v>#DIV/0!</v>
      </c>
      <c r="AE230" t="e">
        <f t="shared" si="264"/>
        <v>#DIV/0!</v>
      </c>
      <c r="AF230" t="e">
        <f t="shared" si="264"/>
        <v>#DIV/0!</v>
      </c>
      <c r="AG230" t="e">
        <f t="shared" si="264"/>
        <v>#DIV/0!</v>
      </c>
      <c r="AH230" t="e">
        <f t="shared" si="264"/>
        <v>#DIV/0!</v>
      </c>
    </row>
    <row r="231" spans="3:34" x14ac:dyDescent="0.35">
      <c r="C231">
        <v>960</v>
      </c>
      <c r="E231" t="e">
        <f t="shared" ref="E231:W231" si="265">E96/E140</f>
        <v>#DIV/0!</v>
      </c>
      <c r="F231" t="e">
        <f t="shared" si="265"/>
        <v>#DIV/0!</v>
      </c>
      <c r="G231" t="e">
        <f t="shared" si="265"/>
        <v>#DIV/0!</v>
      </c>
      <c r="H231" t="e">
        <f t="shared" si="265"/>
        <v>#DIV/0!</v>
      </c>
      <c r="I231" t="e">
        <f t="shared" si="265"/>
        <v>#DIV/0!</v>
      </c>
      <c r="J231" t="e">
        <f t="shared" si="265"/>
        <v>#DIV/0!</v>
      </c>
      <c r="K231" t="e">
        <f t="shared" si="265"/>
        <v>#DIV/0!</v>
      </c>
      <c r="L231" t="e">
        <f t="shared" si="265"/>
        <v>#DIV/0!</v>
      </c>
      <c r="M231" t="e">
        <f t="shared" si="265"/>
        <v>#DIV/0!</v>
      </c>
      <c r="N231" t="e">
        <f t="shared" si="265"/>
        <v>#DIV/0!</v>
      </c>
      <c r="O231" t="e">
        <f t="shared" si="265"/>
        <v>#DIV/0!</v>
      </c>
      <c r="P231" t="e">
        <f t="shared" si="265"/>
        <v>#DIV/0!</v>
      </c>
      <c r="Q231" t="e">
        <f t="shared" si="265"/>
        <v>#DIV/0!</v>
      </c>
      <c r="R231" t="e">
        <f t="shared" si="265"/>
        <v>#DIV/0!</v>
      </c>
      <c r="S231" t="e">
        <f t="shared" si="265"/>
        <v>#DIV/0!</v>
      </c>
      <c r="T231" t="e">
        <f t="shared" si="265"/>
        <v>#DIV/0!</v>
      </c>
      <c r="U231" t="e">
        <f t="shared" si="265"/>
        <v>#DIV/0!</v>
      </c>
      <c r="V231" t="e">
        <f t="shared" si="265"/>
        <v>#DIV/0!</v>
      </c>
      <c r="W231" t="e">
        <f t="shared" si="265"/>
        <v>#DIV/0!</v>
      </c>
      <c r="X231" t="e">
        <f t="shared" si="189"/>
        <v>#DIV/0!</v>
      </c>
      <c r="Z231" t="e">
        <f t="shared" ref="Z231:AH231" si="266">AA96/Z140</f>
        <v>#DIV/0!</v>
      </c>
      <c r="AA231" t="e">
        <f t="shared" si="266"/>
        <v>#DIV/0!</v>
      </c>
      <c r="AB231" t="e">
        <f t="shared" si="266"/>
        <v>#DIV/0!</v>
      </c>
      <c r="AC231" t="e">
        <f t="shared" si="266"/>
        <v>#DIV/0!</v>
      </c>
      <c r="AD231" t="e">
        <f t="shared" si="266"/>
        <v>#DIV/0!</v>
      </c>
      <c r="AE231" t="e">
        <f t="shared" si="266"/>
        <v>#DIV/0!</v>
      </c>
      <c r="AF231" t="e">
        <f t="shared" si="266"/>
        <v>#DIV/0!</v>
      </c>
      <c r="AG231" t="e">
        <f t="shared" si="266"/>
        <v>#DIV/0!</v>
      </c>
      <c r="AH231" t="e">
        <f t="shared" si="266"/>
        <v>#DIV/0!</v>
      </c>
    </row>
    <row r="246" spans="3:35" x14ac:dyDescent="0.35">
      <c r="G246" t="s">
        <v>204</v>
      </c>
    </row>
    <row r="248" spans="3:35" x14ac:dyDescent="0.35">
      <c r="D248" t="s">
        <v>197</v>
      </c>
      <c r="F248" t="s">
        <v>190</v>
      </c>
      <c r="G248" t="s">
        <v>188</v>
      </c>
      <c r="H248" t="s">
        <v>182</v>
      </c>
      <c r="I248" t="s">
        <v>176</v>
      </c>
      <c r="J248" t="s">
        <v>165</v>
      </c>
      <c r="K248" t="s">
        <v>162</v>
      </c>
      <c r="L248" t="s">
        <v>155</v>
      </c>
      <c r="M248" t="s">
        <v>145</v>
      </c>
      <c r="N248" t="s">
        <v>139</v>
      </c>
      <c r="O248" t="s">
        <v>137</v>
      </c>
      <c r="P248" t="s">
        <v>135</v>
      </c>
      <c r="R248" t="s">
        <v>196</v>
      </c>
      <c r="T248" t="s">
        <v>186</v>
      </c>
      <c r="U248" t="s">
        <v>180</v>
      </c>
      <c r="V248" t="s">
        <v>167</v>
      </c>
      <c r="W248" t="s">
        <v>161</v>
      </c>
      <c r="X248" t="s">
        <v>0</v>
      </c>
      <c r="Z248" t="s">
        <v>151</v>
      </c>
      <c r="AA248" t="s">
        <v>143</v>
      </c>
      <c r="AC248" t="s">
        <v>195</v>
      </c>
      <c r="AE248" t="s">
        <v>183</v>
      </c>
      <c r="AF248" t="s">
        <v>168</v>
      </c>
      <c r="AG248" t="s">
        <v>153</v>
      </c>
      <c r="AI248" t="s">
        <v>194</v>
      </c>
    </row>
    <row r="251" spans="3:35" x14ac:dyDescent="0.35">
      <c r="C251">
        <v>1</v>
      </c>
      <c r="D251">
        <v>24</v>
      </c>
      <c r="F251">
        <v>0</v>
      </c>
      <c r="G251">
        <v>17</v>
      </c>
      <c r="H251">
        <v>5.91</v>
      </c>
      <c r="I251">
        <v>0</v>
      </c>
      <c r="J251">
        <v>4.08</v>
      </c>
      <c r="K251">
        <v>0</v>
      </c>
      <c r="L251">
        <v>1.37</v>
      </c>
      <c r="M251">
        <v>0</v>
      </c>
      <c r="N251">
        <v>0</v>
      </c>
      <c r="O251">
        <v>0</v>
      </c>
      <c r="P251">
        <v>0</v>
      </c>
      <c r="R251">
        <v>28.360000000000003</v>
      </c>
      <c r="T251">
        <v>0</v>
      </c>
      <c r="U251">
        <v>0</v>
      </c>
      <c r="V251">
        <v>10.4</v>
      </c>
      <c r="W251">
        <v>0</v>
      </c>
      <c r="X251">
        <v>861</v>
      </c>
      <c r="Z251">
        <v>0</v>
      </c>
      <c r="AA251">
        <v>0</v>
      </c>
      <c r="AC251">
        <v>871.4</v>
      </c>
      <c r="AE251">
        <v>0</v>
      </c>
      <c r="AF251">
        <v>34.9</v>
      </c>
      <c r="AG251">
        <v>6.78</v>
      </c>
      <c r="AI251">
        <v>41.68</v>
      </c>
    </row>
    <row r="252" spans="3:35" x14ac:dyDescent="0.35">
      <c r="C252">
        <v>2</v>
      </c>
      <c r="D252">
        <v>168</v>
      </c>
      <c r="F252">
        <v>1</v>
      </c>
      <c r="G252">
        <v>33.1</v>
      </c>
      <c r="H252">
        <v>12.6</v>
      </c>
      <c r="I252">
        <v>1.19</v>
      </c>
      <c r="J252">
        <v>3.63</v>
      </c>
      <c r="K252">
        <v>0</v>
      </c>
      <c r="L252">
        <v>1.02</v>
      </c>
      <c r="M252">
        <v>0</v>
      </c>
      <c r="N252">
        <v>0</v>
      </c>
      <c r="O252">
        <v>0</v>
      </c>
      <c r="P252">
        <v>0</v>
      </c>
      <c r="R252">
        <v>52.540000000000006</v>
      </c>
      <c r="T252">
        <v>0</v>
      </c>
      <c r="U252">
        <v>0</v>
      </c>
      <c r="V252">
        <v>4.7699999999999996</v>
      </c>
      <c r="W252">
        <v>0</v>
      </c>
      <c r="X252">
        <v>1380</v>
      </c>
      <c r="Z252">
        <v>0</v>
      </c>
      <c r="AA252">
        <v>0</v>
      </c>
      <c r="AC252">
        <v>1384.77</v>
      </c>
      <c r="AE252">
        <v>0</v>
      </c>
      <c r="AF252">
        <v>44.3</v>
      </c>
      <c r="AG252">
        <v>41.5</v>
      </c>
      <c r="AI252">
        <v>85.8</v>
      </c>
    </row>
    <row r="253" spans="3:35" x14ac:dyDescent="0.35">
      <c r="C253">
        <v>3</v>
      </c>
      <c r="D253">
        <v>192</v>
      </c>
      <c r="F253">
        <v>0</v>
      </c>
      <c r="G253">
        <v>18.3</v>
      </c>
      <c r="H253">
        <v>9.9499999999999993</v>
      </c>
      <c r="I253">
        <v>0</v>
      </c>
      <c r="J253">
        <v>3.47</v>
      </c>
      <c r="K253">
        <v>0</v>
      </c>
      <c r="L253">
        <v>1.48</v>
      </c>
      <c r="M253">
        <v>0</v>
      </c>
      <c r="N253">
        <v>0</v>
      </c>
      <c r="O253">
        <v>0</v>
      </c>
      <c r="P253">
        <v>0</v>
      </c>
      <c r="R253">
        <v>33.199999999999996</v>
      </c>
      <c r="T253">
        <v>0</v>
      </c>
      <c r="U253">
        <v>0</v>
      </c>
      <c r="V253">
        <v>4.99</v>
      </c>
      <c r="W253">
        <v>0</v>
      </c>
      <c r="X253">
        <v>913</v>
      </c>
      <c r="Z253">
        <v>0</v>
      </c>
      <c r="AA253">
        <v>0</v>
      </c>
      <c r="AC253">
        <v>917.99</v>
      </c>
      <c r="AE253">
        <v>0</v>
      </c>
      <c r="AF253">
        <v>25.9</v>
      </c>
      <c r="AG253">
        <v>24.9</v>
      </c>
      <c r="AI253">
        <v>50.8</v>
      </c>
    </row>
    <row r="254" spans="3:35" x14ac:dyDescent="0.35">
      <c r="C254">
        <v>4</v>
      </c>
      <c r="D254">
        <v>216</v>
      </c>
      <c r="F254">
        <v>0</v>
      </c>
      <c r="G254">
        <v>10.9</v>
      </c>
      <c r="H254">
        <v>7.26</v>
      </c>
      <c r="I254">
        <v>0</v>
      </c>
      <c r="J254">
        <v>2.65</v>
      </c>
      <c r="K254">
        <v>1.47</v>
      </c>
      <c r="L254">
        <v>1.18</v>
      </c>
      <c r="M254">
        <v>0</v>
      </c>
      <c r="N254">
        <v>0</v>
      </c>
      <c r="O254">
        <v>0</v>
      </c>
      <c r="P254">
        <v>0</v>
      </c>
      <c r="R254">
        <v>23.459999999999997</v>
      </c>
      <c r="T254">
        <v>0</v>
      </c>
      <c r="U254">
        <v>0</v>
      </c>
      <c r="V254">
        <v>3.01</v>
      </c>
      <c r="W254">
        <v>0</v>
      </c>
      <c r="X254">
        <v>736</v>
      </c>
      <c r="Z254">
        <v>0</v>
      </c>
      <c r="AA254">
        <v>0</v>
      </c>
      <c r="AC254">
        <v>739.01</v>
      </c>
      <c r="AE254">
        <v>0</v>
      </c>
      <c r="AF254">
        <v>20.7</v>
      </c>
      <c r="AG254">
        <v>22.8</v>
      </c>
      <c r="AI254">
        <v>43.5</v>
      </c>
    </row>
    <row r="255" spans="3:35" x14ac:dyDescent="0.35">
      <c r="C255">
        <v>5</v>
      </c>
      <c r="D255">
        <v>240</v>
      </c>
      <c r="F255">
        <v>1.28</v>
      </c>
      <c r="G255">
        <v>29.1</v>
      </c>
      <c r="H255">
        <v>9.27</v>
      </c>
      <c r="I255">
        <v>3.45</v>
      </c>
      <c r="J255">
        <v>3.55</v>
      </c>
      <c r="K255">
        <v>1.42</v>
      </c>
      <c r="L255">
        <v>1.07</v>
      </c>
      <c r="M255">
        <v>0</v>
      </c>
      <c r="N255">
        <v>0</v>
      </c>
      <c r="O255">
        <v>0</v>
      </c>
      <c r="P255">
        <v>0</v>
      </c>
      <c r="R255">
        <v>49.140000000000008</v>
      </c>
      <c r="T255">
        <v>0</v>
      </c>
      <c r="U255">
        <v>0</v>
      </c>
      <c r="V255">
        <v>0</v>
      </c>
      <c r="W255">
        <v>0</v>
      </c>
      <c r="X255">
        <v>626</v>
      </c>
      <c r="Z255">
        <v>0</v>
      </c>
      <c r="AA255">
        <v>0</v>
      </c>
      <c r="AC255">
        <v>626</v>
      </c>
      <c r="AE255">
        <v>0</v>
      </c>
      <c r="AF255">
        <v>10.3</v>
      </c>
      <c r="AG255">
        <v>14.8</v>
      </c>
      <c r="AI255">
        <v>25.1</v>
      </c>
    </row>
    <row r="256" spans="3:35" x14ac:dyDescent="0.35">
      <c r="C256">
        <v>6</v>
      </c>
      <c r="D256">
        <v>264</v>
      </c>
      <c r="F256">
        <v>0</v>
      </c>
      <c r="G256">
        <v>2.65</v>
      </c>
      <c r="H256">
        <v>4.55</v>
      </c>
      <c r="I256">
        <v>0</v>
      </c>
      <c r="J256">
        <v>1.55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R256">
        <v>8.75</v>
      </c>
      <c r="T256">
        <v>0</v>
      </c>
      <c r="U256">
        <v>0</v>
      </c>
      <c r="V256">
        <v>0</v>
      </c>
      <c r="W256">
        <v>0</v>
      </c>
      <c r="X256">
        <v>414</v>
      </c>
      <c r="Z256">
        <v>0</v>
      </c>
      <c r="AA256">
        <v>0</v>
      </c>
      <c r="AC256">
        <v>414</v>
      </c>
      <c r="AE256">
        <v>0</v>
      </c>
      <c r="AF256">
        <v>8.48</v>
      </c>
      <c r="AG256">
        <v>10.9</v>
      </c>
      <c r="AI256">
        <v>19.380000000000003</v>
      </c>
    </row>
    <row r="257" spans="3:35" x14ac:dyDescent="0.35">
      <c r="C257">
        <v>7</v>
      </c>
      <c r="D257">
        <v>288</v>
      </c>
      <c r="F257">
        <v>0</v>
      </c>
      <c r="G257">
        <v>4.38</v>
      </c>
      <c r="H257">
        <v>4.46</v>
      </c>
      <c r="I257">
        <v>0</v>
      </c>
      <c r="J257">
        <v>1.87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R257">
        <v>10.71</v>
      </c>
      <c r="T257">
        <v>0</v>
      </c>
      <c r="U257">
        <v>0</v>
      </c>
      <c r="V257">
        <v>0</v>
      </c>
      <c r="W257">
        <v>0</v>
      </c>
      <c r="X257">
        <v>457</v>
      </c>
      <c r="Z257">
        <v>0</v>
      </c>
      <c r="AA257">
        <v>0</v>
      </c>
      <c r="AC257">
        <v>457</v>
      </c>
      <c r="AE257">
        <v>0</v>
      </c>
      <c r="AF257">
        <v>11.6</v>
      </c>
      <c r="AG257">
        <v>13.4</v>
      </c>
      <c r="AI257">
        <v>25</v>
      </c>
    </row>
    <row r="258" spans="3:35" x14ac:dyDescent="0.35">
      <c r="C258">
        <v>8</v>
      </c>
      <c r="D258">
        <v>312</v>
      </c>
      <c r="F258">
        <v>0</v>
      </c>
      <c r="G258">
        <v>3.43</v>
      </c>
      <c r="H258">
        <v>5.09</v>
      </c>
      <c r="I258">
        <v>0</v>
      </c>
      <c r="J258">
        <v>2.11</v>
      </c>
      <c r="K258">
        <v>0</v>
      </c>
      <c r="L258">
        <v>1.1599999999999999</v>
      </c>
      <c r="M258">
        <v>0</v>
      </c>
      <c r="N258">
        <v>0</v>
      </c>
      <c r="O258">
        <v>0</v>
      </c>
      <c r="P258">
        <v>0</v>
      </c>
      <c r="R258">
        <v>11.79</v>
      </c>
      <c r="T258">
        <v>0</v>
      </c>
      <c r="U258">
        <v>0</v>
      </c>
      <c r="V258">
        <v>0</v>
      </c>
      <c r="W258">
        <v>0</v>
      </c>
      <c r="X258">
        <v>479</v>
      </c>
      <c r="Z258">
        <v>0</v>
      </c>
      <c r="AA258">
        <v>0</v>
      </c>
      <c r="AC258">
        <v>479</v>
      </c>
      <c r="AE258">
        <v>0</v>
      </c>
      <c r="AF258">
        <v>9.43</v>
      </c>
      <c r="AG258">
        <v>11.8</v>
      </c>
      <c r="AI258">
        <v>21.23</v>
      </c>
    </row>
    <row r="259" spans="3:35" x14ac:dyDescent="0.35">
      <c r="C259">
        <v>9</v>
      </c>
      <c r="D259">
        <v>336</v>
      </c>
      <c r="F259">
        <v>0</v>
      </c>
      <c r="G259">
        <v>4.96</v>
      </c>
      <c r="H259">
        <v>4.6399999999999997</v>
      </c>
      <c r="I259">
        <v>2.78</v>
      </c>
      <c r="J259">
        <v>2.09</v>
      </c>
      <c r="K259">
        <v>0</v>
      </c>
      <c r="L259">
        <v>1.48</v>
      </c>
      <c r="M259">
        <v>0</v>
      </c>
      <c r="N259">
        <v>0</v>
      </c>
      <c r="O259">
        <v>0</v>
      </c>
      <c r="P259">
        <v>0</v>
      </c>
      <c r="R259">
        <v>15.95</v>
      </c>
      <c r="T259">
        <v>0</v>
      </c>
      <c r="U259">
        <v>0</v>
      </c>
      <c r="V259">
        <v>0</v>
      </c>
      <c r="W259">
        <v>0</v>
      </c>
      <c r="X259">
        <v>476</v>
      </c>
      <c r="Z259">
        <v>0</v>
      </c>
      <c r="AA259">
        <v>0</v>
      </c>
      <c r="AC259">
        <v>476</v>
      </c>
      <c r="AE259">
        <v>0</v>
      </c>
      <c r="AF259">
        <v>10.199999999999999</v>
      </c>
      <c r="AG259">
        <v>13.8</v>
      </c>
      <c r="AI259">
        <v>24</v>
      </c>
    </row>
    <row r="260" spans="3:35" x14ac:dyDescent="0.35">
      <c r="C260">
        <v>10</v>
      </c>
      <c r="D260">
        <v>360</v>
      </c>
      <c r="F260">
        <v>0</v>
      </c>
      <c r="G260">
        <v>5.95</v>
      </c>
      <c r="H260">
        <v>5.5</v>
      </c>
      <c r="I260">
        <v>0</v>
      </c>
      <c r="J260">
        <v>2.56</v>
      </c>
      <c r="K260">
        <v>1.01</v>
      </c>
      <c r="L260">
        <v>1.81</v>
      </c>
      <c r="M260">
        <v>0</v>
      </c>
      <c r="N260">
        <v>0</v>
      </c>
      <c r="O260">
        <v>0</v>
      </c>
      <c r="P260">
        <v>0</v>
      </c>
      <c r="R260">
        <v>16.829999999999998</v>
      </c>
      <c r="T260">
        <v>0</v>
      </c>
      <c r="U260">
        <v>0</v>
      </c>
      <c r="V260">
        <v>0</v>
      </c>
      <c r="W260">
        <v>0</v>
      </c>
      <c r="X260">
        <v>418</v>
      </c>
      <c r="Z260">
        <v>0</v>
      </c>
      <c r="AA260">
        <v>0</v>
      </c>
      <c r="AC260">
        <v>418</v>
      </c>
      <c r="AE260">
        <v>0</v>
      </c>
      <c r="AF260">
        <v>6.22</v>
      </c>
      <c r="AG260">
        <v>10.7</v>
      </c>
      <c r="AI260">
        <v>16.919999999999998</v>
      </c>
    </row>
    <row r="261" spans="3:35" x14ac:dyDescent="0.35">
      <c r="C261">
        <v>11</v>
      </c>
      <c r="D261">
        <v>408</v>
      </c>
      <c r="F261">
        <v>0</v>
      </c>
      <c r="G261">
        <v>8.08</v>
      </c>
      <c r="H261">
        <v>4.57</v>
      </c>
      <c r="I261">
        <v>0</v>
      </c>
      <c r="J261">
        <v>1.85</v>
      </c>
      <c r="K261">
        <v>0</v>
      </c>
      <c r="L261">
        <v>1.34</v>
      </c>
      <c r="M261">
        <v>0</v>
      </c>
      <c r="N261">
        <v>0</v>
      </c>
      <c r="O261">
        <v>0</v>
      </c>
      <c r="P261">
        <v>0</v>
      </c>
      <c r="R261">
        <v>15.84</v>
      </c>
      <c r="T261">
        <v>0</v>
      </c>
      <c r="U261">
        <v>0</v>
      </c>
      <c r="V261">
        <v>0</v>
      </c>
      <c r="W261">
        <v>0</v>
      </c>
      <c r="X261">
        <v>276</v>
      </c>
      <c r="Z261">
        <v>0</v>
      </c>
      <c r="AA261">
        <v>0</v>
      </c>
      <c r="AC261">
        <v>276</v>
      </c>
      <c r="AE261">
        <v>0</v>
      </c>
      <c r="AF261">
        <v>4.7300000000000004</v>
      </c>
      <c r="AG261">
        <v>7.11</v>
      </c>
      <c r="AI261">
        <v>11.84</v>
      </c>
    </row>
    <row r="262" spans="3:35" x14ac:dyDescent="0.35">
      <c r="C262">
        <v>12</v>
      </c>
      <c r="D262">
        <v>432</v>
      </c>
      <c r="F262">
        <v>0</v>
      </c>
      <c r="G262">
        <v>0</v>
      </c>
      <c r="H262">
        <v>3.33</v>
      </c>
      <c r="I262">
        <v>0</v>
      </c>
      <c r="J262">
        <v>1.33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R262">
        <v>4.66</v>
      </c>
      <c r="T262">
        <v>0</v>
      </c>
      <c r="U262">
        <v>0</v>
      </c>
      <c r="V262">
        <v>0</v>
      </c>
      <c r="W262">
        <v>0</v>
      </c>
      <c r="X262">
        <v>230</v>
      </c>
      <c r="Z262">
        <v>0</v>
      </c>
      <c r="AA262">
        <v>0</v>
      </c>
      <c r="AC262">
        <v>230</v>
      </c>
      <c r="AE262">
        <v>0</v>
      </c>
      <c r="AF262">
        <v>2.95</v>
      </c>
      <c r="AG262">
        <v>5.82</v>
      </c>
      <c r="AI262">
        <v>8.77</v>
      </c>
    </row>
    <row r="263" spans="3:35" x14ac:dyDescent="0.35">
      <c r="C263">
        <v>13</v>
      </c>
      <c r="D263">
        <v>456</v>
      </c>
      <c r="F263">
        <v>0</v>
      </c>
      <c r="G263">
        <v>0</v>
      </c>
      <c r="H263">
        <v>3.39</v>
      </c>
      <c r="I263">
        <v>0</v>
      </c>
      <c r="J263">
        <v>1.43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R263">
        <v>4.82</v>
      </c>
      <c r="T263">
        <v>0</v>
      </c>
      <c r="U263">
        <v>0</v>
      </c>
      <c r="V263">
        <v>0</v>
      </c>
      <c r="W263">
        <v>0</v>
      </c>
      <c r="X263">
        <v>222</v>
      </c>
      <c r="Z263">
        <v>0</v>
      </c>
      <c r="AA263">
        <v>0</v>
      </c>
      <c r="AC263">
        <v>222</v>
      </c>
      <c r="AE263">
        <v>0</v>
      </c>
      <c r="AF263">
        <v>3.23</v>
      </c>
      <c r="AG263">
        <v>4.12</v>
      </c>
      <c r="AI263">
        <v>7.35</v>
      </c>
    </row>
    <row r="264" spans="3:35" x14ac:dyDescent="0.35">
      <c r="C264">
        <v>14</v>
      </c>
      <c r="D264">
        <v>480</v>
      </c>
      <c r="F264">
        <v>0</v>
      </c>
      <c r="G264">
        <v>3.4249999999999998</v>
      </c>
      <c r="H264">
        <v>5.2549999999999999</v>
      </c>
      <c r="I264">
        <v>0</v>
      </c>
      <c r="J264">
        <v>2.25</v>
      </c>
      <c r="K264">
        <v>1.47</v>
      </c>
      <c r="L264">
        <v>0.59499999999999997</v>
      </c>
      <c r="M264">
        <v>0</v>
      </c>
      <c r="N264">
        <v>0</v>
      </c>
      <c r="O264">
        <v>0</v>
      </c>
      <c r="P264">
        <v>0</v>
      </c>
      <c r="R264">
        <v>12.995000000000001</v>
      </c>
      <c r="T264">
        <v>0</v>
      </c>
      <c r="U264">
        <v>0</v>
      </c>
      <c r="V264">
        <v>0</v>
      </c>
      <c r="W264">
        <v>0</v>
      </c>
      <c r="X264">
        <v>263</v>
      </c>
      <c r="Z264">
        <v>0</v>
      </c>
      <c r="AA264">
        <v>0</v>
      </c>
      <c r="AC264">
        <v>263</v>
      </c>
      <c r="AE264">
        <v>0</v>
      </c>
      <c r="AF264">
        <v>5.2949999999999999</v>
      </c>
      <c r="AG264">
        <v>9.9350000000000005</v>
      </c>
      <c r="AI264">
        <v>15.23</v>
      </c>
    </row>
    <row r="265" spans="3:35" x14ac:dyDescent="0.35">
      <c r="C265">
        <v>15</v>
      </c>
      <c r="D265">
        <v>504</v>
      </c>
      <c r="F265">
        <v>0</v>
      </c>
      <c r="G265">
        <v>16.880000000000003</v>
      </c>
      <c r="H265">
        <v>7.6099999999999994</v>
      </c>
      <c r="I265">
        <v>0</v>
      </c>
      <c r="J265">
        <v>3.6850000000000001</v>
      </c>
      <c r="K265">
        <v>1.175</v>
      </c>
      <c r="L265">
        <v>1.2549999999999999</v>
      </c>
      <c r="M265">
        <v>0</v>
      </c>
      <c r="N265">
        <v>0</v>
      </c>
      <c r="O265">
        <v>0</v>
      </c>
      <c r="P265">
        <v>0</v>
      </c>
      <c r="R265">
        <v>30.605</v>
      </c>
      <c r="T265">
        <v>1.01</v>
      </c>
      <c r="U265">
        <v>0</v>
      </c>
      <c r="V265">
        <v>0</v>
      </c>
      <c r="W265">
        <v>0</v>
      </c>
      <c r="X265">
        <v>240</v>
      </c>
      <c r="Z265">
        <v>0</v>
      </c>
      <c r="AA265">
        <v>0</v>
      </c>
      <c r="AC265">
        <v>241.01</v>
      </c>
      <c r="AE265">
        <v>0</v>
      </c>
      <c r="AF265">
        <v>3.7649999999999997</v>
      </c>
      <c r="AG265">
        <v>8.11</v>
      </c>
      <c r="AI265">
        <v>11.875</v>
      </c>
    </row>
    <row r="266" spans="3:35" x14ac:dyDescent="0.35">
      <c r="C266">
        <v>16</v>
      </c>
      <c r="D266">
        <v>528</v>
      </c>
      <c r="F266">
        <v>0</v>
      </c>
      <c r="G266">
        <v>6.7450000000000001</v>
      </c>
      <c r="H266">
        <v>5.3650000000000002</v>
      </c>
      <c r="I266">
        <v>0</v>
      </c>
      <c r="J266">
        <v>2.38</v>
      </c>
      <c r="K266">
        <v>0</v>
      </c>
      <c r="L266">
        <v>1.5049999999999999</v>
      </c>
      <c r="M266">
        <v>0</v>
      </c>
      <c r="N266">
        <v>0</v>
      </c>
      <c r="O266">
        <v>0</v>
      </c>
      <c r="P266">
        <v>0</v>
      </c>
      <c r="R266">
        <v>15.994999999999997</v>
      </c>
      <c r="T266">
        <v>0</v>
      </c>
      <c r="U266">
        <v>0</v>
      </c>
      <c r="V266">
        <v>0</v>
      </c>
      <c r="W266">
        <v>0</v>
      </c>
      <c r="X266">
        <v>209</v>
      </c>
      <c r="Z266">
        <v>0</v>
      </c>
      <c r="AA266">
        <v>0</v>
      </c>
      <c r="AC266">
        <v>209</v>
      </c>
      <c r="AE266">
        <v>0</v>
      </c>
      <c r="AF266">
        <v>3.0999999999999996</v>
      </c>
      <c r="AG266">
        <v>6.0049999999999999</v>
      </c>
      <c r="AI266">
        <v>9.1050000000000004</v>
      </c>
    </row>
    <row r="267" spans="3:35" x14ac:dyDescent="0.35">
      <c r="C267">
        <v>17</v>
      </c>
      <c r="D267">
        <v>552</v>
      </c>
      <c r="F267">
        <v>0</v>
      </c>
      <c r="G267">
        <v>1.36</v>
      </c>
      <c r="H267">
        <v>3.57</v>
      </c>
      <c r="I267">
        <v>0</v>
      </c>
      <c r="J267">
        <v>1.72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R267">
        <v>6.6499999999999995</v>
      </c>
      <c r="T267">
        <v>0</v>
      </c>
      <c r="U267">
        <v>0</v>
      </c>
      <c r="V267">
        <v>0</v>
      </c>
      <c r="W267">
        <v>0</v>
      </c>
      <c r="X267">
        <v>167</v>
      </c>
      <c r="Z267">
        <v>0</v>
      </c>
      <c r="AA267">
        <v>0</v>
      </c>
      <c r="AC267">
        <v>167</v>
      </c>
      <c r="AE267">
        <v>0</v>
      </c>
      <c r="AF267">
        <v>3.03</v>
      </c>
      <c r="AG267">
        <v>4.3899999999999997</v>
      </c>
      <c r="AI267">
        <v>7.42</v>
      </c>
    </row>
    <row r="268" spans="3:35" x14ac:dyDescent="0.35">
      <c r="C268">
        <v>18</v>
      </c>
      <c r="D268">
        <v>576</v>
      </c>
      <c r="F268">
        <v>0</v>
      </c>
      <c r="G268">
        <v>1.6</v>
      </c>
      <c r="H268">
        <v>3.24</v>
      </c>
      <c r="I268">
        <v>0</v>
      </c>
      <c r="J268">
        <v>1.59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R268">
        <v>6.43</v>
      </c>
      <c r="T268">
        <v>0</v>
      </c>
      <c r="U268">
        <v>0</v>
      </c>
      <c r="V268">
        <v>0</v>
      </c>
      <c r="W268">
        <v>0</v>
      </c>
      <c r="X268">
        <v>114</v>
      </c>
      <c r="Z268">
        <v>0</v>
      </c>
      <c r="AA268">
        <v>0</v>
      </c>
      <c r="AC268">
        <v>114</v>
      </c>
      <c r="AE268">
        <v>0</v>
      </c>
      <c r="AF268">
        <v>2.2400000000000002</v>
      </c>
      <c r="AG268">
        <v>2.2599999999999998</v>
      </c>
      <c r="AI268">
        <v>4.5</v>
      </c>
    </row>
    <row r="269" spans="3:35" x14ac:dyDescent="0.35">
      <c r="C269">
        <v>19</v>
      </c>
      <c r="D269">
        <v>600</v>
      </c>
      <c r="F269">
        <v>0</v>
      </c>
      <c r="G269">
        <v>0</v>
      </c>
      <c r="H269">
        <v>2.93</v>
      </c>
      <c r="I269">
        <v>0</v>
      </c>
      <c r="J269">
        <v>1.1299999999999999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R269">
        <v>4.0600000000000005</v>
      </c>
      <c r="T269">
        <v>0</v>
      </c>
      <c r="U269">
        <v>0</v>
      </c>
      <c r="V269">
        <v>0</v>
      </c>
      <c r="W269">
        <v>0</v>
      </c>
      <c r="X269">
        <v>79.2</v>
      </c>
      <c r="Z269">
        <v>0</v>
      </c>
      <c r="AA269">
        <v>0</v>
      </c>
      <c r="AC269">
        <v>79.2</v>
      </c>
      <c r="AE269">
        <v>0</v>
      </c>
      <c r="AF269">
        <v>1.05</v>
      </c>
      <c r="AG269">
        <v>1.01</v>
      </c>
      <c r="AI269">
        <v>2.06</v>
      </c>
    </row>
    <row r="270" spans="3:35" x14ac:dyDescent="0.35">
      <c r="C270">
        <v>20</v>
      </c>
      <c r="D270">
        <v>624</v>
      </c>
      <c r="F270">
        <v>0</v>
      </c>
      <c r="G270">
        <v>0</v>
      </c>
      <c r="H270">
        <v>2.64</v>
      </c>
      <c r="I270">
        <v>0</v>
      </c>
      <c r="J270">
        <v>1.0900000000000001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R270">
        <v>3.7300000000000004</v>
      </c>
      <c r="T270">
        <v>0</v>
      </c>
      <c r="U270">
        <v>0</v>
      </c>
      <c r="V270">
        <v>0</v>
      </c>
      <c r="W270">
        <v>0</v>
      </c>
      <c r="X270">
        <v>79.3</v>
      </c>
      <c r="Z270">
        <v>0</v>
      </c>
      <c r="AA270">
        <v>0</v>
      </c>
      <c r="AC270">
        <v>79.3</v>
      </c>
      <c r="AE270">
        <v>0</v>
      </c>
      <c r="AF270">
        <v>0.99</v>
      </c>
      <c r="AG270">
        <v>3.12</v>
      </c>
      <c r="AI270">
        <v>4.1100000000000003</v>
      </c>
    </row>
    <row r="271" spans="3:35" x14ac:dyDescent="0.35">
      <c r="C271">
        <v>21</v>
      </c>
      <c r="D271">
        <v>648</v>
      </c>
      <c r="F271">
        <v>0.6</v>
      </c>
      <c r="G271">
        <v>5.2750000000000004</v>
      </c>
      <c r="H271">
        <v>5.1150000000000002</v>
      </c>
      <c r="I271">
        <v>0</v>
      </c>
      <c r="J271">
        <v>2.91</v>
      </c>
      <c r="K271">
        <v>0.53500000000000003</v>
      </c>
      <c r="L271">
        <v>1.2650000000000001</v>
      </c>
      <c r="M271">
        <v>0</v>
      </c>
      <c r="N271">
        <v>0</v>
      </c>
      <c r="O271">
        <v>0</v>
      </c>
      <c r="P271">
        <v>0</v>
      </c>
      <c r="R271">
        <v>15.700000000000001</v>
      </c>
      <c r="T271">
        <v>0.55500000000000005</v>
      </c>
      <c r="U271">
        <v>0</v>
      </c>
      <c r="V271">
        <v>0</v>
      </c>
      <c r="W271">
        <v>0</v>
      </c>
      <c r="X271">
        <v>178</v>
      </c>
      <c r="Z271">
        <v>0</v>
      </c>
      <c r="AA271">
        <v>0</v>
      </c>
      <c r="AC271">
        <v>178.55500000000001</v>
      </c>
      <c r="AE271">
        <v>0</v>
      </c>
      <c r="AF271">
        <v>2.8650000000000002</v>
      </c>
      <c r="AG271">
        <v>4.33</v>
      </c>
      <c r="AI271">
        <v>7.1950000000000003</v>
      </c>
    </row>
    <row r="272" spans="3:35" x14ac:dyDescent="0.35">
      <c r="C272">
        <v>22</v>
      </c>
      <c r="D272">
        <v>672</v>
      </c>
      <c r="F272">
        <v>0</v>
      </c>
      <c r="G272">
        <v>5.44</v>
      </c>
      <c r="H272">
        <v>6.11</v>
      </c>
      <c r="I272">
        <v>0</v>
      </c>
      <c r="J272">
        <v>3.63</v>
      </c>
      <c r="K272">
        <v>0.998</v>
      </c>
      <c r="L272">
        <v>1.55</v>
      </c>
      <c r="M272">
        <v>0</v>
      </c>
      <c r="N272">
        <v>0</v>
      </c>
      <c r="O272">
        <v>0</v>
      </c>
      <c r="P272">
        <v>0</v>
      </c>
      <c r="R272">
        <v>17.728000000000002</v>
      </c>
      <c r="T272">
        <v>0</v>
      </c>
      <c r="U272">
        <v>0</v>
      </c>
      <c r="V272">
        <v>0</v>
      </c>
      <c r="W272">
        <v>0</v>
      </c>
      <c r="X272">
        <v>177</v>
      </c>
      <c r="Z272">
        <v>0</v>
      </c>
      <c r="AA272">
        <v>0</v>
      </c>
      <c r="AC272">
        <v>177</v>
      </c>
      <c r="AE272">
        <v>0</v>
      </c>
      <c r="AF272">
        <v>1.98</v>
      </c>
      <c r="AG272">
        <v>4.47</v>
      </c>
      <c r="AI272">
        <v>6.4499999999999993</v>
      </c>
    </row>
    <row r="273" spans="3:35" x14ac:dyDescent="0.35">
      <c r="C273">
        <v>23</v>
      </c>
      <c r="D273">
        <v>696</v>
      </c>
      <c r="F273">
        <v>0</v>
      </c>
      <c r="G273">
        <v>5.57</v>
      </c>
      <c r="H273">
        <v>3.35</v>
      </c>
      <c r="I273">
        <v>1.25</v>
      </c>
      <c r="J273">
        <v>2.11</v>
      </c>
      <c r="K273">
        <v>1.74</v>
      </c>
      <c r="L273">
        <v>0</v>
      </c>
      <c r="M273">
        <v>0</v>
      </c>
      <c r="N273">
        <v>0</v>
      </c>
      <c r="O273">
        <v>0</v>
      </c>
      <c r="P273">
        <v>0</v>
      </c>
      <c r="R273">
        <v>14.02</v>
      </c>
      <c r="T273">
        <v>0</v>
      </c>
      <c r="U273">
        <v>0</v>
      </c>
      <c r="V273">
        <v>0</v>
      </c>
      <c r="W273">
        <v>0</v>
      </c>
      <c r="X273">
        <v>112</v>
      </c>
      <c r="Z273">
        <v>0</v>
      </c>
      <c r="AA273">
        <v>0</v>
      </c>
      <c r="AC273">
        <v>112</v>
      </c>
      <c r="AE273">
        <v>0</v>
      </c>
      <c r="AF273">
        <v>1.61</v>
      </c>
      <c r="AG273">
        <v>2.62</v>
      </c>
      <c r="AI273">
        <v>4.2300000000000004</v>
      </c>
    </row>
    <row r="274" spans="3:35" x14ac:dyDescent="0.35">
      <c r="C274">
        <v>24</v>
      </c>
      <c r="D274">
        <v>720</v>
      </c>
      <c r="F274">
        <v>0</v>
      </c>
      <c r="G274">
        <v>0</v>
      </c>
      <c r="H274">
        <v>2.23</v>
      </c>
      <c r="I274">
        <v>0</v>
      </c>
      <c r="J274">
        <v>1.53</v>
      </c>
      <c r="K274">
        <v>1.75</v>
      </c>
      <c r="L274">
        <v>0</v>
      </c>
      <c r="M274">
        <v>0</v>
      </c>
      <c r="N274">
        <v>0</v>
      </c>
      <c r="O274">
        <v>0</v>
      </c>
      <c r="P274">
        <v>0</v>
      </c>
      <c r="R274">
        <v>5.51</v>
      </c>
      <c r="T274">
        <v>0</v>
      </c>
      <c r="U274">
        <v>0</v>
      </c>
      <c r="V274">
        <v>0</v>
      </c>
      <c r="W274">
        <v>0</v>
      </c>
      <c r="X274">
        <v>75.5</v>
      </c>
      <c r="Z274">
        <v>0</v>
      </c>
      <c r="AA274">
        <v>0</v>
      </c>
      <c r="AC274">
        <v>75.5</v>
      </c>
      <c r="AE274">
        <v>0</v>
      </c>
      <c r="AF274">
        <v>1.69</v>
      </c>
      <c r="AG274">
        <v>3.72</v>
      </c>
      <c r="AI274">
        <v>5.41</v>
      </c>
    </row>
    <row r="275" spans="3:35" x14ac:dyDescent="0.35">
      <c r="C275">
        <v>25</v>
      </c>
      <c r="D275">
        <v>744</v>
      </c>
      <c r="F275">
        <v>0</v>
      </c>
      <c r="G275">
        <v>1.25</v>
      </c>
      <c r="H275">
        <v>2.06</v>
      </c>
      <c r="I275">
        <v>0</v>
      </c>
      <c r="J275">
        <v>1.22</v>
      </c>
      <c r="K275">
        <v>0</v>
      </c>
      <c r="L275">
        <v>1.47</v>
      </c>
      <c r="M275">
        <v>0</v>
      </c>
      <c r="N275">
        <v>0</v>
      </c>
      <c r="O275">
        <v>0</v>
      </c>
      <c r="P275">
        <v>0</v>
      </c>
      <c r="R275">
        <v>6</v>
      </c>
      <c r="T275">
        <v>0</v>
      </c>
      <c r="U275">
        <v>0</v>
      </c>
      <c r="V275">
        <v>0</v>
      </c>
      <c r="W275">
        <v>0</v>
      </c>
      <c r="X275">
        <v>73</v>
      </c>
      <c r="Z275">
        <v>0</v>
      </c>
      <c r="AA275">
        <v>0</v>
      </c>
      <c r="AC275">
        <v>73</v>
      </c>
      <c r="AE275">
        <v>0</v>
      </c>
      <c r="AF275">
        <v>1.6</v>
      </c>
      <c r="AG275">
        <v>1.26</v>
      </c>
      <c r="AI275">
        <v>2.8600000000000003</v>
      </c>
    </row>
    <row r="276" spans="3:35" x14ac:dyDescent="0.35">
      <c r="C276">
        <v>26</v>
      </c>
      <c r="D276">
        <v>768</v>
      </c>
      <c r="F276">
        <v>0</v>
      </c>
      <c r="G276">
        <v>0</v>
      </c>
      <c r="H276">
        <v>1.55</v>
      </c>
      <c r="I276">
        <v>0</v>
      </c>
      <c r="J276">
        <v>1.06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R276">
        <v>2.6100000000000003</v>
      </c>
      <c r="T276">
        <v>0</v>
      </c>
      <c r="U276">
        <v>0</v>
      </c>
      <c r="V276">
        <v>0</v>
      </c>
      <c r="W276">
        <v>0</v>
      </c>
      <c r="X276">
        <v>48.4</v>
      </c>
      <c r="Z276">
        <v>0</v>
      </c>
      <c r="AA276">
        <v>0</v>
      </c>
      <c r="AC276">
        <v>48.4</v>
      </c>
      <c r="AE276">
        <v>0</v>
      </c>
      <c r="AF276">
        <v>1.62</v>
      </c>
      <c r="AG276">
        <v>1.2</v>
      </c>
      <c r="AI276">
        <v>2.8200000000000003</v>
      </c>
    </row>
    <row r="277" spans="3:35" x14ac:dyDescent="0.35">
      <c r="C277">
        <v>27</v>
      </c>
      <c r="D277">
        <v>792</v>
      </c>
      <c r="F277">
        <v>0</v>
      </c>
      <c r="G277">
        <v>0</v>
      </c>
      <c r="H277">
        <v>1.34</v>
      </c>
      <c r="I277">
        <v>0</v>
      </c>
      <c r="J277">
        <v>1.18</v>
      </c>
      <c r="K277">
        <v>0</v>
      </c>
      <c r="L277">
        <v>1.1000000000000001</v>
      </c>
      <c r="M277">
        <v>0</v>
      </c>
      <c r="N277">
        <v>0</v>
      </c>
      <c r="O277">
        <v>0</v>
      </c>
      <c r="P277">
        <v>0</v>
      </c>
      <c r="R277">
        <v>3.62</v>
      </c>
      <c r="T277">
        <v>0</v>
      </c>
      <c r="U277">
        <v>0</v>
      </c>
      <c r="V277">
        <v>0</v>
      </c>
      <c r="W277">
        <v>0</v>
      </c>
      <c r="X277">
        <v>60.4</v>
      </c>
      <c r="Z277">
        <v>0</v>
      </c>
      <c r="AA277">
        <v>0</v>
      </c>
      <c r="AC277">
        <v>60.4</v>
      </c>
      <c r="AE277">
        <v>0</v>
      </c>
      <c r="AF277">
        <v>1.44</v>
      </c>
      <c r="AG277">
        <v>1.44</v>
      </c>
      <c r="AI277">
        <v>2.88</v>
      </c>
    </row>
    <row r="278" spans="3:35" x14ac:dyDescent="0.35">
      <c r="C278">
        <v>28</v>
      </c>
      <c r="D278">
        <v>816</v>
      </c>
      <c r="F278">
        <v>0</v>
      </c>
      <c r="G278">
        <v>0</v>
      </c>
      <c r="H278">
        <v>2.1</v>
      </c>
      <c r="I278">
        <v>0</v>
      </c>
      <c r="J278">
        <v>1.45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R278">
        <v>3.55</v>
      </c>
      <c r="T278">
        <v>0</v>
      </c>
      <c r="U278">
        <v>0</v>
      </c>
      <c r="V278">
        <v>0</v>
      </c>
      <c r="W278">
        <v>0</v>
      </c>
      <c r="X278">
        <v>97.4</v>
      </c>
      <c r="Z278">
        <v>0</v>
      </c>
      <c r="AA278">
        <v>0</v>
      </c>
      <c r="AC278">
        <v>97.4</v>
      </c>
      <c r="AE278">
        <v>0</v>
      </c>
      <c r="AF278">
        <v>1.6</v>
      </c>
      <c r="AG278">
        <v>2.75</v>
      </c>
      <c r="AI278">
        <v>4.3499999999999996</v>
      </c>
    </row>
    <row r="279" spans="3:35" x14ac:dyDescent="0.35">
      <c r="C279">
        <v>29</v>
      </c>
      <c r="D279">
        <v>840</v>
      </c>
      <c r="F279">
        <v>0</v>
      </c>
      <c r="G279">
        <v>2.81</v>
      </c>
      <c r="H279">
        <v>2.1</v>
      </c>
      <c r="I279">
        <v>0</v>
      </c>
      <c r="J279">
        <v>1.5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R279">
        <v>6.41</v>
      </c>
      <c r="T279">
        <v>0</v>
      </c>
      <c r="U279">
        <v>0</v>
      </c>
      <c r="V279">
        <v>0</v>
      </c>
      <c r="W279">
        <v>0</v>
      </c>
      <c r="X279">
        <v>74.400000000000006</v>
      </c>
      <c r="Z279">
        <v>0</v>
      </c>
      <c r="AA279">
        <v>0</v>
      </c>
      <c r="AC279">
        <v>74.400000000000006</v>
      </c>
      <c r="AE279">
        <v>0</v>
      </c>
      <c r="AF279">
        <v>1.39</v>
      </c>
      <c r="AG279">
        <v>1.76</v>
      </c>
      <c r="AI279">
        <v>3.15</v>
      </c>
    </row>
    <row r="280" spans="3:35" x14ac:dyDescent="0.35">
      <c r="C280">
        <v>30</v>
      </c>
      <c r="D280">
        <v>864</v>
      </c>
      <c r="F280">
        <v>0</v>
      </c>
      <c r="G280">
        <v>3.27</v>
      </c>
      <c r="H280">
        <v>1.94</v>
      </c>
      <c r="I280">
        <v>0</v>
      </c>
      <c r="J280">
        <v>1.54</v>
      </c>
      <c r="K280">
        <v>0</v>
      </c>
      <c r="L280">
        <v>1.03</v>
      </c>
      <c r="M280">
        <v>0</v>
      </c>
      <c r="N280">
        <v>0</v>
      </c>
      <c r="O280">
        <v>0</v>
      </c>
      <c r="P280">
        <v>0</v>
      </c>
      <c r="R280">
        <v>7.78</v>
      </c>
      <c r="T280">
        <v>0</v>
      </c>
      <c r="U280">
        <v>0</v>
      </c>
      <c r="V280">
        <v>0</v>
      </c>
      <c r="W280">
        <v>0</v>
      </c>
      <c r="X280">
        <v>66.400000000000006</v>
      </c>
      <c r="Z280">
        <v>0</v>
      </c>
      <c r="AA280">
        <v>0</v>
      </c>
      <c r="AC280">
        <v>66.400000000000006</v>
      </c>
      <c r="AE280">
        <v>0</v>
      </c>
      <c r="AF280">
        <v>1.1299999999999999</v>
      </c>
      <c r="AG280">
        <v>0</v>
      </c>
      <c r="AI280">
        <v>1.1299999999999999</v>
      </c>
    </row>
    <row r="281" spans="3:35" x14ac:dyDescent="0.35">
      <c r="C281">
        <v>31</v>
      </c>
      <c r="D281">
        <v>888</v>
      </c>
      <c r="F281">
        <v>0</v>
      </c>
      <c r="G281">
        <v>0</v>
      </c>
      <c r="H281">
        <v>1.59</v>
      </c>
      <c r="I281">
        <v>0</v>
      </c>
      <c r="J281">
        <v>1.42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R281">
        <v>3.01</v>
      </c>
      <c r="T281">
        <v>0</v>
      </c>
      <c r="U281">
        <v>0</v>
      </c>
      <c r="V281">
        <v>0</v>
      </c>
      <c r="W281">
        <v>0</v>
      </c>
      <c r="X281">
        <v>58.8</v>
      </c>
      <c r="Z281">
        <v>0</v>
      </c>
      <c r="AA281">
        <v>0</v>
      </c>
      <c r="AC281">
        <v>58.8</v>
      </c>
      <c r="AE281">
        <v>0</v>
      </c>
      <c r="AF281">
        <v>1.66</v>
      </c>
      <c r="AG281">
        <v>1.31</v>
      </c>
      <c r="AI281">
        <v>2.9699999999999998</v>
      </c>
    </row>
    <row r="282" spans="3:35" x14ac:dyDescent="0.35">
      <c r="C282">
        <v>32</v>
      </c>
      <c r="D282">
        <v>912</v>
      </c>
      <c r="F282">
        <v>0</v>
      </c>
      <c r="G282">
        <v>1.55</v>
      </c>
      <c r="H282">
        <v>2.62</v>
      </c>
      <c r="I282">
        <v>0</v>
      </c>
      <c r="J282">
        <v>1.3</v>
      </c>
      <c r="K282">
        <v>0</v>
      </c>
      <c r="L282">
        <v>1.1399999999999999</v>
      </c>
      <c r="M282">
        <v>0</v>
      </c>
      <c r="N282">
        <v>0</v>
      </c>
      <c r="O282">
        <v>0</v>
      </c>
      <c r="P282">
        <v>0</v>
      </c>
      <c r="R282">
        <v>6.6099999999999994</v>
      </c>
      <c r="T282">
        <v>0</v>
      </c>
      <c r="U282">
        <v>0</v>
      </c>
      <c r="V282">
        <v>0</v>
      </c>
      <c r="W282">
        <v>0</v>
      </c>
      <c r="X282">
        <v>56.3</v>
      </c>
      <c r="Z282">
        <v>0</v>
      </c>
      <c r="AA282">
        <v>0</v>
      </c>
      <c r="AC282">
        <v>56.3</v>
      </c>
      <c r="AE282">
        <v>0</v>
      </c>
      <c r="AF282">
        <v>2.48</v>
      </c>
      <c r="AG282">
        <v>1.0900000000000001</v>
      </c>
      <c r="AI282">
        <v>3.5700000000000003</v>
      </c>
    </row>
    <row r="283" spans="3:35" x14ac:dyDescent="0.35">
      <c r="C283">
        <v>33</v>
      </c>
      <c r="D283">
        <v>936</v>
      </c>
      <c r="F283">
        <v>0</v>
      </c>
      <c r="G283">
        <v>0</v>
      </c>
      <c r="H283">
        <v>2.4300000000000002</v>
      </c>
      <c r="I283">
        <v>0</v>
      </c>
      <c r="J283">
        <v>1.22</v>
      </c>
      <c r="K283">
        <v>0</v>
      </c>
      <c r="L283">
        <v>1.17</v>
      </c>
      <c r="M283">
        <v>0</v>
      </c>
      <c r="N283">
        <v>0</v>
      </c>
      <c r="O283">
        <v>0</v>
      </c>
      <c r="P283">
        <v>0</v>
      </c>
      <c r="R283">
        <v>4.82</v>
      </c>
      <c r="T283">
        <v>0</v>
      </c>
      <c r="U283">
        <v>0</v>
      </c>
      <c r="V283">
        <v>0</v>
      </c>
      <c r="W283">
        <v>0</v>
      </c>
      <c r="X283">
        <v>56.9</v>
      </c>
      <c r="Z283">
        <v>0</v>
      </c>
      <c r="AA283">
        <v>0</v>
      </c>
      <c r="AC283">
        <v>56.9</v>
      </c>
      <c r="AE283">
        <v>0</v>
      </c>
      <c r="AF283">
        <v>2.2200000000000002</v>
      </c>
      <c r="AG283">
        <v>0</v>
      </c>
      <c r="AI283">
        <v>2.2200000000000002</v>
      </c>
    </row>
    <row r="284" spans="3:35" x14ac:dyDescent="0.35">
      <c r="C284">
        <v>34</v>
      </c>
      <c r="D284">
        <v>960</v>
      </c>
      <c r="F284">
        <v>0</v>
      </c>
      <c r="G284">
        <v>0</v>
      </c>
      <c r="H284">
        <v>1.94</v>
      </c>
      <c r="I284">
        <v>0</v>
      </c>
      <c r="J284">
        <v>1.59</v>
      </c>
      <c r="K284">
        <v>0</v>
      </c>
      <c r="L284">
        <v>1.35</v>
      </c>
      <c r="M284">
        <v>0</v>
      </c>
      <c r="N284">
        <v>0</v>
      </c>
      <c r="O284">
        <v>0</v>
      </c>
      <c r="P284">
        <v>0</v>
      </c>
      <c r="R284">
        <v>4.8800000000000008</v>
      </c>
      <c r="T284">
        <v>0</v>
      </c>
      <c r="U284">
        <v>0</v>
      </c>
      <c r="V284">
        <v>0</v>
      </c>
      <c r="W284">
        <v>0</v>
      </c>
      <c r="X284">
        <v>57.6</v>
      </c>
      <c r="Z284">
        <v>0</v>
      </c>
      <c r="AA284">
        <v>0</v>
      </c>
      <c r="AC284">
        <v>57.6</v>
      </c>
      <c r="AE284">
        <v>0</v>
      </c>
      <c r="AF284">
        <v>1.71</v>
      </c>
      <c r="AG284">
        <v>0.99099999999999999</v>
      </c>
      <c r="AI284">
        <v>2.7010000000000001</v>
      </c>
    </row>
    <row r="286" spans="3:35" x14ac:dyDescent="0.35">
      <c r="G286" t="s">
        <v>203</v>
      </c>
    </row>
    <row r="287" spans="3:35" x14ac:dyDescent="0.35">
      <c r="D287" t="s">
        <v>197</v>
      </c>
      <c r="F287" t="s">
        <v>190</v>
      </c>
      <c r="G287" t="s">
        <v>188</v>
      </c>
      <c r="H287" t="s">
        <v>182</v>
      </c>
      <c r="I287" t="s">
        <v>176</v>
      </c>
      <c r="J287" t="s">
        <v>165</v>
      </c>
      <c r="K287" t="s">
        <v>162</v>
      </c>
      <c r="L287" t="s">
        <v>155</v>
      </c>
      <c r="M287" t="s">
        <v>145</v>
      </c>
      <c r="N287" t="s">
        <v>139</v>
      </c>
      <c r="O287" t="s">
        <v>137</v>
      </c>
      <c r="P287" t="s">
        <v>135</v>
      </c>
      <c r="R287" t="s">
        <v>196</v>
      </c>
      <c r="T287" t="s">
        <v>186</v>
      </c>
      <c r="U287" t="s">
        <v>180</v>
      </c>
      <c r="V287" t="s">
        <v>167</v>
      </c>
      <c r="W287" t="s">
        <v>161</v>
      </c>
      <c r="X287" t="s">
        <v>0</v>
      </c>
      <c r="Z287" t="s">
        <v>151</v>
      </c>
      <c r="AA287" t="s">
        <v>143</v>
      </c>
      <c r="AC287" t="s">
        <v>195</v>
      </c>
      <c r="AE287" t="s">
        <v>183</v>
      </c>
      <c r="AF287" t="s">
        <v>168</v>
      </c>
      <c r="AG287" t="s">
        <v>153</v>
      </c>
      <c r="AI287" t="s">
        <v>194</v>
      </c>
    </row>
    <row r="290" spans="3:35" x14ac:dyDescent="0.35">
      <c r="C290">
        <v>1</v>
      </c>
      <c r="D290">
        <v>24.082999999999998</v>
      </c>
      <c r="F290">
        <v>58.5</v>
      </c>
      <c r="G290">
        <v>409</v>
      </c>
      <c r="H290">
        <v>263</v>
      </c>
      <c r="I290">
        <v>81.8</v>
      </c>
      <c r="J290">
        <v>148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R290">
        <v>960.3</v>
      </c>
      <c r="T290">
        <v>218</v>
      </c>
      <c r="U290">
        <v>153</v>
      </c>
      <c r="V290">
        <v>1060</v>
      </c>
      <c r="W290">
        <v>70.599999999999994</v>
      </c>
      <c r="X290">
        <v>2850</v>
      </c>
      <c r="Z290">
        <v>0</v>
      </c>
      <c r="AA290">
        <v>0</v>
      </c>
      <c r="AC290">
        <v>4351.6000000000004</v>
      </c>
      <c r="AE290">
        <v>10.5</v>
      </c>
      <c r="AF290">
        <v>1050</v>
      </c>
      <c r="AG290">
        <v>0</v>
      </c>
      <c r="AI290">
        <v>1060.5</v>
      </c>
    </row>
    <row r="291" spans="3:35" x14ac:dyDescent="0.35">
      <c r="C291">
        <v>2</v>
      </c>
      <c r="D291">
        <v>165.584</v>
      </c>
      <c r="F291">
        <v>8.73</v>
      </c>
      <c r="G291">
        <v>95.8</v>
      </c>
      <c r="H291">
        <v>43.6</v>
      </c>
      <c r="I291">
        <v>7.28</v>
      </c>
      <c r="J291">
        <v>11.8</v>
      </c>
      <c r="K291">
        <v>2.38</v>
      </c>
      <c r="L291">
        <v>0</v>
      </c>
      <c r="M291">
        <v>0</v>
      </c>
      <c r="N291">
        <v>0</v>
      </c>
      <c r="O291">
        <v>0</v>
      </c>
      <c r="P291">
        <v>0</v>
      </c>
      <c r="R291">
        <v>169.59</v>
      </c>
      <c r="T291">
        <v>9.19</v>
      </c>
      <c r="U291">
        <v>4.32</v>
      </c>
      <c r="V291">
        <v>20.8</v>
      </c>
      <c r="W291">
        <v>3.13</v>
      </c>
      <c r="X291">
        <v>287</v>
      </c>
      <c r="Z291">
        <v>0</v>
      </c>
      <c r="AA291">
        <v>0</v>
      </c>
      <c r="AC291">
        <v>324.44</v>
      </c>
      <c r="AE291">
        <v>0</v>
      </c>
      <c r="AF291">
        <v>32.799999999999997</v>
      </c>
      <c r="AG291">
        <v>1.4</v>
      </c>
      <c r="AI291">
        <v>34.199999999999996</v>
      </c>
    </row>
    <row r="292" spans="3:35" x14ac:dyDescent="0.35">
      <c r="C292">
        <v>3</v>
      </c>
      <c r="D292">
        <v>193.583</v>
      </c>
      <c r="F292">
        <v>10.5</v>
      </c>
      <c r="G292">
        <v>93.4</v>
      </c>
      <c r="H292">
        <v>39.4</v>
      </c>
      <c r="I292">
        <v>7.9</v>
      </c>
      <c r="J292">
        <v>15.1</v>
      </c>
      <c r="K292">
        <v>2.37</v>
      </c>
      <c r="L292">
        <v>0</v>
      </c>
      <c r="M292">
        <v>0</v>
      </c>
      <c r="N292">
        <v>0</v>
      </c>
      <c r="O292">
        <v>0</v>
      </c>
      <c r="P292">
        <v>0</v>
      </c>
      <c r="R292">
        <v>168.67000000000002</v>
      </c>
      <c r="T292">
        <v>8.17</v>
      </c>
      <c r="U292">
        <v>1.94</v>
      </c>
      <c r="V292">
        <v>18.899999999999999</v>
      </c>
      <c r="W292">
        <v>3.28</v>
      </c>
      <c r="X292">
        <v>320</v>
      </c>
      <c r="Z292">
        <v>0</v>
      </c>
      <c r="AA292">
        <v>0</v>
      </c>
      <c r="AC292">
        <v>352.29</v>
      </c>
      <c r="AE292">
        <v>0</v>
      </c>
      <c r="AF292">
        <v>29.8</v>
      </c>
      <c r="AG292">
        <v>1.98</v>
      </c>
      <c r="AI292">
        <v>31.78</v>
      </c>
    </row>
    <row r="293" spans="3:35" x14ac:dyDescent="0.35">
      <c r="C293">
        <v>4</v>
      </c>
      <c r="D293">
        <v>217.333</v>
      </c>
      <c r="F293">
        <v>11.2</v>
      </c>
      <c r="G293">
        <v>99.7</v>
      </c>
      <c r="H293">
        <v>43.2</v>
      </c>
      <c r="I293">
        <v>7.75</v>
      </c>
      <c r="J293">
        <v>19.399999999999999</v>
      </c>
      <c r="K293">
        <v>2.2400000000000002</v>
      </c>
      <c r="L293">
        <v>0</v>
      </c>
      <c r="M293">
        <v>0</v>
      </c>
      <c r="N293">
        <v>0</v>
      </c>
      <c r="O293">
        <v>0</v>
      </c>
      <c r="P293">
        <v>0</v>
      </c>
      <c r="R293">
        <v>183.49000000000004</v>
      </c>
      <c r="T293">
        <v>12.8</v>
      </c>
      <c r="U293">
        <v>7.61</v>
      </c>
      <c r="V293">
        <v>61.9</v>
      </c>
      <c r="W293">
        <v>5.72</v>
      </c>
      <c r="X293">
        <v>393</v>
      </c>
      <c r="Z293">
        <v>0</v>
      </c>
      <c r="AA293">
        <v>0</v>
      </c>
      <c r="AC293">
        <v>481.03</v>
      </c>
      <c r="AE293">
        <v>0</v>
      </c>
      <c r="AF293">
        <v>68.400000000000006</v>
      </c>
      <c r="AG293">
        <v>1.4</v>
      </c>
      <c r="AI293">
        <v>69.800000000000011</v>
      </c>
    </row>
    <row r="294" spans="3:35" x14ac:dyDescent="0.35">
      <c r="C294">
        <v>5</v>
      </c>
      <c r="D294">
        <v>241.333</v>
      </c>
      <c r="F294">
        <v>10.5</v>
      </c>
      <c r="G294">
        <v>108</v>
      </c>
      <c r="H294">
        <v>38.799999999999997</v>
      </c>
      <c r="I294">
        <v>6.68</v>
      </c>
      <c r="J294">
        <v>13.3</v>
      </c>
      <c r="K294">
        <v>1.95</v>
      </c>
      <c r="L294">
        <v>0</v>
      </c>
      <c r="M294">
        <v>0</v>
      </c>
      <c r="N294">
        <v>0</v>
      </c>
      <c r="O294">
        <v>0</v>
      </c>
      <c r="P294">
        <v>0</v>
      </c>
      <c r="R294">
        <v>179.23000000000002</v>
      </c>
      <c r="T294">
        <v>8.76</v>
      </c>
      <c r="U294">
        <v>3.4</v>
      </c>
      <c r="V294">
        <v>26</v>
      </c>
      <c r="W294">
        <v>4.53</v>
      </c>
      <c r="X294">
        <v>301</v>
      </c>
      <c r="Z294">
        <v>0</v>
      </c>
      <c r="AA294">
        <v>0</v>
      </c>
      <c r="AC294">
        <v>343.69</v>
      </c>
      <c r="AE294">
        <v>0</v>
      </c>
      <c r="AF294">
        <v>43.6</v>
      </c>
      <c r="AG294">
        <v>1.24</v>
      </c>
      <c r="AI294">
        <v>44.84</v>
      </c>
    </row>
    <row r="295" spans="3:35" x14ac:dyDescent="0.35">
      <c r="C295">
        <v>6</v>
      </c>
      <c r="D295">
        <v>265.08300000000003</v>
      </c>
      <c r="F295">
        <v>9.2799999999999994</v>
      </c>
      <c r="G295">
        <v>98.2</v>
      </c>
      <c r="H295">
        <v>36.5</v>
      </c>
      <c r="I295">
        <v>5.73</v>
      </c>
      <c r="J295">
        <v>12</v>
      </c>
      <c r="K295">
        <v>2.3199999999999998</v>
      </c>
      <c r="L295">
        <v>0</v>
      </c>
      <c r="M295">
        <v>0</v>
      </c>
      <c r="N295">
        <v>0</v>
      </c>
      <c r="O295">
        <v>0</v>
      </c>
      <c r="P295">
        <v>0</v>
      </c>
      <c r="R295">
        <v>164.03</v>
      </c>
      <c r="T295">
        <v>8.16</v>
      </c>
      <c r="U295">
        <v>1.59</v>
      </c>
      <c r="V295">
        <v>14.8</v>
      </c>
      <c r="W295">
        <v>2.5</v>
      </c>
      <c r="X295">
        <v>187</v>
      </c>
      <c r="Z295">
        <v>0</v>
      </c>
      <c r="AA295">
        <v>0</v>
      </c>
      <c r="AC295">
        <v>214.05</v>
      </c>
      <c r="AE295">
        <v>0</v>
      </c>
      <c r="AF295">
        <v>23</v>
      </c>
      <c r="AG295">
        <v>0</v>
      </c>
      <c r="AI295">
        <v>23</v>
      </c>
    </row>
    <row r="296" spans="3:35" x14ac:dyDescent="0.35">
      <c r="C296">
        <v>7</v>
      </c>
      <c r="D296">
        <v>289.08300000000003</v>
      </c>
      <c r="F296">
        <v>9.25</v>
      </c>
      <c r="G296">
        <v>81.099999999999994</v>
      </c>
      <c r="H296">
        <v>33</v>
      </c>
      <c r="I296">
        <v>6.61</v>
      </c>
      <c r="J296">
        <v>11.7</v>
      </c>
      <c r="K296">
        <v>1.72</v>
      </c>
      <c r="L296">
        <v>0</v>
      </c>
      <c r="M296">
        <v>0</v>
      </c>
      <c r="N296">
        <v>0</v>
      </c>
      <c r="O296">
        <v>0</v>
      </c>
      <c r="P296">
        <v>0</v>
      </c>
      <c r="R296">
        <v>143.38</v>
      </c>
      <c r="T296">
        <v>5.53</v>
      </c>
      <c r="U296">
        <v>2.14</v>
      </c>
      <c r="V296">
        <v>26.5</v>
      </c>
      <c r="W296">
        <v>3.35</v>
      </c>
      <c r="X296">
        <v>256</v>
      </c>
      <c r="Z296">
        <v>0</v>
      </c>
      <c r="AA296">
        <v>0</v>
      </c>
      <c r="AC296">
        <v>293.52</v>
      </c>
      <c r="AE296">
        <v>0</v>
      </c>
      <c r="AF296">
        <v>33.4</v>
      </c>
      <c r="AG296">
        <v>2.0099999999999998</v>
      </c>
      <c r="AI296">
        <v>35.409999999999997</v>
      </c>
    </row>
    <row r="297" spans="3:35" x14ac:dyDescent="0.35">
      <c r="C297">
        <v>8</v>
      </c>
      <c r="D297">
        <v>313.08300000000003</v>
      </c>
      <c r="F297">
        <v>7.42</v>
      </c>
      <c r="G297">
        <v>79.5</v>
      </c>
      <c r="H297">
        <v>29.9</v>
      </c>
      <c r="I297">
        <v>4.58</v>
      </c>
      <c r="J297">
        <v>8.91</v>
      </c>
      <c r="K297">
        <v>1.8</v>
      </c>
      <c r="L297">
        <v>0</v>
      </c>
      <c r="M297">
        <v>0</v>
      </c>
      <c r="N297">
        <v>0</v>
      </c>
      <c r="O297">
        <v>0</v>
      </c>
      <c r="P297">
        <v>0</v>
      </c>
      <c r="R297">
        <v>132.11000000000001</v>
      </c>
      <c r="T297">
        <v>4.87</v>
      </c>
      <c r="U297">
        <v>0</v>
      </c>
      <c r="V297">
        <v>11.2</v>
      </c>
      <c r="W297">
        <v>1.91</v>
      </c>
      <c r="X297">
        <v>174</v>
      </c>
      <c r="Z297">
        <v>0</v>
      </c>
      <c r="AA297">
        <v>0</v>
      </c>
      <c r="AC297">
        <v>191.98</v>
      </c>
      <c r="AE297">
        <v>0</v>
      </c>
      <c r="AF297">
        <v>20.100000000000001</v>
      </c>
      <c r="AG297">
        <v>0</v>
      </c>
      <c r="AI297">
        <v>20.100000000000001</v>
      </c>
    </row>
    <row r="298" spans="3:35" x14ac:dyDescent="0.35">
      <c r="C298">
        <v>9</v>
      </c>
      <c r="D298">
        <v>337.08300000000003</v>
      </c>
      <c r="F298">
        <v>8.8000000000000007</v>
      </c>
      <c r="G298">
        <v>76.2</v>
      </c>
      <c r="H298">
        <v>33.5</v>
      </c>
      <c r="I298">
        <v>4.82</v>
      </c>
      <c r="J298">
        <v>9.73</v>
      </c>
      <c r="K298">
        <v>1.71</v>
      </c>
      <c r="L298">
        <v>0</v>
      </c>
      <c r="M298">
        <v>0</v>
      </c>
      <c r="N298">
        <v>0</v>
      </c>
      <c r="O298">
        <v>0</v>
      </c>
      <c r="P298">
        <v>0</v>
      </c>
      <c r="R298">
        <v>134.76</v>
      </c>
      <c r="T298">
        <v>5.5</v>
      </c>
      <c r="U298">
        <v>0</v>
      </c>
      <c r="V298">
        <v>11.1</v>
      </c>
      <c r="W298">
        <v>1.32</v>
      </c>
      <c r="X298">
        <v>146</v>
      </c>
      <c r="Z298">
        <v>0</v>
      </c>
      <c r="AA298">
        <v>0</v>
      </c>
      <c r="AC298">
        <v>163.92000000000002</v>
      </c>
      <c r="AE298">
        <v>0</v>
      </c>
      <c r="AF298">
        <v>12.7</v>
      </c>
      <c r="AG298">
        <v>0</v>
      </c>
      <c r="AI298">
        <v>12.7</v>
      </c>
    </row>
    <row r="299" spans="3:35" x14ac:dyDescent="0.35">
      <c r="C299">
        <v>10</v>
      </c>
      <c r="D299">
        <v>356</v>
      </c>
      <c r="F299">
        <v>8.9699999999999989</v>
      </c>
      <c r="G299">
        <v>67.400000000000006</v>
      </c>
      <c r="H299">
        <v>30.049999999999997</v>
      </c>
      <c r="I299">
        <v>4.4000000000000004</v>
      </c>
      <c r="J299">
        <v>10.175000000000001</v>
      </c>
      <c r="K299">
        <v>2.0249999999999999</v>
      </c>
      <c r="L299">
        <v>0</v>
      </c>
      <c r="M299">
        <v>0</v>
      </c>
      <c r="N299">
        <v>0</v>
      </c>
      <c r="O299">
        <v>0</v>
      </c>
      <c r="P299">
        <v>0</v>
      </c>
      <c r="R299">
        <v>123.01999999999998</v>
      </c>
      <c r="T299">
        <v>5.4749999999999996</v>
      </c>
      <c r="U299">
        <v>0</v>
      </c>
      <c r="V299">
        <v>8.64</v>
      </c>
      <c r="W299">
        <v>0.59499999999999997</v>
      </c>
      <c r="X299">
        <v>149.5</v>
      </c>
      <c r="Z299">
        <v>0</v>
      </c>
      <c r="AA299">
        <v>0</v>
      </c>
      <c r="AC299">
        <v>164.21</v>
      </c>
      <c r="AE299">
        <v>0</v>
      </c>
      <c r="AF299">
        <v>9.7149999999999999</v>
      </c>
      <c r="AG299">
        <v>0</v>
      </c>
      <c r="AI299">
        <v>9.7149999999999999</v>
      </c>
    </row>
    <row r="300" spans="3:35" x14ac:dyDescent="0.35">
      <c r="C300">
        <v>11</v>
      </c>
      <c r="D300">
        <v>409.08300000000003</v>
      </c>
      <c r="F300">
        <v>8.4700000000000006</v>
      </c>
      <c r="G300">
        <v>47.5</v>
      </c>
      <c r="H300">
        <v>22.4</v>
      </c>
      <c r="I300">
        <v>2.74</v>
      </c>
      <c r="J300">
        <v>10.1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R300">
        <v>91.21</v>
      </c>
      <c r="T300">
        <v>4.42</v>
      </c>
      <c r="U300">
        <v>0</v>
      </c>
      <c r="V300">
        <v>5.26</v>
      </c>
      <c r="W300">
        <v>0</v>
      </c>
      <c r="X300">
        <v>105</v>
      </c>
      <c r="Z300">
        <v>0</v>
      </c>
      <c r="AA300">
        <v>0</v>
      </c>
      <c r="AC300">
        <v>114.68</v>
      </c>
      <c r="AE300">
        <v>0</v>
      </c>
      <c r="AF300">
        <v>5.85</v>
      </c>
      <c r="AG300">
        <v>0</v>
      </c>
      <c r="AI300">
        <v>5.85</v>
      </c>
    </row>
    <row r="301" spans="3:35" x14ac:dyDescent="0.35">
      <c r="C301">
        <v>12</v>
      </c>
      <c r="D301">
        <v>433.08300000000003</v>
      </c>
      <c r="F301">
        <v>8.3699999999999992</v>
      </c>
      <c r="G301">
        <v>43.6</v>
      </c>
      <c r="H301">
        <v>21.5</v>
      </c>
      <c r="I301">
        <v>3.33</v>
      </c>
      <c r="J301">
        <v>10.199999999999999</v>
      </c>
      <c r="K301">
        <v>1.79</v>
      </c>
      <c r="L301">
        <v>0</v>
      </c>
      <c r="M301">
        <v>0</v>
      </c>
      <c r="N301">
        <v>0</v>
      </c>
      <c r="O301">
        <v>0</v>
      </c>
      <c r="P301">
        <v>0</v>
      </c>
      <c r="R301">
        <v>88.79</v>
      </c>
      <c r="T301">
        <v>5.6</v>
      </c>
      <c r="U301">
        <v>0</v>
      </c>
      <c r="V301">
        <v>6.11</v>
      </c>
      <c r="W301">
        <v>0</v>
      </c>
      <c r="X301">
        <v>88.3</v>
      </c>
      <c r="Z301">
        <v>0</v>
      </c>
      <c r="AA301">
        <v>0</v>
      </c>
      <c r="AC301">
        <v>100.00999999999999</v>
      </c>
      <c r="AE301">
        <v>0</v>
      </c>
      <c r="AF301">
        <v>5.7</v>
      </c>
      <c r="AG301">
        <v>0</v>
      </c>
      <c r="AI301">
        <v>5.7</v>
      </c>
    </row>
    <row r="302" spans="3:35" x14ac:dyDescent="0.35">
      <c r="C302">
        <v>13</v>
      </c>
      <c r="D302">
        <v>457.08300000000003</v>
      </c>
      <c r="F302">
        <v>8.67</v>
      </c>
      <c r="G302">
        <v>39.799999999999997</v>
      </c>
      <c r="H302">
        <v>20.5</v>
      </c>
      <c r="I302">
        <v>3.6</v>
      </c>
      <c r="J302">
        <v>8.4700000000000006</v>
      </c>
      <c r="K302">
        <v>1.63</v>
      </c>
      <c r="L302">
        <v>0</v>
      </c>
      <c r="M302">
        <v>0</v>
      </c>
      <c r="N302">
        <v>0</v>
      </c>
      <c r="O302">
        <v>0</v>
      </c>
      <c r="P302">
        <v>0</v>
      </c>
      <c r="R302">
        <v>82.669999999999987</v>
      </c>
      <c r="T302">
        <v>5.81</v>
      </c>
      <c r="U302">
        <v>0</v>
      </c>
      <c r="V302">
        <v>6.14</v>
      </c>
      <c r="W302">
        <v>0</v>
      </c>
      <c r="X302">
        <v>84.8</v>
      </c>
      <c r="Z302">
        <v>0</v>
      </c>
      <c r="AA302">
        <v>0</v>
      </c>
      <c r="AC302">
        <v>96.75</v>
      </c>
      <c r="AE302">
        <v>0</v>
      </c>
      <c r="AF302">
        <v>4.6500000000000004</v>
      </c>
      <c r="AG302">
        <v>0</v>
      </c>
      <c r="AI302">
        <v>4.6500000000000004</v>
      </c>
    </row>
    <row r="303" spans="3:35" x14ac:dyDescent="0.35">
      <c r="C303">
        <v>14</v>
      </c>
      <c r="D303">
        <v>481.08300000000003</v>
      </c>
      <c r="F303">
        <v>8.9700000000000006</v>
      </c>
      <c r="G303">
        <v>37.9</v>
      </c>
      <c r="H303">
        <v>17.8</v>
      </c>
      <c r="I303">
        <v>3.52</v>
      </c>
      <c r="J303">
        <v>9.84</v>
      </c>
      <c r="K303">
        <v>2.1</v>
      </c>
      <c r="L303">
        <v>0</v>
      </c>
      <c r="M303">
        <v>0</v>
      </c>
      <c r="N303">
        <v>0</v>
      </c>
      <c r="O303">
        <v>0</v>
      </c>
      <c r="P303">
        <v>0</v>
      </c>
      <c r="R303">
        <v>80.13</v>
      </c>
      <c r="T303">
        <v>5.69</v>
      </c>
      <c r="U303">
        <v>0</v>
      </c>
      <c r="V303">
        <v>5.01</v>
      </c>
      <c r="W303">
        <v>0</v>
      </c>
      <c r="X303">
        <v>81</v>
      </c>
      <c r="Z303">
        <v>0</v>
      </c>
      <c r="AA303">
        <v>0</v>
      </c>
      <c r="AC303">
        <v>91.7</v>
      </c>
      <c r="AE303">
        <v>0</v>
      </c>
      <c r="AF303">
        <v>3.52</v>
      </c>
      <c r="AG303">
        <v>0</v>
      </c>
      <c r="AI303">
        <v>3.52</v>
      </c>
    </row>
    <row r="304" spans="3:35" x14ac:dyDescent="0.35">
      <c r="C304">
        <v>15</v>
      </c>
      <c r="D304">
        <v>505.08300000000003</v>
      </c>
      <c r="F304">
        <v>7.05</v>
      </c>
      <c r="G304">
        <v>31.2</v>
      </c>
      <c r="H304">
        <v>16.600000000000001</v>
      </c>
      <c r="I304">
        <v>3.12</v>
      </c>
      <c r="J304">
        <v>7.53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R304">
        <v>65.5</v>
      </c>
      <c r="T304">
        <v>4.5999999999999996</v>
      </c>
      <c r="U304">
        <v>0</v>
      </c>
      <c r="V304">
        <v>4.8899999999999997</v>
      </c>
      <c r="W304">
        <v>0</v>
      </c>
      <c r="X304">
        <v>50.6</v>
      </c>
      <c r="Z304">
        <v>0</v>
      </c>
      <c r="AA304">
        <v>0</v>
      </c>
      <c r="AC304">
        <v>60.09</v>
      </c>
      <c r="AE304">
        <v>0</v>
      </c>
      <c r="AF304">
        <v>3.25</v>
      </c>
      <c r="AG304">
        <v>0</v>
      </c>
      <c r="AI304">
        <v>3.25</v>
      </c>
    </row>
    <row r="305" spans="3:35" x14ac:dyDescent="0.35">
      <c r="C305">
        <v>16</v>
      </c>
      <c r="D305">
        <v>529.08300000000008</v>
      </c>
      <c r="F305">
        <v>6.71</v>
      </c>
      <c r="G305">
        <v>31.5</v>
      </c>
      <c r="H305">
        <v>14.4</v>
      </c>
      <c r="I305">
        <v>3.04</v>
      </c>
      <c r="J305">
        <v>6.08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R305">
        <v>61.73</v>
      </c>
      <c r="T305">
        <v>4</v>
      </c>
      <c r="U305">
        <v>0</v>
      </c>
      <c r="V305">
        <v>2.97</v>
      </c>
      <c r="W305">
        <v>0</v>
      </c>
      <c r="X305">
        <v>46.6</v>
      </c>
      <c r="Z305">
        <v>0</v>
      </c>
      <c r="AA305">
        <v>0</v>
      </c>
      <c r="AC305">
        <v>53.57</v>
      </c>
      <c r="AE305">
        <v>0</v>
      </c>
      <c r="AF305">
        <v>4.34</v>
      </c>
      <c r="AG305">
        <v>0</v>
      </c>
      <c r="AI305">
        <v>4.34</v>
      </c>
    </row>
    <row r="306" spans="3:35" x14ac:dyDescent="0.35">
      <c r="C306">
        <v>17</v>
      </c>
      <c r="D306">
        <v>553.08300000000008</v>
      </c>
      <c r="F306">
        <v>7.68</v>
      </c>
      <c r="G306">
        <v>32.700000000000003</v>
      </c>
      <c r="H306">
        <v>16.3</v>
      </c>
      <c r="I306">
        <v>3.52</v>
      </c>
      <c r="J306">
        <v>7.21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R306">
        <v>67.410000000000011</v>
      </c>
      <c r="T306">
        <v>4.9400000000000004</v>
      </c>
      <c r="U306">
        <v>0</v>
      </c>
      <c r="V306">
        <v>7.17</v>
      </c>
      <c r="W306">
        <v>1.29</v>
      </c>
      <c r="X306">
        <v>73.7</v>
      </c>
      <c r="Z306">
        <v>0</v>
      </c>
      <c r="AA306">
        <v>0</v>
      </c>
      <c r="AC306">
        <v>87.1</v>
      </c>
      <c r="AE306">
        <v>0</v>
      </c>
      <c r="AF306">
        <v>8.33</v>
      </c>
      <c r="AG306">
        <v>0</v>
      </c>
      <c r="AI306">
        <v>8.33</v>
      </c>
    </row>
    <row r="307" spans="3:35" x14ac:dyDescent="0.35">
      <c r="C307">
        <v>18</v>
      </c>
      <c r="D307">
        <v>577.08300000000008</v>
      </c>
      <c r="F307">
        <v>7.81</v>
      </c>
      <c r="G307">
        <v>28.8</v>
      </c>
      <c r="H307">
        <v>15.5</v>
      </c>
      <c r="I307">
        <v>2.41</v>
      </c>
      <c r="J307">
        <v>6.48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R307">
        <v>61</v>
      </c>
      <c r="T307">
        <v>4.87</v>
      </c>
      <c r="U307">
        <v>0</v>
      </c>
      <c r="V307">
        <v>5.77</v>
      </c>
      <c r="W307">
        <v>0</v>
      </c>
      <c r="X307">
        <v>73.8</v>
      </c>
      <c r="Z307">
        <v>0</v>
      </c>
      <c r="AA307">
        <v>0</v>
      </c>
      <c r="AC307">
        <v>84.44</v>
      </c>
      <c r="AE307">
        <v>0</v>
      </c>
      <c r="AF307">
        <v>5</v>
      </c>
      <c r="AG307">
        <v>0</v>
      </c>
      <c r="AI307">
        <v>5</v>
      </c>
    </row>
    <row r="308" spans="3:35" x14ac:dyDescent="0.35">
      <c r="C308">
        <v>19</v>
      </c>
      <c r="D308">
        <v>601.08300000000008</v>
      </c>
      <c r="F308">
        <v>9.09</v>
      </c>
      <c r="G308">
        <v>35.700000000000003</v>
      </c>
      <c r="H308">
        <v>18.100000000000001</v>
      </c>
      <c r="I308">
        <v>2.35</v>
      </c>
      <c r="J308">
        <v>7.52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R308">
        <v>72.760000000000005</v>
      </c>
      <c r="T308">
        <v>5.76</v>
      </c>
      <c r="U308">
        <v>0</v>
      </c>
      <c r="V308">
        <v>4.4400000000000004</v>
      </c>
      <c r="W308">
        <v>0</v>
      </c>
      <c r="X308">
        <v>38.5</v>
      </c>
      <c r="Z308">
        <v>0</v>
      </c>
      <c r="AA308">
        <v>0</v>
      </c>
      <c r="AC308">
        <v>48.7</v>
      </c>
      <c r="AE308">
        <v>0</v>
      </c>
      <c r="AF308">
        <v>4.26</v>
      </c>
      <c r="AG308">
        <v>0</v>
      </c>
      <c r="AI308">
        <v>4.26</v>
      </c>
    </row>
    <row r="309" spans="3:35" x14ac:dyDescent="0.35">
      <c r="C309">
        <v>20</v>
      </c>
      <c r="D309">
        <v>625.08300000000008</v>
      </c>
      <c r="F309">
        <v>7.27</v>
      </c>
      <c r="G309">
        <v>34</v>
      </c>
      <c r="H309">
        <v>18.3</v>
      </c>
      <c r="I309">
        <v>2.5299999999999998</v>
      </c>
      <c r="J309">
        <v>8.59</v>
      </c>
      <c r="K309">
        <v>1.1200000000000001</v>
      </c>
      <c r="L309">
        <v>0</v>
      </c>
      <c r="M309">
        <v>0</v>
      </c>
      <c r="N309">
        <v>0</v>
      </c>
      <c r="O309">
        <v>0</v>
      </c>
      <c r="P309">
        <v>0</v>
      </c>
      <c r="R309">
        <v>71.81</v>
      </c>
      <c r="T309">
        <v>4.8099999999999996</v>
      </c>
      <c r="U309">
        <v>0</v>
      </c>
      <c r="V309">
        <v>3.6</v>
      </c>
      <c r="W309">
        <v>0</v>
      </c>
      <c r="X309">
        <v>37</v>
      </c>
      <c r="Z309">
        <v>0</v>
      </c>
      <c r="AA309">
        <v>0</v>
      </c>
      <c r="AC309">
        <v>45.41</v>
      </c>
      <c r="AE309">
        <v>0</v>
      </c>
      <c r="AF309">
        <v>3.03</v>
      </c>
      <c r="AG309">
        <v>0</v>
      </c>
      <c r="AI309">
        <v>3.03</v>
      </c>
    </row>
    <row r="310" spans="3:35" x14ac:dyDescent="0.35">
      <c r="C310">
        <v>21</v>
      </c>
      <c r="D310">
        <v>649.08300000000008</v>
      </c>
      <c r="F310">
        <v>6.14</v>
      </c>
      <c r="G310">
        <v>40.1</v>
      </c>
      <c r="H310">
        <v>16.8</v>
      </c>
      <c r="I310">
        <v>2.62</v>
      </c>
      <c r="J310">
        <v>8.73</v>
      </c>
      <c r="K310">
        <v>1.96</v>
      </c>
      <c r="L310">
        <v>0</v>
      </c>
      <c r="M310">
        <v>0</v>
      </c>
      <c r="N310">
        <v>0</v>
      </c>
      <c r="O310">
        <v>0</v>
      </c>
      <c r="P310">
        <v>0</v>
      </c>
      <c r="R310">
        <v>76.350000000000009</v>
      </c>
      <c r="T310">
        <v>5.64</v>
      </c>
      <c r="U310">
        <v>0</v>
      </c>
      <c r="V310">
        <v>3.06</v>
      </c>
      <c r="W310">
        <v>0</v>
      </c>
      <c r="X310">
        <v>39.1</v>
      </c>
      <c r="Z310">
        <v>0</v>
      </c>
      <c r="AA310">
        <v>0</v>
      </c>
      <c r="AC310">
        <v>47.8</v>
      </c>
      <c r="AE310">
        <v>0</v>
      </c>
      <c r="AF310">
        <v>2.35</v>
      </c>
      <c r="AG310">
        <v>0</v>
      </c>
      <c r="AI310">
        <v>2.35</v>
      </c>
    </row>
    <row r="311" spans="3:35" x14ac:dyDescent="0.35">
      <c r="C311">
        <v>22</v>
      </c>
      <c r="D311">
        <v>673.08300000000008</v>
      </c>
      <c r="F311">
        <v>9.4499999999999993</v>
      </c>
      <c r="G311">
        <v>34.700000000000003</v>
      </c>
      <c r="H311">
        <v>15.7</v>
      </c>
      <c r="I311">
        <v>3.36</v>
      </c>
      <c r="J311">
        <v>8.98</v>
      </c>
      <c r="K311">
        <v>1.74</v>
      </c>
      <c r="L311">
        <v>0</v>
      </c>
      <c r="M311">
        <v>0</v>
      </c>
      <c r="N311">
        <v>0</v>
      </c>
      <c r="O311">
        <v>0</v>
      </c>
      <c r="P311">
        <v>0</v>
      </c>
      <c r="R311">
        <v>73.930000000000007</v>
      </c>
      <c r="T311">
        <v>4.63</v>
      </c>
      <c r="U311">
        <v>0</v>
      </c>
      <c r="V311">
        <v>4.59</v>
      </c>
      <c r="W311">
        <v>0</v>
      </c>
      <c r="X311">
        <v>34.200000000000003</v>
      </c>
      <c r="Z311">
        <v>0</v>
      </c>
      <c r="AA311">
        <v>0</v>
      </c>
      <c r="AC311">
        <v>43.42</v>
      </c>
      <c r="AE311">
        <v>0</v>
      </c>
      <c r="AF311">
        <v>3.61</v>
      </c>
      <c r="AG311">
        <v>0</v>
      </c>
      <c r="AI311">
        <v>3.61</v>
      </c>
    </row>
    <row r="312" spans="3:35" x14ac:dyDescent="0.35">
      <c r="C312">
        <v>23</v>
      </c>
      <c r="D312">
        <v>697.08300000000008</v>
      </c>
      <c r="F312">
        <v>7.32</v>
      </c>
      <c r="G312">
        <v>35.5</v>
      </c>
      <c r="H312">
        <v>14.9</v>
      </c>
      <c r="I312">
        <v>2.23</v>
      </c>
      <c r="J312">
        <v>6.41</v>
      </c>
      <c r="K312">
        <v>1.53</v>
      </c>
      <c r="L312">
        <v>0</v>
      </c>
      <c r="M312">
        <v>0</v>
      </c>
      <c r="N312">
        <v>0</v>
      </c>
      <c r="O312">
        <v>0</v>
      </c>
      <c r="P312">
        <v>0</v>
      </c>
      <c r="R312">
        <v>67.89</v>
      </c>
      <c r="T312">
        <v>3.87</v>
      </c>
      <c r="U312">
        <v>0</v>
      </c>
      <c r="V312">
        <v>4.58</v>
      </c>
      <c r="W312">
        <v>0</v>
      </c>
      <c r="X312">
        <v>28.9</v>
      </c>
      <c r="Z312">
        <v>0</v>
      </c>
      <c r="AA312">
        <v>0</v>
      </c>
      <c r="AC312">
        <v>37.349999999999994</v>
      </c>
      <c r="AE312">
        <v>0</v>
      </c>
      <c r="AF312">
        <v>2.11</v>
      </c>
      <c r="AG312">
        <v>0</v>
      </c>
      <c r="AI312">
        <v>2.11</v>
      </c>
    </row>
    <row r="313" spans="3:35" x14ac:dyDescent="0.35">
      <c r="C313">
        <v>24</v>
      </c>
      <c r="D313">
        <v>721.08300000000008</v>
      </c>
      <c r="F313">
        <v>8.17</v>
      </c>
      <c r="G313">
        <v>38.799999999999997</v>
      </c>
      <c r="H313">
        <v>15.8</v>
      </c>
      <c r="I313">
        <v>2.58</v>
      </c>
      <c r="J313">
        <v>7.38</v>
      </c>
      <c r="K313">
        <v>1.31</v>
      </c>
      <c r="L313">
        <v>0</v>
      </c>
      <c r="M313">
        <v>0</v>
      </c>
      <c r="N313">
        <v>0</v>
      </c>
      <c r="O313">
        <v>0</v>
      </c>
      <c r="P313">
        <v>0</v>
      </c>
      <c r="R313">
        <v>74.039999999999992</v>
      </c>
      <c r="T313">
        <v>4.9400000000000004</v>
      </c>
      <c r="U313">
        <v>0</v>
      </c>
      <c r="V313">
        <v>4.0999999999999996</v>
      </c>
      <c r="W313">
        <v>0</v>
      </c>
      <c r="X313">
        <v>29.8</v>
      </c>
      <c r="Z313">
        <v>0</v>
      </c>
      <c r="AA313">
        <v>0</v>
      </c>
      <c r="AC313">
        <v>38.840000000000003</v>
      </c>
      <c r="AE313">
        <v>0</v>
      </c>
      <c r="AF313">
        <v>2.2799999999999998</v>
      </c>
      <c r="AG313">
        <v>0</v>
      </c>
      <c r="AI313">
        <v>2.2799999999999998</v>
      </c>
    </row>
    <row r="314" spans="3:35" x14ac:dyDescent="0.35">
      <c r="C314">
        <v>25</v>
      </c>
      <c r="D314">
        <v>745.08300000000008</v>
      </c>
      <c r="F314">
        <v>7.69</v>
      </c>
      <c r="G314">
        <v>41</v>
      </c>
      <c r="H314">
        <v>14.4</v>
      </c>
      <c r="I314">
        <v>1.87</v>
      </c>
      <c r="J314">
        <v>6.24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R314">
        <v>71.199999999999989</v>
      </c>
      <c r="T314">
        <v>4.92</v>
      </c>
      <c r="U314">
        <v>0</v>
      </c>
      <c r="V314">
        <v>2.93</v>
      </c>
      <c r="W314">
        <v>0</v>
      </c>
      <c r="X314">
        <v>22.3</v>
      </c>
      <c r="Z314">
        <v>0</v>
      </c>
      <c r="AA314">
        <v>0</v>
      </c>
      <c r="AC314">
        <v>30.15</v>
      </c>
      <c r="AE314">
        <v>0</v>
      </c>
      <c r="AF314">
        <v>5.19</v>
      </c>
      <c r="AG314">
        <v>0</v>
      </c>
      <c r="AI314">
        <v>5.19</v>
      </c>
    </row>
    <row r="315" spans="3:35" x14ac:dyDescent="0.35">
      <c r="C315">
        <v>26</v>
      </c>
      <c r="D315">
        <v>769.08300000000008</v>
      </c>
      <c r="F315">
        <v>9.74</v>
      </c>
      <c r="G315">
        <v>50.9</v>
      </c>
      <c r="H315">
        <v>21.5</v>
      </c>
      <c r="I315">
        <v>3.01</v>
      </c>
      <c r="J315">
        <v>7.91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R315">
        <v>93.06</v>
      </c>
      <c r="T315">
        <v>5.72</v>
      </c>
      <c r="U315">
        <v>0</v>
      </c>
      <c r="V315">
        <v>3.35</v>
      </c>
      <c r="W315">
        <v>0</v>
      </c>
      <c r="X315">
        <v>21.1</v>
      </c>
      <c r="Z315">
        <v>0</v>
      </c>
      <c r="AA315">
        <v>0</v>
      </c>
      <c r="AC315">
        <v>30.17</v>
      </c>
      <c r="AE315">
        <v>0</v>
      </c>
      <c r="AF315">
        <v>5.58</v>
      </c>
      <c r="AG315">
        <v>0</v>
      </c>
      <c r="AI315">
        <v>5.58</v>
      </c>
    </row>
    <row r="316" spans="3:35" x14ac:dyDescent="0.35">
      <c r="C316">
        <v>27</v>
      </c>
      <c r="D316">
        <v>793.08300000000008</v>
      </c>
      <c r="F316">
        <v>8.9499999999999993</v>
      </c>
      <c r="G316">
        <v>49.8</v>
      </c>
      <c r="H316">
        <v>20.3</v>
      </c>
      <c r="I316">
        <v>3.27</v>
      </c>
      <c r="J316">
        <v>9.27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R316">
        <v>91.589999999999989</v>
      </c>
      <c r="T316">
        <v>5.58</v>
      </c>
      <c r="U316">
        <v>0</v>
      </c>
      <c r="V316">
        <v>2.7</v>
      </c>
      <c r="W316">
        <v>0</v>
      </c>
      <c r="X316">
        <v>19.399999999999999</v>
      </c>
      <c r="Z316">
        <v>0</v>
      </c>
      <c r="AA316">
        <v>0</v>
      </c>
      <c r="AC316">
        <v>27.68</v>
      </c>
      <c r="AE316">
        <v>0</v>
      </c>
      <c r="AF316">
        <v>2.52</v>
      </c>
      <c r="AG316">
        <v>0</v>
      </c>
      <c r="AI316">
        <v>2.52</v>
      </c>
    </row>
    <row r="317" spans="3:35" x14ac:dyDescent="0.35">
      <c r="C317">
        <v>28</v>
      </c>
      <c r="D317">
        <v>817.08300000000008</v>
      </c>
      <c r="F317">
        <v>7.91</v>
      </c>
      <c r="G317">
        <v>43.3</v>
      </c>
      <c r="H317">
        <v>18.5</v>
      </c>
      <c r="I317">
        <v>1.98</v>
      </c>
      <c r="J317">
        <v>8.2200000000000006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R317">
        <v>79.91</v>
      </c>
      <c r="T317">
        <v>7</v>
      </c>
      <c r="U317">
        <v>0</v>
      </c>
      <c r="V317">
        <v>3.15</v>
      </c>
      <c r="W317">
        <v>0</v>
      </c>
      <c r="X317">
        <v>17.8</v>
      </c>
      <c r="Z317">
        <v>0</v>
      </c>
      <c r="AA317">
        <v>0</v>
      </c>
      <c r="AC317">
        <v>27.950000000000003</v>
      </c>
      <c r="AE317">
        <v>0</v>
      </c>
      <c r="AF317">
        <v>1.85</v>
      </c>
      <c r="AG317">
        <v>0</v>
      </c>
      <c r="AI317">
        <v>1.85</v>
      </c>
    </row>
    <row r="318" spans="3:35" x14ac:dyDescent="0.35">
      <c r="C318">
        <v>29</v>
      </c>
      <c r="D318">
        <v>841.25</v>
      </c>
      <c r="F318">
        <v>6.91</v>
      </c>
      <c r="G318">
        <v>32</v>
      </c>
      <c r="H318">
        <v>16.7</v>
      </c>
      <c r="I318">
        <v>3.3</v>
      </c>
      <c r="J318">
        <v>7.67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R318">
        <v>66.58</v>
      </c>
      <c r="T318">
        <v>5.34</v>
      </c>
      <c r="U318">
        <v>0</v>
      </c>
      <c r="V318">
        <v>3.35</v>
      </c>
      <c r="W318">
        <v>0</v>
      </c>
      <c r="X318">
        <v>26.3</v>
      </c>
      <c r="Z318">
        <v>0</v>
      </c>
      <c r="AA318">
        <v>0</v>
      </c>
      <c r="AC318">
        <v>34.99</v>
      </c>
      <c r="AE318">
        <v>0</v>
      </c>
      <c r="AF318">
        <v>4.49</v>
      </c>
      <c r="AG318">
        <v>0</v>
      </c>
      <c r="AI318">
        <v>4.49</v>
      </c>
    </row>
    <row r="319" spans="3:35" x14ac:dyDescent="0.35">
      <c r="C319">
        <v>30</v>
      </c>
      <c r="D319">
        <v>865.25</v>
      </c>
      <c r="F319">
        <v>8.77</v>
      </c>
      <c r="G319">
        <v>28.7</v>
      </c>
      <c r="H319">
        <v>16</v>
      </c>
      <c r="I319">
        <v>2.6</v>
      </c>
      <c r="J319">
        <v>7.12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R319">
        <v>63.19</v>
      </c>
      <c r="T319">
        <v>4.68</v>
      </c>
      <c r="U319">
        <v>2.35</v>
      </c>
      <c r="V319">
        <v>3.48</v>
      </c>
      <c r="W319">
        <v>0</v>
      </c>
      <c r="X319">
        <v>22.1</v>
      </c>
      <c r="Z319">
        <v>0</v>
      </c>
      <c r="AA319">
        <v>0</v>
      </c>
      <c r="AC319">
        <v>32.61</v>
      </c>
      <c r="AE319">
        <v>0</v>
      </c>
      <c r="AF319">
        <v>3.11</v>
      </c>
      <c r="AG319">
        <v>0</v>
      </c>
      <c r="AI319">
        <v>3.11</v>
      </c>
    </row>
    <row r="320" spans="3:35" x14ac:dyDescent="0.35">
      <c r="C320">
        <v>31</v>
      </c>
      <c r="D320">
        <v>889.25</v>
      </c>
      <c r="F320">
        <v>11.8</v>
      </c>
      <c r="G320">
        <v>31.3</v>
      </c>
      <c r="H320">
        <v>15.4</v>
      </c>
      <c r="I320">
        <v>2.16</v>
      </c>
      <c r="J320">
        <v>7.14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R320">
        <v>67.8</v>
      </c>
      <c r="T320">
        <v>5.35</v>
      </c>
      <c r="U320">
        <v>0</v>
      </c>
      <c r="V320">
        <v>4.09</v>
      </c>
      <c r="W320">
        <v>0</v>
      </c>
      <c r="X320">
        <v>24.2</v>
      </c>
      <c r="Z320">
        <v>0</v>
      </c>
      <c r="AA320">
        <v>0</v>
      </c>
      <c r="AC320">
        <v>33.64</v>
      </c>
      <c r="AE320">
        <v>0</v>
      </c>
      <c r="AF320">
        <v>3.52</v>
      </c>
      <c r="AG320">
        <v>0</v>
      </c>
      <c r="AI320">
        <v>3.52</v>
      </c>
    </row>
    <row r="321" spans="3:111" x14ac:dyDescent="0.35">
      <c r="C321">
        <v>32</v>
      </c>
      <c r="D321">
        <v>913.25</v>
      </c>
      <c r="F321">
        <v>13.6</v>
      </c>
      <c r="G321">
        <v>39.4</v>
      </c>
      <c r="H321">
        <v>18.5</v>
      </c>
      <c r="I321">
        <v>2.67</v>
      </c>
      <c r="J321">
        <v>6.89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R321">
        <v>81.06</v>
      </c>
      <c r="T321">
        <v>5.51</v>
      </c>
      <c r="U321">
        <v>0</v>
      </c>
      <c r="V321">
        <v>3.11</v>
      </c>
      <c r="W321">
        <v>0</v>
      </c>
      <c r="X321">
        <v>18.600000000000001</v>
      </c>
      <c r="Z321">
        <v>0</v>
      </c>
      <c r="AA321">
        <v>0</v>
      </c>
      <c r="AC321">
        <v>27.22</v>
      </c>
      <c r="AE321">
        <v>0</v>
      </c>
      <c r="AF321">
        <v>5.79</v>
      </c>
      <c r="AG321">
        <v>0</v>
      </c>
      <c r="AI321">
        <v>5.79</v>
      </c>
    </row>
    <row r="322" spans="3:111" x14ac:dyDescent="0.35">
      <c r="C322">
        <v>33</v>
      </c>
      <c r="D322">
        <v>937.25</v>
      </c>
      <c r="F322">
        <v>20.7</v>
      </c>
      <c r="G322">
        <v>28</v>
      </c>
      <c r="H322">
        <v>19.899999999999999</v>
      </c>
      <c r="I322">
        <v>2.9</v>
      </c>
      <c r="J322">
        <v>8.4600000000000009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R322">
        <v>79.960000000000008</v>
      </c>
      <c r="T322">
        <v>4.32</v>
      </c>
      <c r="U322">
        <v>0</v>
      </c>
      <c r="V322">
        <v>3.25</v>
      </c>
      <c r="W322">
        <v>0</v>
      </c>
      <c r="X322">
        <v>19</v>
      </c>
      <c r="Z322">
        <v>0</v>
      </c>
      <c r="AA322">
        <v>0</v>
      </c>
      <c r="AC322">
        <v>26.57</v>
      </c>
      <c r="AE322">
        <v>0</v>
      </c>
      <c r="AF322">
        <v>1.78</v>
      </c>
      <c r="AG322">
        <v>0</v>
      </c>
      <c r="AI322">
        <v>1.78</v>
      </c>
      <c r="AP322" t="s">
        <v>197</v>
      </c>
      <c r="AQ322">
        <v>24.082999999999998</v>
      </c>
      <c r="AR322">
        <v>25.582999999999998</v>
      </c>
      <c r="AS322">
        <v>165.584</v>
      </c>
      <c r="AT322">
        <v>193.583</v>
      </c>
      <c r="AU322">
        <v>217.333</v>
      </c>
      <c r="AV322">
        <v>241.333</v>
      </c>
      <c r="AW322">
        <v>265.08300000000003</v>
      </c>
      <c r="AX322">
        <v>289.08300000000003</v>
      </c>
      <c r="AY322">
        <v>313.08300000000003</v>
      </c>
      <c r="AZ322">
        <v>337.08300000000003</v>
      </c>
      <c r="BA322">
        <v>352.58300000000003</v>
      </c>
      <c r="BB322">
        <v>361.08300000000003</v>
      </c>
      <c r="BC322">
        <v>385.08300000000003</v>
      </c>
      <c r="BD322">
        <v>409.08300000000003</v>
      </c>
      <c r="BE322">
        <v>433.08300000000003</v>
      </c>
      <c r="BF322">
        <v>457.08300000000003</v>
      </c>
      <c r="BG322">
        <v>481.08300000000003</v>
      </c>
      <c r="BH322">
        <v>505.08300000000003</v>
      </c>
      <c r="BI322">
        <v>529.08300000000008</v>
      </c>
      <c r="BJ322">
        <v>553.08300000000008</v>
      </c>
      <c r="BK322">
        <v>577.08300000000008</v>
      </c>
      <c r="BL322">
        <v>601.08300000000008</v>
      </c>
      <c r="BM322">
        <v>625.08300000000008</v>
      </c>
      <c r="BN322">
        <v>649.08300000000008</v>
      </c>
      <c r="BO322">
        <v>673.08300000000008</v>
      </c>
      <c r="BP322">
        <v>697.08300000000008</v>
      </c>
      <c r="BQ322">
        <v>721.08300000000008</v>
      </c>
      <c r="BR322">
        <v>745.08300000000008</v>
      </c>
      <c r="BS322">
        <v>769.08300000000008</v>
      </c>
      <c r="BT322">
        <v>793.08300000000008</v>
      </c>
      <c r="BU322">
        <v>817.08300000000008</v>
      </c>
      <c r="BV322">
        <v>841.25</v>
      </c>
      <c r="BW322">
        <v>865.25</v>
      </c>
      <c r="BX322">
        <v>889.25</v>
      </c>
      <c r="BY322">
        <v>913.25</v>
      </c>
      <c r="BZ322">
        <v>937.25</v>
      </c>
      <c r="CA322">
        <v>961.25</v>
      </c>
      <c r="CB322">
        <v>985.25</v>
      </c>
      <c r="CC322">
        <v>1009.25</v>
      </c>
      <c r="CD322">
        <v>1033.25</v>
      </c>
      <c r="CE322">
        <v>1057.25</v>
      </c>
      <c r="CF322">
        <v>1081.25</v>
      </c>
      <c r="CG322">
        <v>1105.25</v>
      </c>
      <c r="CH322">
        <v>1129.25</v>
      </c>
      <c r="CI322">
        <v>1153.25</v>
      </c>
      <c r="CJ322">
        <v>1177.0830000000001</v>
      </c>
      <c r="CK322">
        <v>1201.0830000000001</v>
      </c>
      <c r="CL322">
        <v>1225.0830000000001</v>
      </c>
      <c r="CM322">
        <v>1249.0830000000001</v>
      </c>
      <c r="CN322">
        <v>1273.0830000000001</v>
      </c>
      <c r="CO322">
        <v>1297.0830000000001</v>
      </c>
      <c r="CP322">
        <v>1321.0830000000001</v>
      </c>
      <c r="CQ322">
        <v>1335.0830000000001</v>
      </c>
      <c r="CR322">
        <v>1359.0830000000001</v>
      </c>
      <c r="CS322">
        <v>1383.0830000000001</v>
      </c>
      <c r="CT322">
        <v>1417.25</v>
      </c>
      <c r="CU322">
        <v>1441.25</v>
      </c>
      <c r="CV322">
        <v>1465.25</v>
      </c>
      <c r="CW322">
        <v>1488.8330000000001</v>
      </c>
      <c r="CX322">
        <v>1511.5830000000001</v>
      </c>
      <c r="CY322">
        <v>1536</v>
      </c>
      <c r="CZ322">
        <v>1561</v>
      </c>
      <c r="DA322">
        <v>1586</v>
      </c>
      <c r="DB322">
        <v>1654.75</v>
      </c>
      <c r="DC322">
        <v>1824</v>
      </c>
      <c r="DD322">
        <v>1990.5830000000001</v>
      </c>
      <c r="DE322">
        <v>2161</v>
      </c>
      <c r="DF322">
        <v>2855.3330000000001</v>
      </c>
      <c r="DG322">
        <v>3358.3330000000001</v>
      </c>
    </row>
    <row r="323" spans="3:111" x14ac:dyDescent="0.35">
      <c r="C323">
        <v>34</v>
      </c>
      <c r="D323">
        <v>961.25</v>
      </c>
      <c r="F323">
        <v>11.8</v>
      </c>
      <c r="G323">
        <v>24.7</v>
      </c>
      <c r="H323">
        <v>18.399999999999999</v>
      </c>
      <c r="I323">
        <v>2.94</v>
      </c>
      <c r="J323">
        <v>7.62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R323">
        <v>65.459999999999994</v>
      </c>
      <c r="T323">
        <v>5.77</v>
      </c>
      <c r="U323">
        <v>0</v>
      </c>
      <c r="V323">
        <v>4.17</v>
      </c>
      <c r="W323">
        <v>0</v>
      </c>
      <c r="X323">
        <v>11.4</v>
      </c>
      <c r="Z323">
        <v>0</v>
      </c>
      <c r="AA323">
        <v>0</v>
      </c>
      <c r="AC323">
        <v>21.34</v>
      </c>
      <c r="AE323">
        <v>0</v>
      </c>
      <c r="AF323">
        <v>2.46</v>
      </c>
      <c r="AG323">
        <v>0</v>
      </c>
      <c r="AI323">
        <v>2.46</v>
      </c>
      <c r="AP323" t="s">
        <v>202</v>
      </c>
      <c r="AQ323">
        <v>25.060000000000002</v>
      </c>
      <c r="AR323">
        <v>25.060000000000002</v>
      </c>
      <c r="AS323">
        <v>24.92</v>
      </c>
      <c r="AT323">
        <v>24.740000000000002</v>
      </c>
      <c r="AU323">
        <v>24.54</v>
      </c>
      <c r="AV323">
        <v>23.51</v>
      </c>
      <c r="AW323">
        <v>22.900000000000002</v>
      </c>
      <c r="AX323">
        <v>24.490000000000002</v>
      </c>
      <c r="AY323">
        <v>24.91</v>
      </c>
      <c r="AZ323">
        <v>24.89</v>
      </c>
      <c r="BA323">
        <v>24.89</v>
      </c>
      <c r="BB323">
        <v>24.89</v>
      </c>
      <c r="BC323">
        <v>24.97</v>
      </c>
      <c r="BD323">
        <v>25.42</v>
      </c>
      <c r="BE323">
        <v>24.580000000000002</v>
      </c>
      <c r="BF323">
        <v>24.3</v>
      </c>
      <c r="BG323">
        <v>24.82</v>
      </c>
      <c r="BH323">
        <v>24.3</v>
      </c>
      <c r="BI323">
        <v>24.79</v>
      </c>
      <c r="BJ323">
        <v>24.150000000000002</v>
      </c>
      <c r="BK323">
        <v>23.92</v>
      </c>
      <c r="BL323">
        <v>22.59</v>
      </c>
      <c r="BM323">
        <v>23.12</v>
      </c>
      <c r="BN323">
        <v>23.17</v>
      </c>
      <c r="BO323">
        <v>23.900000000000002</v>
      </c>
      <c r="BP323">
        <v>23.6</v>
      </c>
      <c r="BQ323">
        <v>23.66</v>
      </c>
      <c r="BR323">
        <v>23.2</v>
      </c>
      <c r="BS323">
        <v>22.48</v>
      </c>
      <c r="BT323">
        <v>22.37</v>
      </c>
      <c r="BU323">
        <v>22.51</v>
      </c>
      <c r="BV323">
        <v>23.77</v>
      </c>
      <c r="BW323">
        <v>23.830000000000002</v>
      </c>
      <c r="BX323">
        <v>23.56</v>
      </c>
      <c r="BY323">
        <v>23.37</v>
      </c>
      <c r="BZ323">
        <v>23.38</v>
      </c>
      <c r="CA323">
        <v>22.1</v>
      </c>
      <c r="CB323">
        <v>21.57</v>
      </c>
      <c r="CC323">
        <v>23.93</v>
      </c>
      <c r="CD323">
        <v>25.04</v>
      </c>
      <c r="CE323">
        <v>23.89</v>
      </c>
      <c r="CF323">
        <v>23.52</v>
      </c>
      <c r="CG323">
        <v>23.47</v>
      </c>
      <c r="CH323">
        <v>22.22</v>
      </c>
      <c r="CI323">
        <v>21.79</v>
      </c>
      <c r="CJ323">
        <v>23.17</v>
      </c>
      <c r="CK323">
        <v>24.05</v>
      </c>
      <c r="CL323">
        <v>23.79</v>
      </c>
      <c r="CM323">
        <v>23.86</v>
      </c>
      <c r="CN323">
        <v>24.34</v>
      </c>
      <c r="CO323">
        <v>22.89</v>
      </c>
      <c r="CP323">
        <v>22.84</v>
      </c>
      <c r="CQ323">
        <v>24.18</v>
      </c>
      <c r="CR323">
        <v>24.48</v>
      </c>
      <c r="CS323">
        <v>24.45</v>
      </c>
      <c r="CT323">
        <v>23.93</v>
      </c>
      <c r="CU323">
        <v>23.43</v>
      </c>
      <c r="CV323">
        <v>21.400000000000002</v>
      </c>
      <c r="CW323">
        <v>20.98</v>
      </c>
      <c r="CX323">
        <v>21.32</v>
      </c>
      <c r="CY323">
        <v>22.7</v>
      </c>
      <c r="CZ323">
        <v>23.36</v>
      </c>
      <c r="DA323">
        <v>23.84</v>
      </c>
      <c r="DB323">
        <v>24.09</v>
      </c>
      <c r="DC323">
        <v>23.53</v>
      </c>
      <c r="DD323">
        <v>29.07</v>
      </c>
      <c r="DE323">
        <v>30.56</v>
      </c>
      <c r="DF323">
        <v>28.17</v>
      </c>
      <c r="DG323">
        <v>24.88</v>
      </c>
    </row>
    <row r="325" spans="3:111" x14ac:dyDescent="0.35">
      <c r="E325" t="s">
        <v>201</v>
      </c>
    </row>
    <row r="327" spans="3:111" x14ac:dyDescent="0.35">
      <c r="D327" t="s">
        <v>197</v>
      </c>
      <c r="F327" t="s">
        <v>190</v>
      </c>
      <c r="G327" t="s">
        <v>188</v>
      </c>
      <c r="H327" t="s">
        <v>182</v>
      </c>
      <c r="I327" t="s">
        <v>176</v>
      </c>
      <c r="J327" t="s">
        <v>165</v>
      </c>
      <c r="K327" t="s">
        <v>162</v>
      </c>
      <c r="L327" t="s">
        <v>155</v>
      </c>
      <c r="M327" t="s">
        <v>145</v>
      </c>
      <c r="N327" t="s">
        <v>139</v>
      </c>
      <c r="O327" t="s">
        <v>137</v>
      </c>
      <c r="P327" t="s">
        <v>135</v>
      </c>
      <c r="R327" t="s">
        <v>196</v>
      </c>
      <c r="T327" t="s">
        <v>186</v>
      </c>
      <c r="U327" t="s">
        <v>180</v>
      </c>
      <c r="V327" t="s">
        <v>167</v>
      </c>
      <c r="W327" t="s">
        <v>161</v>
      </c>
      <c r="X327" t="s">
        <v>0</v>
      </c>
      <c r="Z327" t="s">
        <v>151</v>
      </c>
      <c r="AA327" t="s">
        <v>143</v>
      </c>
      <c r="AC327" t="s">
        <v>195</v>
      </c>
      <c r="AE327" t="s">
        <v>183</v>
      </c>
      <c r="AF327" t="s">
        <v>168</v>
      </c>
      <c r="AG327" t="s">
        <v>153</v>
      </c>
      <c r="AI327" t="s">
        <v>194</v>
      </c>
    </row>
    <row r="330" spans="3:111" x14ac:dyDescent="0.35">
      <c r="D330">
        <v>24</v>
      </c>
      <c r="F330">
        <f t="shared" ref="F330:AI330" si="267">F251/F290</f>
        <v>0</v>
      </c>
      <c r="G330">
        <f t="shared" si="267"/>
        <v>4.1564792176039117E-2</v>
      </c>
      <c r="H330">
        <f t="shared" si="267"/>
        <v>2.247148288973384E-2</v>
      </c>
      <c r="I330">
        <f t="shared" si="267"/>
        <v>0</v>
      </c>
      <c r="J330">
        <f t="shared" si="267"/>
        <v>2.7567567567567567E-2</v>
      </c>
      <c r="K330" t="e">
        <f t="shared" si="267"/>
        <v>#DIV/0!</v>
      </c>
      <c r="L330" t="e">
        <f t="shared" si="267"/>
        <v>#DIV/0!</v>
      </c>
      <c r="M330" t="e">
        <f t="shared" si="267"/>
        <v>#DIV/0!</v>
      </c>
      <c r="N330" t="e">
        <f t="shared" si="267"/>
        <v>#DIV/0!</v>
      </c>
      <c r="O330" t="e">
        <f t="shared" si="267"/>
        <v>#DIV/0!</v>
      </c>
      <c r="P330" t="e">
        <f t="shared" si="267"/>
        <v>#DIV/0!</v>
      </c>
      <c r="Q330" t="e">
        <f t="shared" si="267"/>
        <v>#DIV/0!</v>
      </c>
      <c r="R330">
        <f t="shared" si="267"/>
        <v>2.9532437779860466E-2</v>
      </c>
      <c r="S330" t="e">
        <f t="shared" si="267"/>
        <v>#DIV/0!</v>
      </c>
      <c r="T330">
        <f t="shared" si="267"/>
        <v>0</v>
      </c>
      <c r="U330">
        <f t="shared" si="267"/>
        <v>0</v>
      </c>
      <c r="V330">
        <f t="shared" si="267"/>
        <v>9.8113207547169817E-3</v>
      </c>
      <c r="W330">
        <f t="shared" si="267"/>
        <v>0</v>
      </c>
      <c r="X330">
        <f t="shared" si="267"/>
        <v>0.30210526315789471</v>
      </c>
      <c r="Z330" t="e">
        <f t="shared" si="267"/>
        <v>#DIV/0!</v>
      </c>
      <c r="AA330" t="e">
        <f t="shared" si="267"/>
        <v>#DIV/0!</v>
      </c>
      <c r="AB330" t="e">
        <f t="shared" si="267"/>
        <v>#DIV/0!</v>
      </c>
      <c r="AC330">
        <f t="shared" si="267"/>
        <v>0.20024818457578819</v>
      </c>
      <c r="AD330" t="e">
        <f t="shared" si="267"/>
        <v>#DIV/0!</v>
      </c>
      <c r="AE330">
        <f t="shared" si="267"/>
        <v>0</v>
      </c>
      <c r="AF330">
        <f t="shared" si="267"/>
        <v>3.323809523809524E-2</v>
      </c>
      <c r="AG330" t="e">
        <f t="shared" si="267"/>
        <v>#DIV/0!</v>
      </c>
      <c r="AH330" t="e">
        <f t="shared" si="267"/>
        <v>#DIV/0!</v>
      </c>
      <c r="AI330">
        <f t="shared" si="267"/>
        <v>3.9302215935879299E-2</v>
      </c>
    </row>
    <row r="331" spans="3:111" x14ac:dyDescent="0.35">
      <c r="D331">
        <v>168</v>
      </c>
      <c r="F331">
        <f t="shared" ref="F331:AI331" si="268">F252/F291</f>
        <v>0.11454753722794959</v>
      </c>
      <c r="G331">
        <f t="shared" si="268"/>
        <v>0.3455114822546973</v>
      </c>
      <c r="H331">
        <f t="shared" si="268"/>
        <v>0.28899082568807338</v>
      </c>
      <c r="I331">
        <f t="shared" si="268"/>
        <v>0.16346153846153844</v>
      </c>
      <c r="J331">
        <f t="shared" si="268"/>
        <v>0.30762711864406778</v>
      </c>
      <c r="K331">
        <f t="shared" si="268"/>
        <v>0</v>
      </c>
      <c r="L331" t="e">
        <f t="shared" si="268"/>
        <v>#DIV/0!</v>
      </c>
      <c r="M331" t="e">
        <f t="shared" si="268"/>
        <v>#DIV/0!</v>
      </c>
      <c r="N331" t="e">
        <f t="shared" si="268"/>
        <v>#DIV/0!</v>
      </c>
      <c r="O331" t="e">
        <f t="shared" si="268"/>
        <v>#DIV/0!</v>
      </c>
      <c r="P331" t="e">
        <f t="shared" si="268"/>
        <v>#DIV/0!</v>
      </c>
      <c r="Q331" t="e">
        <f t="shared" si="268"/>
        <v>#DIV/0!</v>
      </c>
      <c r="R331">
        <f t="shared" si="268"/>
        <v>0.30980600271242409</v>
      </c>
      <c r="S331" t="e">
        <f t="shared" si="268"/>
        <v>#DIV/0!</v>
      </c>
      <c r="T331">
        <f t="shared" si="268"/>
        <v>0</v>
      </c>
      <c r="U331">
        <f t="shared" si="268"/>
        <v>0</v>
      </c>
      <c r="V331">
        <f t="shared" si="268"/>
        <v>0.22932692307692304</v>
      </c>
      <c r="W331">
        <f t="shared" si="268"/>
        <v>0</v>
      </c>
      <c r="X331">
        <f t="shared" si="268"/>
        <v>4.8083623693379787</v>
      </c>
      <c r="Z331" t="e">
        <f t="shared" si="268"/>
        <v>#DIV/0!</v>
      </c>
      <c r="AA331" t="e">
        <f t="shared" si="268"/>
        <v>#DIV/0!</v>
      </c>
      <c r="AB331" t="e">
        <f t="shared" si="268"/>
        <v>#DIV/0!</v>
      </c>
      <c r="AC331">
        <f t="shared" si="268"/>
        <v>4.2681851806189126</v>
      </c>
      <c r="AD331" t="e">
        <f t="shared" si="268"/>
        <v>#DIV/0!</v>
      </c>
      <c r="AE331" t="e">
        <f t="shared" si="268"/>
        <v>#DIV/0!</v>
      </c>
      <c r="AF331">
        <f t="shared" si="268"/>
        <v>1.350609756097561</v>
      </c>
      <c r="AG331">
        <f t="shared" si="268"/>
        <v>29.642857142857146</v>
      </c>
      <c r="AH331" t="e">
        <f t="shared" si="268"/>
        <v>#DIV/0!</v>
      </c>
      <c r="AI331">
        <f t="shared" si="268"/>
        <v>2.5087719298245617</v>
      </c>
    </row>
    <row r="332" spans="3:111" x14ac:dyDescent="0.35">
      <c r="D332">
        <v>192</v>
      </c>
      <c r="F332">
        <f t="shared" ref="F332:AI332" si="269">F253/F292</f>
        <v>0</v>
      </c>
      <c r="G332">
        <f t="shared" si="269"/>
        <v>0.19593147751605997</v>
      </c>
      <c r="H332">
        <f t="shared" si="269"/>
        <v>0.25253807106598986</v>
      </c>
      <c r="I332">
        <f t="shared" si="269"/>
        <v>0</v>
      </c>
      <c r="J332">
        <f t="shared" si="269"/>
        <v>0.22980132450331128</v>
      </c>
      <c r="K332">
        <f t="shared" si="269"/>
        <v>0</v>
      </c>
      <c r="L332" t="e">
        <f t="shared" si="269"/>
        <v>#DIV/0!</v>
      </c>
      <c r="M332" t="e">
        <f t="shared" si="269"/>
        <v>#DIV/0!</v>
      </c>
      <c r="N332" t="e">
        <f t="shared" si="269"/>
        <v>#DIV/0!</v>
      </c>
      <c r="O332" t="e">
        <f t="shared" si="269"/>
        <v>#DIV/0!</v>
      </c>
      <c r="P332" t="e">
        <f t="shared" si="269"/>
        <v>#DIV/0!</v>
      </c>
      <c r="Q332" t="e">
        <f t="shared" si="269"/>
        <v>#DIV/0!</v>
      </c>
      <c r="R332">
        <f t="shared" si="269"/>
        <v>0.19683405466295129</v>
      </c>
      <c r="S332" t="e">
        <f t="shared" si="269"/>
        <v>#DIV/0!</v>
      </c>
      <c r="T332">
        <f t="shared" si="269"/>
        <v>0</v>
      </c>
      <c r="U332">
        <f t="shared" si="269"/>
        <v>0</v>
      </c>
      <c r="V332">
        <f t="shared" si="269"/>
        <v>0.26402116402116405</v>
      </c>
      <c r="W332">
        <f t="shared" si="269"/>
        <v>0</v>
      </c>
      <c r="X332">
        <f t="shared" si="269"/>
        <v>2.8531249999999999</v>
      </c>
      <c r="Z332" t="e">
        <f t="shared" si="269"/>
        <v>#DIV/0!</v>
      </c>
      <c r="AA332" t="e">
        <f t="shared" si="269"/>
        <v>#DIV/0!</v>
      </c>
      <c r="AB332" t="e">
        <f t="shared" si="269"/>
        <v>#DIV/0!</v>
      </c>
      <c r="AC332">
        <f t="shared" si="269"/>
        <v>2.6057793295296485</v>
      </c>
      <c r="AD332" t="e">
        <f t="shared" si="269"/>
        <v>#DIV/0!</v>
      </c>
      <c r="AE332" t="e">
        <f t="shared" si="269"/>
        <v>#DIV/0!</v>
      </c>
      <c r="AF332">
        <f t="shared" si="269"/>
        <v>0.8691275167785234</v>
      </c>
      <c r="AG332">
        <f t="shared" si="269"/>
        <v>12.575757575757574</v>
      </c>
      <c r="AH332" t="e">
        <f t="shared" si="269"/>
        <v>#DIV/0!</v>
      </c>
      <c r="AI332">
        <f t="shared" si="269"/>
        <v>1.5984896161107613</v>
      </c>
    </row>
    <row r="333" spans="3:111" x14ac:dyDescent="0.35">
      <c r="D333">
        <v>216</v>
      </c>
      <c r="F333">
        <f t="shared" ref="F333:AI333" si="270">F254/F293</f>
        <v>0</v>
      </c>
      <c r="G333">
        <f t="shared" si="270"/>
        <v>0.10932798395185557</v>
      </c>
      <c r="H333">
        <f t="shared" si="270"/>
        <v>0.16805555555555554</v>
      </c>
      <c r="I333">
        <f t="shared" si="270"/>
        <v>0</v>
      </c>
      <c r="J333">
        <f t="shared" si="270"/>
        <v>0.13659793814432991</v>
      </c>
      <c r="K333">
        <f t="shared" si="270"/>
        <v>0.65624999999999989</v>
      </c>
      <c r="L333" t="e">
        <f t="shared" si="270"/>
        <v>#DIV/0!</v>
      </c>
      <c r="M333" t="e">
        <f t="shared" si="270"/>
        <v>#DIV/0!</v>
      </c>
      <c r="N333" t="e">
        <f t="shared" si="270"/>
        <v>#DIV/0!</v>
      </c>
      <c r="O333" t="e">
        <f t="shared" si="270"/>
        <v>#DIV/0!</v>
      </c>
      <c r="P333" t="e">
        <f t="shared" si="270"/>
        <v>#DIV/0!</v>
      </c>
      <c r="Q333" t="e">
        <f t="shared" si="270"/>
        <v>#DIV/0!</v>
      </c>
      <c r="R333">
        <f t="shared" si="270"/>
        <v>0.12785437898523075</v>
      </c>
      <c r="S333" t="e">
        <f t="shared" si="270"/>
        <v>#DIV/0!</v>
      </c>
      <c r="T333">
        <f t="shared" si="270"/>
        <v>0</v>
      </c>
      <c r="U333">
        <f t="shared" si="270"/>
        <v>0</v>
      </c>
      <c r="V333">
        <f t="shared" si="270"/>
        <v>4.862681744749596E-2</v>
      </c>
      <c r="W333">
        <f t="shared" si="270"/>
        <v>0</v>
      </c>
      <c r="X333">
        <f t="shared" si="270"/>
        <v>1.8727735368956744</v>
      </c>
      <c r="Z333" t="e">
        <f t="shared" si="270"/>
        <v>#DIV/0!</v>
      </c>
      <c r="AA333" t="e">
        <f t="shared" si="270"/>
        <v>#DIV/0!</v>
      </c>
      <c r="AB333" t="e">
        <f t="shared" si="270"/>
        <v>#DIV/0!</v>
      </c>
      <c r="AC333">
        <f t="shared" si="270"/>
        <v>1.5363075068083072</v>
      </c>
      <c r="AD333" t="e">
        <f t="shared" si="270"/>
        <v>#DIV/0!</v>
      </c>
      <c r="AE333" t="e">
        <f t="shared" si="270"/>
        <v>#DIV/0!</v>
      </c>
      <c r="AF333">
        <f t="shared" si="270"/>
        <v>0.30263157894736836</v>
      </c>
      <c r="AG333">
        <f t="shared" si="270"/>
        <v>16.285714285714288</v>
      </c>
      <c r="AH333" t="e">
        <f t="shared" si="270"/>
        <v>#DIV/0!</v>
      </c>
      <c r="AI333">
        <f t="shared" si="270"/>
        <v>0.62320916905444113</v>
      </c>
    </row>
    <row r="334" spans="3:111" x14ac:dyDescent="0.35">
      <c r="D334">
        <v>240</v>
      </c>
      <c r="F334">
        <f t="shared" ref="F334:AI334" si="271">F255/F294</f>
        <v>0.1219047619047619</v>
      </c>
      <c r="G334">
        <f t="shared" si="271"/>
        <v>0.26944444444444443</v>
      </c>
      <c r="H334">
        <f t="shared" si="271"/>
        <v>0.23891752577319589</v>
      </c>
      <c r="I334">
        <f t="shared" si="271"/>
        <v>0.51646706586826352</v>
      </c>
      <c r="J334">
        <f t="shared" si="271"/>
        <v>0.26691729323308266</v>
      </c>
      <c r="K334">
        <f t="shared" si="271"/>
        <v>0.72820512820512817</v>
      </c>
      <c r="L334" t="e">
        <f t="shared" si="271"/>
        <v>#DIV/0!</v>
      </c>
      <c r="M334" t="e">
        <f t="shared" si="271"/>
        <v>#DIV/0!</v>
      </c>
      <c r="N334" t="e">
        <f t="shared" si="271"/>
        <v>#DIV/0!</v>
      </c>
      <c r="O334" t="e">
        <f t="shared" si="271"/>
        <v>#DIV/0!</v>
      </c>
      <c r="P334" t="e">
        <f t="shared" si="271"/>
        <v>#DIV/0!</v>
      </c>
      <c r="Q334" t="e">
        <f t="shared" si="271"/>
        <v>#DIV/0!</v>
      </c>
      <c r="R334">
        <f t="shared" si="271"/>
        <v>0.27417285052725548</v>
      </c>
      <c r="S334" t="e">
        <f t="shared" si="271"/>
        <v>#DIV/0!</v>
      </c>
      <c r="T334">
        <f t="shared" si="271"/>
        <v>0</v>
      </c>
      <c r="U334">
        <f t="shared" si="271"/>
        <v>0</v>
      </c>
      <c r="V334">
        <f t="shared" si="271"/>
        <v>0</v>
      </c>
      <c r="W334">
        <f t="shared" si="271"/>
        <v>0</v>
      </c>
      <c r="X334">
        <f t="shared" si="271"/>
        <v>2.0797342192691031</v>
      </c>
      <c r="Z334" t="e">
        <f t="shared" si="271"/>
        <v>#DIV/0!</v>
      </c>
      <c r="AA334" t="e">
        <f t="shared" si="271"/>
        <v>#DIV/0!</v>
      </c>
      <c r="AB334" t="e">
        <f t="shared" si="271"/>
        <v>#DIV/0!</v>
      </c>
      <c r="AC334">
        <f t="shared" si="271"/>
        <v>1.821408827722657</v>
      </c>
      <c r="AD334" t="e">
        <f t="shared" si="271"/>
        <v>#DIV/0!</v>
      </c>
      <c r="AE334" t="e">
        <f t="shared" si="271"/>
        <v>#DIV/0!</v>
      </c>
      <c r="AF334">
        <f t="shared" si="271"/>
        <v>0.23623853211009174</v>
      </c>
      <c r="AG334">
        <f t="shared" si="271"/>
        <v>11.935483870967742</v>
      </c>
      <c r="AH334" t="e">
        <f t="shared" si="271"/>
        <v>#DIV/0!</v>
      </c>
      <c r="AI334">
        <f t="shared" si="271"/>
        <v>0.55976806422836756</v>
      </c>
    </row>
    <row r="335" spans="3:111" x14ac:dyDescent="0.35">
      <c r="D335">
        <v>264</v>
      </c>
      <c r="F335">
        <f t="shared" ref="F335:AI335" si="272">F256/F295</f>
        <v>0</v>
      </c>
      <c r="G335">
        <f t="shared" si="272"/>
        <v>2.6985743380855395E-2</v>
      </c>
      <c r="H335">
        <f t="shared" si="272"/>
        <v>0.12465753424657534</v>
      </c>
      <c r="I335">
        <f t="shared" si="272"/>
        <v>0</v>
      </c>
      <c r="J335">
        <f t="shared" si="272"/>
        <v>0.12916666666666668</v>
      </c>
      <c r="K335">
        <f t="shared" si="272"/>
        <v>0</v>
      </c>
      <c r="L335" t="e">
        <f t="shared" si="272"/>
        <v>#DIV/0!</v>
      </c>
      <c r="M335" t="e">
        <f t="shared" si="272"/>
        <v>#DIV/0!</v>
      </c>
      <c r="N335" t="e">
        <f t="shared" si="272"/>
        <v>#DIV/0!</v>
      </c>
      <c r="O335" t="e">
        <f t="shared" si="272"/>
        <v>#DIV/0!</v>
      </c>
      <c r="P335" t="e">
        <f t="shared" si="272"/>
        <v>#DIV/0!</v>
      </c>
      <c r="Q335" t="e">
        <f t="shared" si="272"/>
        <v>#DIV/0!</v>
      </c>
      <c r="R335">
        <f t="shared" si="272"/>
        <v>5.3343900506005001E-2</v>
      </c>
      <c r="S335" t="e">
        <f t="shared" si="272"/>
        <v>#DIV/0!</v>
      </c>
      <c r="T335">
        <f t="shared" si="272"/>
        <v>0</v>
      </c>
      <c r="U335">
        <f t="shared" si="272"/>
        <v>0</v>
      </c>
      <c r="V335">
        <f t="shared" si="272"/>
        <v>0</v>
      </c>
      <c r="W335">
        <f t="shared" si="272"/>
        <v>0</v>
      </c>
      <c r="X335">
        <f t="shared" si="272"/>
        <v>2.213903743315508</v>
      </c>
      <c r="Z335" t="e">
        <f t="shared" si="272"/>
        <v>#DIV/0!</v>
      </c>
      <c r="AA335" t="e">
        <f t="shared" si="272"/>
        <v>#DIV/0!</v>
      </c>
      <c r="AB335" t="e">
        <f t="shared" si="272"/>
        <v>#DIV/0!</v>
      </c>
      <c r="AC335">
        <f t="shared" si="272"/>
        <v>1.9341275402943237</v>
      </c>
      <c r="AD335" t="e">
        <f t="shared" si="272"/>
        <v>#DIV/0!</v>
      </c>
      <c r="AE335" t="e">
        <f t="shared" si="272"/>
        <v>#DIV/0!</v>
      </c>
      <c r="AF335">
        <f t="shared" si="272"/>
        <v>0.36869565217391304</v>
      </c>
      <c r="AG335" t="e">
        <f t="shared" si="272"/>
        <v>#DIV/0!</v>
      </c>
      <c r="AH335" t="e">
        <f t="shared" si="272"/>
        <v>#DIV/0!</v>
      </c>
      <c r="AI335">
        <f t="shared" si="272"/>
        <v>0.842608695652174</v>
      </c>
    </row>
    <row r="336" spans="3:111" x14ac:dyDescent="0.35">
      <c r="D336">
        <v>288</v>
      </c>
      <c r="F336">
        <f t="shared" ref="F336:AI336" si="273">F257/F296</f>
        <v>0</v>
      </c>
      <c r="G336">
        <f t="shared" si="273"/>
        <v>5.4007398273736129E-2</v>
      </c>
      <c r="H336">
        <f t="shared" si="273"/>
        <v>0.13515151515151516</v>
      </c>
      <c r="I336">
        <f t="shared" si="273"/>
        <v>0</v>
      </c>
      <c r="J336">
        <f t="shared" si="273"/>
        <v>0.15982905982905984</v>
      </c>
      <c r="K336">
        <f t="shared" si="273"/>
        <v>0</v>
      </c>
      <c r="L336" t="e">
        <f t="shared" si="273"/>
        <v>#DIV/0!</v>
      </c>
      <c r="M336" t="e">
        <f t="shared" si="273"/>
        <v>#DIV/0!</v>
      </c>
      <c r="N336" t="e">
        <f t="shared" si="273"/>
        <v>#DIV/0!</v>
      </c>
      <c r="O336" t="e">
        <f t="shared" si="273"/>
        <v>#DIV/0!</v>
      </c>
      <c r="P336" t="e">
        <f t="shared" si="273"/>
        <v>#DIV/0!</v>
      </c>
      <c r="Q336" t="e">
        <f t="shared" si="273"/>
        <v>#DIV/0!</v>
      </c>
      <c r="R336">
        <f t="shared" si="273"/>
        <v>7.4696610405914368E-2</v>
      </c>
      <c r="S336" t="e">
        <f t="shared" si="273"/>
        <v>#DIV/0!</v>
      </c>
      <c r="T336">
        <f t="shared" si="273"/>
        <v>0</v>
      </c>
      <c r="U336">
        <f t="shared" si="273"/>
        <v>0</v>
      </c>
      <c r="V336">
        <f t="shared" si="273"/>
        <v>0</v>
      </c>
      <c r="W336">
        <f t="shared" si="273"/>
        <v>0</v>
      </c>
      <c r="X336">
        <f t="shared" si="273"/>
        <v>1.78515625</v>
      </c>
      <c r="Z336" t="e">
        <f t="shared" si="273"/>
        <v>#DIV/0!</v>
      </c>
      <c r="AA336" t="e">
        <f t="shared" si="273"/>
        <v>#DIV/0!</v>
      </c>
      <c r="AB336" t="e">
        <f t="shared" si="273"/>
        <v>#DIV/0!</v>
      </c>
      <c r="AC336">
        <f t="shared" si="273"/>
        <v>1.5569637503406923</v>
      </c>
      <c r="AD336" t="e">
        <f t="shared" si="273"/>
        <v>#DIV/0!</v>
      </c>
      <c r="AE336" t="e">
        <f t="shared" si="273"/>
        <v>#DIV/0!</v>
      </c>
      <c r="AF336">
        <f t="shared" si="273"/>
        <v>0.3473053892215569</v>
      </c>
      <c r="AG336">
        <f t="shared" si="273"/>
        <v>6.6666666666666679</v>
      </c>
      <c r="AH336" t="e">
        <f t="shared" si="273"/>
        <v>#DIV/0!</v>
      </c>
      <c r="AI336">
        <f t="shared" si="273"/>
        <v>0.70601524992939857</v>
      </c>
    </row>
    <row r="337" spans="4:35" x14ac:dyDescent="0.35">
      <c r="D337">
        <v>312</v>
      </c>
      <c r="F337">
        <f t="shared" ref="F337:AI337" si="274">F258/F297</f>
        <v>0</v>
      </c>
      <c r="G337">
        <f t="shared" si="274"/>
        <v>4.3144654088050315E-2</v>
      </c>
      <c r="H337">
        <f t="shared" si="274"/>
        <v>0.1702341137123746</v>
      </c>
      <c r="I337">
        <f t="shared" si="274"/>
        <v>0</v>
      </c>
      <c r="J337">
        <f t="shared" si="274"/>
        <v>0.23681257014590346</v>
      </c>
      <c r="K337">
        <f t="shared" si="274"/>
        <v>0</v>
      </c>
      <c r="L337" t="e">
        <f t="shared" si="274"/>
        <v>#DIV/0!</v>
      </c>
      <c r="M337" t="e">
        <f t="shared" si="274"/>
        <v>#DIV/0!</v>
      </c>
      <c r="N337" t="e">
        <f t="shared" si="274"/>
        <v>#DIV/0!</v>
      </c>
      <c r="O337" t="e">
        <f t="shared" si="274"/>
        <v>#DIV/0!</v>
      </c>
      <c r="P337" t="e">
        <f t="shared" si="274"/>
        <v>#DIV/0!</v>
      </c>
      <c r="Q337" t="e">
        <f t="shared" si="274"/>
        <v>#DIV/0!</v>
      </c>
      <c r="R337">
        <f t="shared" si="274"/>
        <v>8.9243811974869414E-2</v>
      </c>
      <c r="S337" t="e">
        <f t="shared" si="274"/>
        <v>#DIV/0!</v>
      </c>
      <c r="T337">
        <f t="shared" si="274"/>
        <v>0</v>
      </c>
      <c r="U337" t="e">
        <f t="shared" si="274"/>
        <v>#DIV/0!</v>
      </c>
      <c r="V337">
        <f t="shared" si="274"/>
        <v>0</v>
      </c>
      <c r="W337">
        <f t="shared" si="274"/>
        <v>0</v>
      </c>
      <c r="X337">
        <f t="shared" si="274"/>
        <v>2.7528735632183907</v>
      </c>
      <c r="Z337" t="e">
        <f t="shared" si="274"/>
        <v>#DIV/0!</v>
      </c>
      <c r="AA337" t="e">
        <f t="shared" si="274"/>
        <v>#DIV/0!</v>
      </c>
      <c r="AB337" t="e">
        <f t="shared" si="274"/>
        <v>#DIV/0!</v>
      </c>
      <c r="AC337">
        <f t="shared" si="274"/>
        <v>2.4950515678716534</v>
      </c>
      <c r="AD337" t="e">
        <f t="shared" si="274"/>
        <v>#DIV/0!</v>
      </c>
      <c r="AE337" t="e">
        <f t="shared" si="274"/>
        <v>#DIV/0!</v>
      </c>
      <c r="AF337">
        <f t="shared" si="274"/>
        <v>0.46915422885572133</v>
      </c>
      <c r="AG337" t="e">
        <f t="shared" si="274"/>
        <v>#DIV/0!</v>
      </c>
      <c r="AH337" t="e">
        <f t="shared" si="274"/>
        <v>#DIV/0!</v>
      </c>
      <c r="AI337">
        <f t="shared" si="274"/>
        <v>1.0562189054726367</v>
      </c>
    </row>
    <row r="338" spans="4:35" x14ac:dyDescent="0.35">
      <c r="D338">
        <v>336</v>
      </c>
      <c r="F338">
        <f t="shared" ref="F338:AI338" si="275">F259/F298</f>
        <v>0</v>
      </c>
      <c r="G338">
        <f t="shared" si="275"/>
        <v>6.5091863517060367E-2</v>
      </c>
      <c r="H338">
        <f t="shared" si="275"/>
        <v>0.13850746268656716</v>
      </c>
      <c r="I338">
        <f t="shared" si="275"/>
        <v>0.57676348547717837</v>
      </c>
      <c r="J338">
        <f t="shared" si="275"/>
        <v>0.21479958890030831</v>
      </c>
      <c r="K338">
        <f t="shared" si="275"/>
        <v>0</v>
      </c>
      <c r="L338" t="e">
        <f t="shared" si="275"/>
        <v>#DIV/0!</v>
      </c>
      <c r="M338" t="e">
        <f t="shared" si="275"/>
        <v>#DIV/0!</v>
      </c>
      <c r="N338" t="e">
        <f t="shared" si="275"/>
        <v>#DIV/0!</v>
      </c>
      <c r="O338" t="e">
        <f t="shared" si="275"/>
        <v>#DIV/0!</v>
      </c>
      <c r="P338" t="e">
        <f t="shared" si="275"/>
        <v>#DIV/0!</v>
      </c>
      <c r="Q338" t="e">
        <f t="shared" si="275"/>
        <v>#DIV/0!</v>
      </c>
      <c r="R338">
        <f t="shared" si="275"/>
        <v>0.11835856337192045</v>
      </c>
      <c r="S338" t="e">
        <f t="shared" si="275"/>
        <v>#DIV/0!</v>
      </c>
      <c r="T338">
        <f t="shared" si="275"/>
        <v>0</v>
      </c>
      <c r="U338" t="e">
        <f t="shared" si="275"/>
        <v>#DIV/0!</v>
      </c>
      <c r="V338">
        <f t="shared" si="275"/>
        <v>0</v>
      </c>
      <c r="W338">
        <f t="shared" si="275"/>
        <v>0</v>
      </c>
      <c r="X338">
        <f t="shared" si="275"/>
        <v>3.2602739726027399</v>
      </c>
      <c r="Z338" t="e">
        <f t="shared" si="275"/>
        <v>#DIV/0!</v>
      </c>
      <c r="AA338" t="e">
        <f t="shared" si="275"/>
        <v>#DIV/0!</v>
      </c>
      <c r="AB338" t="e">
        <f t="shared" si="275"/>
        <v>#DIV/0!</v>
      </c>
      <c r="AC338">
        <f t="shared" si="275"/>
        <v>2.903855539287457</v>
      </c>
      <c r="AD338" t="e">
        <f t="shared" si="275"/>
        <v>#DIV/0!</v>
      </c>
      <c r="AE338" t="e">
        <f t="shared" si="275"/>
        <v>#DIV/0!</v>
      </c>
      <c r="AF338">
        <f t="shared" si="275"/>
        <v>0.80314960629921262</v>
      </c>
      <c r="AG338" t="e">
        <f t="shared" si="275"/>
        <v>#DIV/0!</v>
      </c>
      <c r="AH338" t="e">
        <f t="shared" si="275"/>
        <v>#DIV/0!</v>
      </c>
      <c r="AI338">
        <f t="shared" si="275"/>
        <v>1.8897637795275593</v>
      </c>
    </row>
    <row r="339" spans="4:35" x14ac:dyDescent="0.35">
      <c r="D339">
        <v>360</v>
      </c>
      <c r="F339">
        <f t="shared" ref="F339:AI339" si="276">F260/F299</f>
        <v>0</v>
      </c>
      <c r="G339">
        <f t="shared" si="276"/>
        <v>8.8278931750741835E-2</v>
      </c>
      <c r="H339">
        <f t="shared" si="276"/>
        <v>0.18302828618968386</v>
      </c>
      <c r="I339">
        <f t="shared" si="276"/>
        <v>0</v>
      </c>
      <c r="J339">
        <f t="shared" si="276"/>
        <v>0.25159705159705159</v>
      </c>
      <c r="K339">
        <f t="shared" si="276"/>
        <v>0.49876543209876545</v>
      </c>
      <c r="L339" t="e">
        <f t="shared" si="276"/>
        <v>#DIV/0!</v>
      </c>
      <c r="M339" t="e">
        <f t="shared" si="276"/>
        <v>#DIV/0!</v>
      </c>
      <c r="N339" t="e">
        <f t="shared" si="276"/>
        <v>#DIV/0!</v>
      </c>
      <c r="O339" t="e">
        <f t="shared" si="276"/>
        <v>#DIV/0!</v>
      </c>
      <c r="P339" t="e">
        <f t="shared" si="276"/>
        <v>#DIV/0!</v>
      </c>
      <c r="Q339" t="e">
        <f t="shared" si="276"/>
        <v>#DIV/0!</v>
      </c>
      <c r="R339">
        <f t="shared" si="276"/>
        <v>0.13680702324825234</v>
      </c>
      <c r="S339" t="e">
        <f t="shared" si="276"/>
        <v>#DIV/0!</v>
      </c>
      <c r="T339">
        <f t="shared" si="276"/>
        <v>0</v>
      </c>
      <c r="U339" t="e">
        <f t="shared" si="276"/>
        <v>#DIV/0!</v>
      </c>
      <c r="V339">
        <f t="shared" si="276"/>
        <v>0</v>
      </c>
      <c r="W339">
        <f t="shared" si="276"/>
        <v>0</v>
      </c>
      <c r="X339">
        <f t="shared" si="276"/>
        <v>2.7959866220735785</v>
      </c>
      <c r="Z339" t="e">
        <f t="shared" si="276"/>
        <v>#DIV/0!</v>
      </c>
      <c r="AA339" t="e">
        <f t="shared" si="276"/>
        <v>#DIV/0!</v>
      </c>
      <c r="AB339" t="e">
        <f t="shared" si="276"/>
        <v>#DIV/0!</v>
      </c>
      <c r="AC339">
        <f t="shared" si="276"/>
        <v>2.5455209792339075</v>
      </c>
      <c r="AD339" t="e">
        <f t="shared" si="276"/>
        <v>#DIV/0!</v>
      </c>
      <c r="AE339" t="e">
        <f t="shared" si="276"/>
        <v>#DIV/0!</v>
      </c>
      <c r="AF339">
        <f t="shared" si="276"/>
        <v>0.64024704065877502</v>
      </c>
      <c r="AG339" t="e">
        <f t="shared" si="276"/>
        <v>#DIV/0!</v>
      </c>
      <c r="AH339" t="e">
        <f t="shared" si="276"/>
        <v>#DIV/0!</v>
      </c>
      <c r="AI339">
        <f t="shared" si="276"/>
        <v>1.7416366443643847</v>
      </c>
    </row>
    <row r="340" spans="4:35" x14ac:dyDescent="0.35">
      <c r="D340">
        <v>408</v>
      </c>
      <c r="F340">
        <f t="shared" ref="F340:AI340" si="277">F261/F300</f>
        <v>0</v>
      </c>
      <c r="G340">
        <f t="shared" si="277"/>
        <v>0.17010526315789473</v>
      </c>
      <c r="H340">
        <f t="shared" si="277"/>
        <v>0.20401785714285717</v>
      </c>
      <c r="I340">
        <f t="shared" si="277"/>
        <v>0</v>
      </c>
      <c r="J340">
        <f t="shared" si="277"/>
        <v>0.18316831683168319</v>
      </c>
      <c r="K340" t="e">
        <f t="shared" si="277"/>
        <v>#DIV/0!</v>
      </c>
      <c r="L340" t="e">
        <f t="shared" si="277"/>
        <v>#DIV/0!</v>
      </c>
      <c r="M340" t="e">
        <f t="shared" si="277"/>
        <v>#DIV/0!</v>
      </c>
      <c r="N340" t="e">
        <f t="shared" si="277"/>
        <v>#DIV/0!</v>
      </c>
      <c r="O340" t="e">
        <f t="shared" si="277"/>
        <v>#DIV/0!</v>
      </c>
      <c r="P340" t="e">
        <f t="shared" si="277"/>
        <v>#DIV/0!</v>
      </c>
      <c r="Q340" t="e">
        <f t="shared" si="277"/>
        <v>#DIV/0!</v>
      </c>
      <c r="R340">
        <f t="shared" si="277"/>
        <v>0.17366516829295034</v>
      </c>
      <c r="S340" t="e">
        <f t="shared" si="277"/>
        <v>#DIV/0!</v>
      </c>
      <c r="T340">
        <f t="shared" si="277"/>
        <v>0</v>
      </c>
      <c r="U340" t="e">
        <f t="shared" si="277"/>
        <v>#DIV/0!</v>
      </c>
      <c r="V340">
        <f t="shared" si="277"/>
        <v>0</v>
      </c>
      <c r="W340" t="e">
        <f t="shared" si="277"/>
        <v>#DIV/0!</v>
      </c>
      <c r="X340">
        <f t="shared" si="277"/>
        <v>2.6285714285714286</v>
      </c>
      <c r="Z340" t="e">
        <f t="shared" si="277"/>
        <v>#DIV/0!</v>
      </c>
      <c r="AA340" t="e">
        <f t="shared" si="277"/>
        <v>#DIV/0!</v>
      </c>
      <c r="AB340" t="e">
        <f t="shared" si="277"/>
        <v>#DIV/0!</v>
      </c>
      <c r="AC340">
        <f t="shared" si="277"/>
        <v>2.4066968957098012</v>
      </c>
      <c r="AD340" t="e">
        <f t="shared" si="277"/>
        <v>#DIV/0!</v>
      </c>
      <c r="AE340" t="e">
        <f t="shared" si="277"/>
        <v>#DIV/0!</v>
      </c>
      <c r="AF340">
        <f t="shared" si="277"/>
        <v>0.80854700854700867</v>
      </c>
      <c r="AG340" t="e">
        <f t="shared" si="277"/>
        <v>#DIV/0!</v>
      </c>
      <c r="AH340" t="e">
        <f t="shared" si="277"/>
        <v>#DIV/0!</v>
      </c>
      <c r="AI340">
        <f t="shared" si="277"/>
        <v>2.0239316239316238</v>
      </c>
    </row>
    <row r="341" spans="4:35" x14ac:dyDescent="0.35">
      <c r="D341">
        <v>432</v>
      </c>
      <c r="F341">
        <f t="shared" ref="F341:AI341" si="278">F262/F301</f>
        <v>0</v>
      </c>
      <c r="G341">
        <f t="shared" si="278"/>
        <v>0</v>
      </c>
      <c r="H341">
        <f t="shared" si="278"/>
        <v>0.15488372093023256</v>
      </c>
      <c r="I341">
        <f t="shared" si="278"/>
        <v>0</v>
      </c>
      <c r="J341">
        <f t="shared" si="278"/>
        <v>0.13039215686274511</v>
      </c>
      <c r="K341">
        <f t="shared" si="278"/>
        <v>0</v>
      </c>
      <c r="L341" t="e">
        <f t="shared" si="278"/>
        <v>#DIV/0!</v>
      </c>
      <c r="M341" t="e">
        <f t="shared" si="278"/>
        <v>#DIV/0!</v>
      </c>
      <c r="N341" t="e">
        <f t="shared" si="278"/>
        <v>#DIV/0!</v>
      </c>
      <c r="O341" t="e">
        <f t="shared" si="278"/>
        <v>#DIV/0!</v>
      </c>
      <c r="P341" t="e">
        <f t="shared" si="278"/>
        <v>#DIV/0!</v>
      </c>
      <c r="Q341" t="e">
        <f t="shared" si="278"/>
        <v>#DIV/0!</v>
      </c>
      <c r="R341">
        <f t="shared" si="278"/>
        <v>5.2483387768892893E-2</v>
      </c>
      <c r="S341" t="e">
        <f t="shared" si="278"/>
        <v>#DIV/0!</v>
      </c>
      <c r="T341">
        <f t="shared" si="278"/>
        <v>0</v>
      </c>
      <c r="U341" t="e">
        <f t="shared" si="278"/>
        <v>#DIV/0!</v>
      </c>
      <c r="V341">
        <f t="shared" si="278"/>
        <v>0</v>
      </c>
      <c r="W341" t="e">
        <f t="shared" si="278"/>
        <v>#DIV/0!</v>
      </c>
      <c r="X341">
        <f t="shared" si="278"/>
        <v>2.6047565118912797</v>
      </c>
      <c r="Z341" t="e">
        <f t="shared" si="278"/>
        <v>#DIV/0!</v>
      </c>
      <c r="AA341" t="e">
        <f t="shared" si="278"/>
        <v>#DIV/0!</v>
      </c>
      <c r="AB341" t="e">
        <f t="shared" si="278"/>
        <v>#DIV/0!</v>
      </c>
      <c r="AC341">
        <f t="shared" si="278"/>
        <v>2.2997700229977003</v>
      </c>
      <c r="AD341" t="e">
        <f t="shared" si="278"/>
        <v>#DIV/0!</v>
      </c>
      <c r="AE341" t="e">
        <f t="shared" si="278"/>
        <v>#DIV/0!</v>
      </c>
      <c r="AF341">
        <f t="shared" si="278"/>
        <v>0.51754385964912286</v>
      </c>
      <c r="AG341" t="e">
        <f t="shared" si="278"/>
        <v>#DIV/0!</v>
      </c>
      <c r="AH341" t="e">
        <f t="shared" si="278"/>
        <v>#DIV/0!</v>
      </c>
      <c r="AI341">
        <f t="shared" si="278"/>
        <v>1.5385964912280701</v>
      </c>
    </row>
    <row r="342" spans="4:35" x14ac:dyDescent="0.35">
      <c r="D342">
        <v>456</v>
      </c>
      <c r="F342">
        <f t="shared" ref="F342:AI342" si="279">F263/F302</f>
        <v>0</v>
      </c>
      <c r="G342">
        <f t="shared" si="279"/>
        <v>0</v>
      </c>
      <c r="H342">
        <f t="shared" si="279"/>
        <v>0.16536585365853659</v>
      </c>
      <c r="I342">
        <f t="shared" si="279"/>
        <v>0</v>
      </c>
      <c r="J342">
        <f t="shared" si="279"/>
        <v>0.1688311688311688</v>
      </c>
      <c r="K342">
        <f t="shared" si="279"/>
        <v>0</v>
      </c>
      <c r="L342" t="e">
        <f t="shared" si="279"/>
        <v>#DIV/0!</v>
      </c>
      <c r="M342" t="e">
        <f t="shared" si="279"/>
        <v>#DIV/0!</v>
      </c>
      <c r="N342" t="e">
        <f t="shared" si="279"/>
        <v>#DIV/0!</v>
      </c>
      <c r="O342" t="e">
        <f t="shared" si="279"/>
        <v>#DIV/0!</v>
      </c>
      <c r="P342" t="e">
        <f t="shared" si="279"/>
        <v>#DIV/0!</v>
      </c>
      <c r="Q342" t="e">
        <f t="shared" si="279"/>
        <v>#DIV/0!</v>
      </c>
      <c r="R342">
        <f t="shared" si="279"/>
        <v>5.8304100641103196E-2</v>
      </c>
      <c r="S342" t="e">
        <f t="shared" si="279"/>
        <v>#DIV/0!</v>
      </c>
      <c r="T342">
        <f t="shared" si="279"/>
        <v>0</v>
      </c>
      <c r="U342" t="e">
        <f t="shared" si="279"/>
        <v>#DIV/0!</v>
      </c>
      <c r="V342">
        <f t="shared" si="279"/>
        <v>0</v>
      </c>
      <c r="W342" t="e">
        <f t="shared" si="279"/>
        <v>#DIV/0!</v>
      </c>
      <c r="X342">
        <f t="shared" si="279"/>
        <v>2.617924528301887</v>
      </c>
      <c r="Z342" t="e">
        <f t="shared" si="279"/>
        <v>#DIV/0!</v>
      </c>
      <c r="AA342" t="e">
        <f t="shared" si="279"/>
        <v>#DIV/0!</v>
      </c>
      <c r="AB342" t="e">
        <f t="shared" si="279"/>
        <v>#DIV/0!</v>
      </c>
      <c r="AC342">
        <f t="shared" si="279"/>
        <v>2.2945736434108528</v>
      </c>
      <c r="AD342" t="e">
        <f t="shared" si="279"/>
        <v>#DIV/0!</v>
      </c>
      <c r="AE342" t="e">
        <f t="shared" si="279"/>
        <v>#DIV/0!</v>
      </c>
      <c r="AF342">
        <f t="shared" si="279"/>
        <v>0.69462365591397845</v>
      </c>
      <c r="AG342" t="e">
        <f t="shared" si="279"/>
        <v>#DIV/0!</v>
      </c>
      <c r="AH342" t="e">
        <f t="shared" si="279"/>
        <v>#DIV/0!</v>
      </c>
      <c r="AI342">
        <f t="shared" si="279"/>
        <v>1.5806451612903223</v>
      </c>
    </row>
    <row r="343" spans="4:35" x14ac:dyDescent="0.35">
      <c r="D343">
        <v>480</v>
      </c>
      <c r="F343">
        <f t="shared" ref="F343:AI343" si="280">F264/F303</f>
        <v>0</v>
      </c>
      <c r="G343">
        <f t="shared" si="280"/>
        <v>9.0369393139841686E-2</v>
      </c>
      <c r="H343">
        <f t="shared" si="280"/>
        <v>0.29522471910112358</v>
      </c>
      <c r="I343">
        <f t="shared" si="280"/>
        <v>0</v>
      </c>
      <c r="J343">
        <f t="shared" si="280"/>
        <v>0.22865853658536586</v>
      </c>
      <c r="K343">
        <f t="shared" si="280"/>
        <v>0.7</v>
      </c>
      <c r="L343" t="e">
        <f t="shared" si="280"/>
        <v>#DIV/0!</v>
      </c>
      <c r="M343" t="e">
        <f t="shared" si="280"/>
        <v>#DIV/0!</v>
      </c>
      <c r="N343" t="e">
        <f t="shared" si="280"/>
        <v>#DIV/0!</v>
      </c>
      <c r="O343" t="e">
        <f t="shared" si="280"/>
        <v>#DIV/0!</v>
      </c>
      <c r="P343" t="e">
        <f t="shared" si="280"/>
        <v>#DIV/0!</v>
      </c>
      <c r="Q343" t="e">
        <f t="shared" si="280"/>
        <v>#DIV/0!</v>
      </c>
      <c r="R343">
        <f t="shared" si="280"/>
        <v>0.16217396730313244</v>
      </c>
      <c r="S343" t="e">
        <f t="shared" si="280"/>
        <v>#DIV/0!</v>
      </c>
      <c r="T343">
        <f t="shared" si="280"/>
        <v>0</v>
      </c>
      <c r="U343" t="e">
        <f t="shared" si="280"/>
        <v>#DIV/0!</v>
      </c>
      <c r="V343">
        <f t="shared" si="280"/>
        <v>0</v>
      </c>
      <c r="W343" t="e">
        <f t="shared" si="280"/>
        <v>#DIV/0!</v>
      </c>
      <c r="X343">
        <f t="shared" si="280"/>
        <v>3.2469135802469138</v>
      </c>
      <c r="Z343" t="e">
        <f t="shared" si="280"/>
        <v>#DIV/0!</v>
      </c>
      <c r="AA343" t="e">
        <f t="shared" si="280"/>
        <v>#DIV/0!</v>
      </c>
      <c r="AB343" t="e">
        <f t="shared" si="280"/>
        <v>#DIV/0!</v>
      </c>
      <c r="AC343">
        <f t="shared" si="280"/>
        <v>2.8680479825517993</v>
      </c>
      <c r="AD343" t="e">
        <f t="shared" si="280"/>
        <v>#DIV/0!</v>
      </c>
      <c r="AE343" t="e">
        <f t="shared" si="280"/>
        <v>#DIV/0!</v>
      </c>
      <c r="AF343">
        <f t="shared" si="280"/>
        <v>1.5042613636363635</v>
      </c>
      <c r="AG343" t="e">
        <f t="shared" si="280"/>
        <v>#DIV/0!</v>
      </c>
      <c r="AH343" t="e">
        <f t="shared" si="280"/>
        <v>#DIV/0!</v>
      </c>
      <c r="AI343">
        <f t="shared" si="280"/>
        <v>4.3267045454545459</v>
      </c>
    </row>
    <row r="344" spans="4:35" x14ac:dyDescent="0.35">
      <c r="D344">
        <v>504</v>
      </c>
      <c r="F344">
        <f t="shared" ref="F344:AI344" si="281">F265/F304</f>
        <v>0</v>
      </c>
      <c r="G344">
        <f t="shared" si="281"/>
        <v>0.5410256410256411</v>
      </c>
      <c r="H344">
        <f t="shared" si="281"/>
        <v>0.45843373493975897</v>
      </c>
      <c r="I344">
        <f t="shared" si="281"/>
        <v>0</v>
      </c>
      <c r="J344">
        <f t="shared" si="281"/>
        <v>0.48937583001328022</v>
      </c>
      <c r="K344" t="e">
        <f t="shared" si="281"/>
        <v>#DIV/0!</v>
      </c>
      <c r="L344" t="e">
        <f t="shared" si="281"/>
        <v>#DIV/0!</v>
      </c>
      <c r="M344" t="e">
        <f t="shared" si="281"/>
        <v>#DIV/0!</v>
      </c>
      <c r="N344" t="e">
        <f t="shared" si="281"/>
        <v>#DIV/0!</v>
      </c>
      <c r="O344" t="e">
        <f t="shared" si="281"/>
        <v>#DIV/0!</v>
      </c>
      <c r="P344" t="e">
        <f t="shared" si="281"/>
        <v>#DIV/0!</v>
      </c>
      <c r="Q344" t="e">
        <f t="shared" si="281"/>
        <v>#DIV/0!</v>
      </c>
      <c r="R344">
        <f t="shared" si="281"/>
        <v>0.46725190839694658</v>
      </c>
      <c r="S344" t="e">
        <f t="shared" si="281"/>
        <v>#DIV/0!</v>
      </c>
      <c r="T344">
        <f t="shared" si="281"/>
        <v>0.21956521739130436</v>
      </c>
      <c r="U344" t="e">
        <f t="shared" si="281"/>
        <v>#DIV/0!</v>
      </c>
      <c r="V344">
        <f t="shared" si="281"/>
        <v>0</v>
      </c>
      <c r="W344" t="e">
        <f t="shared" si="281"/>
        <v>#DIV/0!</v>
      </c>
      <c r="X344">
        <f t="shared" si="281"/>
        <v>4.7430830039525693</v>
      </c>
      <c r="Z344" t="e">
        <f t="shared" si="281"/>
        <v>#DIV/0!</v>
      </c>
      <c r="AA344" t="e">
        <f t="shared" si="281"/>
        <v>#DIV/0!</v>
      </c>
      <c r="AB344" t="e">
        <f t="shared" si="281"/>
        <v>#DIV/0!</v>
      </c>
      <c r="AC344">
        <f t="shared" si="281"/>
        <v>4.0108171076718255</v>
      </c>
      <c r="AD344" t="e">
        <f t="shared" si="281"/>
        <v>#DIV/0!</v>
      </c>
      <c r="AE344" t="e">
        <f t="shared" si="281"/>
        <v>#DIV/0!</v>
      </c>
      <c r="AF344">
        <f t="shared" si="281"/>
        <v>1.1584615384615384</v>
      </c>
      <c r="AG344" t="e">
        <f t="shared" si="281"/>
        <v>#DIV/0!</v>
      </c>
      <c r="AH344" t="e">
        <f t="shared" si="281"/>
        <v>#DIV/0!</v>
      </c>
      <c r="AI344">
        <f t="shared" si="281"/>
        <v>3.6538461538461537</v>
      </c>
    </row>
    <row r="345" spans="4:35" x14ac:dyDescent="0.35">
      <c r="D345">
        <v>528</v>
      </c>
      <c r="F345">
        <f t="shared" ref="F345:AI345" si="282">F266/F305</f>
        <v>0</v>
      </c>
      <c r="G345">
        <f t="shared" si="282"/>
        <v>0.21412698412698414</v>
      </c>
      <c r="H345">
        <f t="shared" si="282"/>
        <v>0.37256944444444445</v>
      </c>
      <c r="I345">
        <f t="shared" si="282"/>
        <v>0</v>
      </c>
      <c r="J345">
        <f t="shared" si="282"/>
        <v>0.3914473684210526</v>
      </c>
      <c r="K345" t="e">
        <f t="shared" si="282"/>
        <v>#DIV/0!</v>
      </c>
      <c r="L345" t="e">
        <f t="shared" si="282"/>
        <v>#DIV/0!</v>
      </c>
      <c r="M345" t="e">
        <f t="shared" si="282"/>
        <v>#DIV/0!</v>
      </c>
      <c r="N345" t="e">
        <f t="shared" si="282"/>
        <v>#DIV/0!</v>
      </c>
      <c r="O345" t="e">
        <f t="shared" si="282"/>
        <v>#DIV/0!</v>
      </c>
      <c r="P345" t="e">
        <f t="shared" si="282"/>
        <v>#DIV/0!</v>
      </c>
      <c r="Q345" t="e">
        <f t="shared" si="282"/>
        <v>#DIV/0!</v>
      </c>
      <c r="R345">
        <f t="shared" si="282"/>
        <v>0.25911226308115987</v>
      </c>
      <c r="S345" t="e">
        <f t="shared" si="282"/>
        <v>#DIV/0!</v>
      </c>
      <c r="T345">
        <f t="shared" si="282"/>
        <v>0</v>
      </c>
      <c r="U345" t="e">
        <f t="shared" si="282"/>
        <v>#DIV/0!</v>
      </c>
      <c r="V345">
        <f t="shared" si="282"/>
        <v>0</v>
      </c>
      <c r="W345" t="e">
        <f t="shared" si="282"/>
        <v>#DIV/0!</v>
      </c>
      <c r="X345">
        <f t="shared" si="282"/>
        <v>4.4849785407725324</v>
      </c>
      <c r="Z345" t="e">
        <f t="shared" si="282"/>
        <v>#DIV/0!</v>
      </c>
      <c r="AA345" t="e">
        <f t="shared" si="282"/>
        <v>#DIV/0!</v>
      </c>
      <c r="AB345" t="e">
        <f t="shared" si="282"/>
        <v>#DIV/0!</v>
      </c>
      <c r="AC345">
        <f t="shared" si="282"/>
        <v>3.9014373716632442</v>
      </c>
      <c r="AD345" t="e">
        <f t="shared" si="282"/>
        <v>#DIV/0!</v>
      </c>
      <c r="AE345" t="e">
        <f t="shared" si="282"/>
        <v>#DIV/0!</v>
      </c>
      <c r="AF345">
        <f t="shared" si="282"/>
        <v>0.71428571428571419</v>
      </c>
      <c r="AG345" t="e">
        <f t="shared" si="282"/>
        <v>#DIV/0!</v>
      </c>
      <c r="AH345" t="e">
        <f t="shared" si="282"/>
        <v>#DIV/0!</v>
      </c>
      <c r="AI345">
        <f t="shared" si="282"/>
        <v>2.0979262672811063</v>
      </c>
    </row>
    <row r="346" spans="4:35" x14ac:dyDescent="0.35">
      <c r="D346">
        <v>552</v>
      </c>
      <c r="F346">
        <f t="shared" ref="F346:AI346" si="283">F267/F306</f>
        <v>0</v>
      </c>
      <c r="G346">
        <f t="shared" si="283"/>
        <v>4.1590214067278287E-2</v>
      </c>
      <c r="H346">
        <f t="shared" si="283"/>
        <v>0.21901840490797544</v>
      </c>
      <c r="I346">
        <f t="shared" si="283"/>
        <v>0</v>
      </c>
      <c r="J346">
        <f t="shared" si="283"/>
        <v>0.23855755894590847</v>
      </c>
      <c r="K346" t="e">
        <f t="shared" si="283"/>
        <v>#DIV/0!</v>
      </c>
      <c r="L346" t="e">
        <f t="shared" si="283"/>
        <v>#DIV/0!</v>
      </c>
      <c r="M346" t="e">
        <f t="shared" si="283"/>
        <v>#DIV/0!</v>
      </c>
      <c r="N346" t="e">
        <f t="shared" si="283"/>
        <v>#DIV/0!</v>
      </c>
      <c r="O346" t="e">
        <f t="shared" si="283"/>
        <v>#DIV/0!</v>
      </c>
      <c r="P346" t="e">
        <f t="shared" si="283"/>
        <v>#DIV/0!</v>
      </c>
      <c r="Q346" t="e">
        <f t="shared" si="283"/>
        <v>#DIV/0!</v>
      </c>
      <c r="R346">
        <f t="shared" si="283"/>
        <v>9.8650051921079937E-2</v>
      </c>
      <c r="S346" t="e">
        <f t="shared" si="283"/>
        <v>#DIV/0!</v>
      </c>
      <c r="T346">
        <f t="shared" si="283"/>
        <v>0</v>
      </c>
      <c r="U346" t="e">
        <f t="shared" si="283"/>
        <v>#DIV/0!</v>
      </c>
      <c r="V346">
        <f t="shared" si="283"/>
        <v>0</v>
      </c>
      <c r="W346">
        <f t="shared" si="283"/>
        <v>0</v>
      </c>
      <c r="X346">
        <f t="shared" si="283"/>
        <v>2.265943012211669</v>
      </c>
      <c r="Z346" t="e">
        <f t="shared" si="283"/>
        <v>#DIV/0!</v>
      </c>
      <c r="AA346" t="e">
        <f t="shared" si="283"/>
        <v>#DIV/0!</v>
      </c>
      <c r="AB346" t="e">
        <f t="shared" si="283"/>
        <v>#DIV/0!</v>
      </c>
      <c r="AC346">
        <f t="shared" si="283"/>
        <v>1.9173363949483353</v>
      </c>
      <c r="AD346" t="e">
        <f t="shared" si="283"/>
        <v>#DIV/0!</v>
      </c>
      <c r="AE346" t="e">
        <f t="shared" si="283"/>
        <v>#DIV/0!</v>
      </c>
      <c r="AF346">
        <f t="shared" si="283"/>
        <v>0.3637454981992797</v>
      </c>
      <c r="AG346" t="e">
        <f t="shared" si="283"/>
        <v>#DIV/0!</v>
      </c>
      <c r="AH346" t="e">
        <f t="shared" si="283"/>
        <v>#DIV/0!</v>
      </c>
      <c r="AI346">
        <f t="shared" si="283"/>
        <v>0.89075630252100835</v>
      </c>
    </row>
    <row r="347" spans="4:35" x14ac:dyDescent="0.35">
      <c r="D347">
        <v>576</v>
      </c>
      <c r="F347">
        <f t="shared" ref="F347:AI347" si="284">F268/F307</f>
        <v>0</v>
      </c>
      <c r="G347">
        <f t="shared" si="284"/>
        <v>5.5555555555555559E-2</v>
      </c>
      <c r="H347">
        <f t="shared" si="284"/>
        <v>0.20903225806451614</v>
      </c>
      <c r="I347">
        <f t="shared" si="284"/>
        <v>0</v>
      </c>
      <c r="J347">
        <f t="shared" si="284"/>
        <v>0.24537037037037038</v>
      </c>
      <c r="K347" t="e">
        <f t="shared" si="284"/>
        <v>#DIV/0!</v>
      </c>
      <c r="L347" t="e">
        <f t="shared" si="284"/>
        <v>#DIV/0!</v>
      </c>
      <c r="M347" t="e">
        <f t="shared" si="284"/>
        <v>#DIV/0!</v>
      </c>
      <c r="N347" t="e">
        <f t="shared" si="284"/>
        <v>#DIV/0!</v>
      </c>
      <c r="O347" t="e">
        <f t="shared" si="284"/>
        <v>#DIV/0!</v>
      </c>
      <c r="P347" t="e">
        <f t="shared" si="284"/>
        <v>#DIV/0!</v>
      </c>
      <c r="Q347" t="e">
        <f t="shared" si="284"/>
        <v>#DIV/0!</v>
      </c>
      <c r="R347">
        <f t="shared" si="284"/>
        <v>0.10540983606557376</v>
      </c>
      <c r="S347" t="e">
        <f t="shared" si="284"/>
        <v>#DIV/0!</v>
      </c>
      <c r="T347">
        <f t="shared" si="284"/>
        <v>0</v>
      </c>
      <c r="U347" t="e">
        <f t="shared" si="284"/>
        <v>#DIV/0!</v>
      </c>
      <c r="V347">
        <f t="shared" si="284"/>
        <v>0</v>
      </c>
      <c r="W347" t="e">
        <f t="shared" si="284"/>
        <v>#DIV/0!</v>
      </c>
      <c r="X347">
        <f t="shared" si="284"/>
        <v>1.5447154471544715</v>
      </c>
      <c r="Z347" t="e">
        <f t="shared" si="284"/>
        <v>#DIV/0!</v>
      </c>
      <c r="AA347" t="e">
        <f t="shared" si="284"/>
        <v>#DIV/0!</v>
      </c>
      <c r="AB347" t="e">
        <f t="shared" si="284"/>
        <v>#DIV/0!</v>
      </c>
      <c r="AC347">
        <f t="shared" si="284"/>
        <v>1.350071056371388</v>
      </c>
      <c r="AD347" t="e">
        <f t="shared" si="284"/>
        <v>#DIV/0!</v>
      </c>
      <c r="AE347" t="e">
        <f t="shared" si="284"/>
        <v>#DIV/0!</v>
      </c>
      <c r="AF347">
        <f t="shared" si="284"/>
        <v>0.44800000000000006</v>
      </c>
      <c r="AG347" t="e">
        <f t="shared" si="284"/>
        <v>#DIV/0!</v>
      </c>
      <c r="AH347" t="e">
        <f t="shared" si="284"/>
        <v>#DIV/0!</v>
      </c>
      <c r="AI347">
        <f t="shared" si="284"/>
        <v>0.9</v>
      </c>
    </row>
    <row r="348" spans="4:35" x14ac:dyDescent="0.35">
      <c r="D348">
        <v>600</v>
      </c>
      <c r="F348">
        <f t="shared" ref="F348:AI348" si="285">F269/F308</f>
        <v>0</v>
      </c>
      <c r="G348">
        <f t="shared" si="285"/>
        <v>0</v>
      </c>
      <c r="H348">
        <f t="shared" si="285"/>
        <v>0.16187845303867404</v>
      </c>
      <c r="I348">
        <f t="shared" si="285"/>
        <v>0</v>
      </c>
      <c r="J348">
        <f t="shared" si="285"/>
        <v>0.15026595744680851</v>
      </c>
      <c r="K348" t="e">
        <f t="shared" si="285"/>
        <v>#DIV/0!</v>
      </c>
      <c r="L348" t="e">
        <f t="shared" si="285"/>
        <v>#DIV/0!</v>
      </c>
      <c r="M348" t="e">
        <f t="shared" si="285"/>
        <v>#DIV/0!</v>
      </c>
      <c r="N348" t="e">
        <f t="shared" si="285"/>
        <v>#DIV/0!</v>
      </c>
      <c r="O348" t="e">
        <f t="shared" si="285"/>
        <v>#DIV/0!</v>
      </c>
      <c r="P348" t="e">
        <f t="shared" si="285"/>
        <v>#DIV/0!</v>
      </c>
      <c r="Q348" t="e">
        <f t="shared" si="285"/>
        <v>#DIV/0!</v>
      </c>
      <c r="R348">
        <f t="shared" si="285"/>
        <v>5.5799890049477739E-2</v>
      </c>
      <c r="S348" t="e">
        <f t="shared" si="285"/>
        <v>#DIV/0!</v>
      </c>
      <c r="T348">
        <f t="shared" si="285"/>
        <v>0</v>
      </c>
      <c r="U348" t="e">
        <f t="shared" si="285"/>
        <v>#DIV/0!</v>
      </c>
      <c r="V348">
        <f t="shared" si="285"/>
        <v>0</v>
      </c>
      <c r="W348" t="e">
        <f t="shared" si="285"/>
        <v>#DIV/0!</v>
      </c>
      <c r="X348">
        <f t="shared" si="285"/>
        <v>2.0571428571428574</v>
      </c>
      <c r="Z348" t="e">
        <f t="shared" si="285"/>
        <v>#DIV/0!</v>
      </c>
      <c r="AA348" t="e">
        <f t="shared" si="285"/>
        <v>#DIV/0!</v>
      </c>
      <c r="AB348" t="e">
        <f t="shared" si="285"/>
        <v>#DIV/0!</v>
      </c>
      <c r="AC348">
        <f t="shared" si="285"/>
        <v>1.6262833675564681</v>
      </c>
      <c r="AD348" t="e">
        <f t="shared" si="285"/>
        <v>#DIV/0!</v>
      </c>
      <c r="AE348" t="e">
        <f t="shared" si="285"/>
        <v>#DIV/0!</v>
      </c>
      <c r="AF348">
        <f t="shared" si="285"/>
        <v>0.24647887323943665</v>
      </c>
      <c r="AG348" t="e">
        <f t="shared" si="285"/>
        <v>#DIV/0!</v>
      </c>
      <c r="AH348" t="e">
        <f t="shared" si="285"/>
        <v>#DIV/0!</v>
      </c>
      <c r="AI348">
        <f t="shared" si="285"/>
        <v>0.48356807511737093</v>
      </c>
    </row>
    <row r="349" spans="4:35" x14ac:dyDescent="0.35">
      <c r="D349">
        <v>624</v>
      </c>
      <c r="F349">
        <f t="shared" ref="F349:AI349" si="286">F270/F309</f>
        <v>0</v>
      </c>
      <c r="G349">
        <f t="shared" si="286"/>
        <v>0</v>
      </c>
      <c r="H349">
        <f t="shared" si="286"/>
        <v>0.14426229508196722</v>
      </c>
      <c r="I349">
        <f t="shared" si="286"/>
        <v>0</v>
      </c>
      <c r="J349">
        <f t="shared" si="286"/>
        <v>0.12689173457508732</v>
      </c>
      <c r="K349">
        <f t="shared" si="286"/>
        <v>0</v>
      </c>
      <c r="L349" t="e">
        <f t="shared" si="286"/>
        <v>#DIV/0!</v>
      </c>
      <c r="M349" t="e">
        <f t="shared" si="286"/>
        <v>#DIV/0!</v>
      </c>
      <c r="N349" t="e">
        <f t="shared" si="286"/>
        <v>#DIV/0!</v>
      </c>
      <c r="O349" t="e">
        <f t="shared" si="286"/>
        <v>#DIV/0!</v>
      </c>
      <c r="P349" t="e">
        <f t="shared" si="286"/>
        <v>#DIV/0!</v>
      </c>
      <c r="Q349" t="e">
        <f t="shared" si="286"/>
        <v>#DIV/0!</v>
      </c>
      <c r="R349">
        <f t="shared" si="286"/>
        <v>5.1942626375156668E-2</v>
      </c>
      <c r="S349" t="e">
        <f t="shared" si="286"/>
        <v>#DIV/0!</v>
      </c>
      <c r="T349">
        <f t="shared" si="286"/>
        <v>0</v>
      </c>
      <c r="U349" t="e">
        <f t="shared" si="286"/>
        <v>#DIV/0!</v>
      </c>
      <c r="V349">
        <f t="shared" si="286"/>
        <v>0</v>
      </c>
      <c r="W349" t="e">
        <f t="shared" si="286"/>
        <v>#DIV/0!</v>
      </c>
      <c r="X349">
        <f t="shared" si="286"/>
        <v>2.1432432432432433</v>
      </c>
      <c r="Z349" t="e">
        <f t="shared" si="286"/>
        <v>#DIV/0!</v>
      </c>
      <c r="AA349" t="e">
        <f t="shared" si="286"/>
        <v>#DIV/0!</v>
      </c>
      <c r="AB349" t="e">
        <f t="shared" si="286"/>
        <v>#DIV/0!</v>
      </c>
      <c r="AC349">
        <f t="shared" si="286"/>
        <v>1.7463113851574543</v>
      </c>
      <c r="AD349" t="e">
        <f t="shared" si="286"/>
        <v>#DIV/0!</v>
      </c>
      <c r="AE349" t="e">
        <f t="shared" si="286"/>
        <v>#DIV/0!</v>
      </c>
      <c r="AF349">
        <f t="shared" si="286"/>
        <v>0.32673267326732675</v>
      </c>
      <c r="AG349" t="e">
        <f t="shared" si="286"/>
        <v>#DIV/0!</v>
      </c>
      <c r="AH349" t="e">
        <f t="shared" si="286"/>
        <v>#DIV/0!</v>
      </c>
      <c r="AI349">
        <f t="shared" si="286"/>
        <v>1.3564356435643565</v>
      </c>
    </row>
    <row r="350" spans="4:35" x14ac:dyDescent="0.35">
      <c r="D350">
        <v>648</v>
      </c>
      <c r="F350">
        <f t="shared" ref="F350:AI350" si="287">F271/F310</f>
        <v>9.7719869706840393E-2</v>
      </c>
      <c r="G350">
        <f t="shared" si="287"/>
        <v>0.13154613466334164</v>
      </c>
      <c r="H350">
        <f t="shared" si="287"/>
        <v>0.30446428571428569</v>
      </c>
      <c r="I350">
        <f t="shared" si="287"/>
        <v>0</v>
      </c>
      <c r="J350">
        <f t="shared" si="287"/>
        <v>0.33333333333333331</v>
      </c>
      <c r="K350">
        <f t="shared" si="287"/>
        <v>0.27295918367346939</v>
      </c>
      <c r="L350" t="e">
        <f t="shared" si="287"/>
        <v>#DIV/0!</v>
      </c>
      <c r="M350" t="e">
        <f t="shared" si="287"/>
        <v>#DIV/0!</v>
      </c>
      <c r="N350" t="e">
        <f t="shared" si="287"/>
        <v>#DIV/0!</v>
      </c>
      <c r="O350" t="e">
        <f t="shared" si="287"/>
        <v>#DIV/0!</v>
      </c>
      <c r="P350" t="e">
        <f t="shared" si="287"/>
        <v>#DIV/0!</v>
      </c>
      <c r="Q350" t="e">
        <f t="shared" si="287"/>
        <v>#DIV/0!</v>
      </c>
      <c r="R350">
        <f t="shared" si="287"/>
        <v>0.20563195808775375</v>
      </c>
      <c r="S350" t="e">
        <f t="shared" si="287"/>
        <v>#DIV/0!</v>
      </c>
      <c r="T350">
        <f t="shared" si="287"/>
        <v>9.8404255319148953E-2</v>
      </c>
      <c r="U350" t="e">
        <f t="shared" si="287"/>
        <v>#DIV/0!</v>
      </c>
      <c r="V350">
        <f t="shared" si="287"/>
        <v>0</v>
      </c>
      <c r="W350" t="e">
        <f t="shared" si="287"/>
        <v>#DIV/0!</v>
      </c>
      <c r="X350">
        <f t="shared" si="287"/>
        <v>4.5524296675191813</v>
      </c>
      <c r="Z350" t="e">
        <f t="shared" si="287"/>
        <v>#DIV/0!</v>
      </c>
      <c r="AA350" t="e">
        <f t="shared" si="287"/>
        <v>#DIV/0!</v>
      </c>
      <c r="AB350" t="e">
        <f t="shared" si="287"/>
        <v>#DIV/0!</v>
      </c>
      <c r="AC350">
        <f t="shared" si="287"/>
        <v>3.7354602510460255</v>
      </c>
      <c r="AD350" t="e">
        <f t="shared" si="287"/>
        <v>#DIV/0!</v>
      </c>
      <c r="AE350" t="e">
        <f t="shared" si="287"/>
        <v>#DIV/0!</v>
      </c>
      <c r="AF350">
        <f t="shared" si="287"/>
        <v>1.2191489361702128</v>
      </c>
      <c r="AG350" t="e">
        <f t="shared" si="287"/>
        <v>#DIV/0!</v>
      </c>
      <c r="AH350" t="e">
        <f t="shared" si="287"/>
        <v>#DIV/0!</v>
      </c>
      <c r="AI350">
        <f t="shared" si="287"/>
        <v>3.0617021276595744</v>
      </c>
    </row>
    <row r="351" spans="4:35" x14ac:dyDescent="0.35">
      <c r="D351">
        <v>672</v>
      </c>
      <c r="F351">
        <f t="shared" ref="F351:AI351" si="288">F272/F311</f>
        <v>0</v>
      </c>
      <c r="G351">
        <f t="shared" si="288"/>
        <v>0.15677233429394813</v>
      </c>
      <c r="H351">
        <f t="shared" si="288"/>
        <v>0.38917197452229302</v>
      </c>
      <c r="I351">
        <f t="shared" si="288"/>
        <v>0</v>
      </c>
      <c r="J351">
        <f t="shared" si="288"/>
        <v>0.40423162583518929</v>
      </c>
      <c r="K351">
        <f t="shared" si="288"/>
        <v>0.5735632183908046</v>
      </c>
      <c r="L351" t="e">
        <f t="shared" si="288"/>
        <v>#DIV/0!</v>
      </c>
      <c r="M351" t="e">
        <f t="shared" si="288"/>
        <v>#DIV/0!</v>
      </c>
      <c r="N351" t="e">
        <f t="shared" si="288"/>
        <v>#DIV/0!</v>
      </c>
      <c r="O351" t="e">
        <f t="shared" si="288"/>
        <v>#DIV/0!</v>
      </c>
      <c r="P351" t="e">
        <f t="shared" si="288"/>
        <v>#DIV/0!</v>
      </c>
      <c r="Q351" t="e">
        <f t="shared" si="288"/>
        <v>#DIV/0!</v>
      </c>
      <c r="R351">
        <f t="shared" si="288"/>
        <v>0.23979440010821046</v>
      </c>
      <c r="S351" t="e">
        <f t="shared" si="288"/>
        <v>#DIV/0!</v>
      </c>
      <c r="T351">
        <f t="shared" si="288"/>
        <v>0</v>
      </c>
      <c r="U351" t="e">
        <f t="shared" si="288"/>
        <v>#DIV/0!</v>
      </c>
      <c r="V351">
        <f t="shared" si="288"/>
        <v>0</v>
      </c>
      <c r="W351" t="e">
        <f t="shared" si="288"/>
        <v>#DIV/0!</v>
      </c>
      <c r="X351">
        <f t="shared" si="288"/>
        <v>5.1754385964912277</v>
      </c>
      <c r="Z351" t="e">
        <f t="shared" si="288"/>
        <v>#DIV/0!</v>
      </c>
      <c r="AA351" t="e">
        <f t="shared" si="288"/>
        <v>#DIV/0!</v>
      </c>
      <c r="AB351" t="e">
        <f t="shared" si="288"/>
        <v>#DIV/0!</v>
      </c>
      <c r="AC351">
        <f t="shared" si="288"/>
        <v>4.0764624596959926</v>
      </c>
      <c r="AD351" t="e">
        <f t="shared" si="288"/>
        <v>#DIV/0!</v>
      </c>
      <c r="AE351" t="e">
        <f t="shared" si="288"/>
        <v>#DIV/0!</v>
      </c>
      <c r="AF351">
        <f t="shared" si="288"/>
        <v>0.54847645429362879</v>
      </c>
      <c r="AG351" t="e">
        <f t="shared" si="288"/>
        <v>#DIV/0!</v>
      </c>
      <c r="AH351" t="e">
        <f t="shared" si="288"/>
        <v>#DIV/0!</v>
      </c>
      <c r="AI351">
        <f t="shared" si="288"/>
        <v>1.7867036011080331</v>
      </c>
    </row>
    <row r="352" spans="4:35" x14ac:dyDescent="0.35">
      <c r="D352">
        <v>696</v>
      </c>
      <c r="F352">
        <f t="shared" ref="F352:AI352" si="289">F273/F312</f>
        <v>0</v>
      </c>
      <c r="G352">
        <f t="shared" si="289"/>
        <v>0.15690140845070424</v>
      </c>
      <c r="H352">
        <f t="shared" si="289"/>
        <v>0.22483221476510068</v>
      </c>
      <c r="I352">
        <f t="shared" si="289"/>
        <v>0.5605381165919282</v>
      </c>
      <c r="J352">
        <f t="shared" si="289"/>
        <v>0.32917316692667703</v>
      </c>
      <c r="K352">
        <f t="shared" si="289"/>
        <v>1.1372549019607843</v>
      </c>
      <c r="L352" t="e">
        <f t="shared" si="289"/>
        <v>#DIV/0!</v>
      </c>
      <c r="M352" t="e">
        <f t="shared" si="289"/>
        <v>#DIV/0!</v>
      </c>
      <c r="N352" t="e">
        <f t="shared" si="289"/>
        <v>#DIV/0!</v>
      </c>
      <c r="O352" t="e">
        <f t="shared" si="289"/>
        <v>#DIV/0!</v>
      </c>
      <c r="P352" t="e">
        <f t="shared" si="289"/>
        <v>#DIV/0!</v>
      </c>
      <c r="Q352" t="e">
        <f t="shared" si="289"/>
        <v>#DIV/0!</v>
      </c>
      <c r="R352">
        <f t="shared" si="289"/>
        <v>0.20651053174252468</v>
      </c>
      <c r="S352" t="e">
        <f t="shared" si="289"/>
        <v>#DIV/0!</v>
      </c>
      <c r="T352">
        <f t="shared" si="289"/>
        <v>0</v>
      </c>
      <c r="U352" t="e">
        <f t="shared" si="289"/>
        <v>#DIV/0!</v>
      </c>
      <c r="V352">
        <f t="shared" si="289"/>
        <v>0</v>
      </c>
      <c r="W352" t="e">
        <f t="shared" si="289"/>
        <v>#DIV/0!</v>
      </c>
      <c r="X352">
        <f t="shared" si="289"/>
        <v>3.8754325259515574</v>
      </c>
      <c r="Z352" t="e">
        <f t="shared" si="289"/>
        <v>#DIV/0!</v>
      </c>
      <c r="AA352" t="e">
        <f t="shared" si="289"/>
        <v>#DIV/0!</v>
      </c>
      <c r="AB352" t="e">
        <f t="shared" si="289"/>
        <v>#DIV/0!</v>
      </c>
      <c r="AC352">
        <f t="shared" si="289"/>
        <v>2.9986613119143244</v>
      </c>
      <c r="AD352" t="e">
        <f t="shared" si="289"/>
        <v>#DIV/0!</v>
      </c>
      <c r="AE352" t="e">
        <f t="shared" si="289"/>
        <v>#DIV/0!</v>
      </c>
      <c r="AF352">
        <f t="shared" si="289"/>
        <v>0.76303317535545034</v>
      </c>
      <c r="AG352" t="e">
        <f t="shared" si="289"/>
        <v>#DIV/0!</v>
      </c>
      <c r="AH352" t="e">
        <f t="shared" si="289"/>
        <v>#DIV/0!</v>
      </c>
      <c r="AI352">
        <f t="shared" si="289"/>
        <v>2.0047393364928912</v>
      </c>
    </row>
    <row r="353" spans="4:35" x14ac:dyDescent="0.35">
      <c r="D353">
        <v>720</v>
      </c>
      <c r="F353">
        <f t="shared" ref="F353:AI353" si="290">F274/F313</f>
        <v>0</v>
      </c>
      <c r="G353">
        <f t="shared" si="290"/>
        <v>0</v>
      </c>
      <c r="H353">
        <f t="shared" si="290"/>
        <v>0.14113924050632912</v>
      </c>
      <c r="I353">
        <f t="shared" si="290"/>
        <v>0</v>
      </c>
      <c r="J353">
        <f t="shared" si="290"/>
        <v>0.20731707317073172</v>
      </c>
      <c r="K353">
        <f t="shared" si="290"/>
        <v>1.3358778625954197</v>
      </c>
      <c r="L353" t="e">
        <f t="shared" si="290"/>
        <v>#DIV/0!</v>
      </c>
      <c r="M353" t="e">
        <f t="shared" si="290"/>
        <v>#DIV/0!</v>
      </c>
      <c r="N353" t="e">
        <f t="shared" si="290"/>
        <v>#DIV/0!</v>
      </c>
      <c r="O353" t="e">
        <f t="shared" si="290"/>
        <v>#DIV/0!</v>
      </c>
      <c r="P353" t="e">
        <f t="shared" si="290"/>
        <v>#DIV/0!</v>
      </c>
      <c r="Q353" t="e">
        <f t="shared" si="290"/>
        <v>#DIV/0!</v>
      </c>
      <c r="R353">
        <f t="shared" si="290"/>
        <v>7.4419232847109676E-2</v>
      </c>
      <c r="S353" t="e">
        <f t="shared" si="290"/>
        <v>#DIV/0!</v>
      </c>
      <c r="T353">
        <f t="shared" si="290"/>
        <v>0</v>
      </c>
      <c r="U353" t="e">
        <f t="shared" si="290"/>
        <v>#DIV/0!</v>
      </c>
      <c r="V353">
        <f t="shared" si="290"/>
        <v>0</v>
      </c>
      <c r="W353" t="e">
        <f t="shared" si="290"/>
        <v>#DIV/0!</v>
      </c>
      <c r="X353">
        <f t="shared" si="290"/>
        <v>2.5335570469798658</v>
      </c>
      <c r="Z353" t="e">
        <f t="shared" si="290"/>
        <v>#DIV/0!</v>
      </c>
      <c r="AA353" t="e">
        <f t="shared" si="290"/>
        <v>#DIV/0!</v>
      </c>
      <c r="AB353" t="e">
        <f t="shared" si="290"/>
        <v>#DIV/0!</v>
      </c>
      <c r="AC353">
        <f t="shared" si="290"/>
        <v>1.9438722966014417</v>
      </c>
      <c r="AD353" t="e">
        <f t="shared" si="290"/>
        <v>#DIV/0!</v>
      </c>
      <c r="AE353" t="e">
        <f t="shared" si="290"/>
        <v>#DIV/0!</v>
      </c>
      <c r="AF353">
        <f t="shared" si="290"/>
        <v>0.74122807017543868</v>
      </c>
      <c r="AG353" t="e">
        <f t="shared" si="290"/>
        <v>#DIV/0!</v>
      </c>
      <c r="AH353" t="e">
        <f t="shared" si="290"/>
        <v>#DIV/0!</v>
      </c>
      <c r="AI353">
        <f t="shared" si="290"/>
        <v>2.37280701754386</v>
      </c>
    </row>
    <row r="354" spans="4:35" x14ac:dyDescent="0.35">
      <c r="D354">
        <v>744</v>
      </c>
      <c r="F354">
        <f t="shared" ref="F354:AI354" si="291">F275/F314</f>
        <v>0</v>
      </c>
      <c r="G354">
        <f t="shared" si="291"/>
        <v>3.048780487804878E-2</v>
      </c>
      <c r="H354">
        <f t="shared" si="291"/>
        <v>0.14305555555555555</v>
      </c>
      <c r="I354">
        <f t="shared" si="291"/>
        <v>0</v>
      </c>
      <c r="J354">
        <f t="shared" si="291"/>
        <v>0.19551282051282051</v>
      </c>
      <c r="K354" t="e">
        <f t="shared" si="291"/>
        <v>#DIV/0!</v>
      </c>
      <c r="L354" t="e">
        <f t="shared" si="291"/>
        <v>#DIV/0!</v>
      </c>
      <c r="M354" t="e">
        <f t="shared" si="291"/>
        <v>#DIV/0!</v>
      </c>
      <c r="N354" t="e">
        <f t="shared" si="291"/>
        <v>#DIV/0!</v>
      </c>
      <c r="O354" t="e">
        <f t="shared" si="291"/>
        <v>#DIV/0!</v>
      </c>
      <c r="P354" t="e">
        <f t="shared" si="291"/>
        <v>#DIV/0!</v>
      </c>
      <c r="Q354" t="e">
        <f t="shared" si="291"/>
        <v>#DIV/0!</v>
      </c>
      <c r="R354">
        <f t="shared" si="291"/>
        <v>8.4269662921348326E-2</v>
      </c>
      <c r="S354" t="e">
        <f t="shared" si="291"/>
        <v>#DIV/0!</v>
      </c>
      <c r="T354">
        <f t="shared" si="291"/>
        <v>0</v>
      </c>
      <c r="U354" t="e">
        <f t="shared" si="291"/>
        <v>#DIV/0!</v>
      </c>
      <c r="V354">
        <f t="shared" si="291"/>
        <v>0</v>
      </c>
      <c r="W354" t="e">
        <f t="shared" si="291"/>
        <v>#DIV/0!</v>
      </c>
      <c r="X354">
        <f t="shared" si="291"/>
        <v>3.2735426008968607</v>
      </c>
      <c r="Z354" t="e">
        <f t="shared" si="291"/>
        <v>#DIV/0!</v>
      </c>
      <c r="AA354" t="e">
        <f t="shared" si="291"/>
        <v>#DIV/0!</v>
      </c>
      <c r="AB354" t="e">
        <f t="shared" si="291"/>
        <v>#DIV/0!</v>
      </c>
      <c r="AC354">
        <f t="shared" si="291"/>
        <v>2.4212271973466004</v>
      </c>
      <c r="AD354" t="e">
        <f t="shared" si="291"/>
        <v>#DIV/0!</v>
      </c>
      <c r="AE354" t="e">
        <f t="shared" si="291"/>
        <v>#DIV/0!</v>
      </c>
      <c r="AF354">
        <f t="shared" si="291"/>
        <v>0.30828516377649323</v>
      </c>
      <c r="AG354" t="e">
        <f t="shared" si="291"/>
        <v>#DIV/0!</v>
      </c>
      <c r="AH354" t="e">
        <f t="shared" si="291"/>
        <v>#DIV/0!</v>
      </c>
      <c r="AI354">
        <f t="shared" si="291"/>
        <v>0.55105973025048172</v>
      </c>
    </row>
    <row r="355" spans="4:35" x14ac:dyDescent="0.35">
      <c r="D355">
        <v>768</v>
      </c>
      <c r="F355">
        <f t="shared" ref="F355:AI355" si="292">F276/F315</f>
        <v>0</v>
      </c>
      <c r="G355">
        <f t="shared" si="292"/>
        <v>0</v>
      </c>
      <c r="H355">
        <f t="shared" si="292"/>
        <v>7.2093023255813959E-2</v>
      </c>
      <c r="I355">
        <f t="shared" si="292"/>
        <v>0</v>
      </c>
      <c r="J355">
        <f t="shared" si="292"/>
        <v>0.13400758533501897</v>
      </c>
      <c r="K355" t="e">
        <f t="shared" si="292"/>
        <v>#DIV/0!</v>
      </c>
      <c r="L355" t="e">
        <f t="shared" si="292"/>
        <v>#DIV/0!</v>
      </c>
      <c r="M355" t="e">
        <f t="shared" si="292"/>
        <v>#DIV/0!</v>
      </c>
      <c r="N355" t="e">
        <f t="shared" si="292"/>
        <v>#DIV/0!</v>
      </c>
      <c r="O355" t="e">
        <f t="shared" si="292"/>
        <v>#DIV/0!</v>
      </c>
      <c r="P355" t="e">
        <f t="shared" si="292"/>
        <v>#DIV/0!</v>
      </c>
      <c r="Q355" t="e">
        <f t="shared" si="292"/>
        <v>#DIV/0!</v>
      </c>
      <c r="R355">
        <f t="shared" si="292"/>
        <v>2.8046421663442941E-2</v>
      </c>
      <c r="S355" t="e">
        <f t="shared" si="292"/>
        <v>#DIV/0!</v>
      </c>
      <c r="T355">
        <f t="shared" si="292"/>
        <v>0</v>
      </c>
      <c r="U355" t="e">
        <f t="shared" si="292"/>
        <v>#DIV/0!</v>
      </c>
      <c r="V355">
        <f t="shared" si="292"/>
        <v>0</v>
      </c>
      <c r="W355" t="e">
        <f t="shared" si="292"/>
        <v>#DIV/0!</v>
      </c>
      <c r="X355">
        <f t="shared" si="292"/>
        <v>2.2938388625592414</v>
      </c>
      <c r="Z355" t="e">
        <f t="shared" si="292"/>
        <v>#DIV/0!</v>
      </c>
      <c r="AA355" t="e">
        <f t="shared" si="292"/>
        <v>#DIV/0!</v>
      </c>
      <c r="AB355" t="e">
        <f t="shared" si="292"/>
        <v>#DIV/0!</v>
      </c>
      <c r="AC355">
        <f t="shared" si="292"/>
        <v>1.6042426251242956</v>
      </c>
      <c r="AD355" t="e">
        <f t="shared" si="292"/>
        <v>#DIV/0!</v>
      </c>
      <c r="AE355" t="e">
        <f t="shared" si="292"/>
        <v>#DIV/0!</v>
      </c>
      <c r="AF355">
        <f t="shared" si="292"/>
        <v>0.29032258064516131</v>
      </c>
      <c r="AG355" t="e">
        <f t="shared" si="292"/>
        <v>#DIV/0!</v>
      </c>
      <c r="AH355" t="e">
        <f t="shared" si="292"/>
        <v>#DIV/0!</v>
      </c>
      <c r="AI355">
        <f t="shared" si="292"/>
        <v>0.5053763440860215</v>
      </c>
    </row>
    <row r="356" spans="4:35" x14ac:dyDescent="0.35">
      <c r="D356">
        <v>792</v>
      </c>
      <c r="F356">
        <f t="shared" ref="F356:AI356" si="293">F277/F316</f>
        <v>0</v>
      </c>
      <c r="G356">
        <f t="shared" si="293"/>
        <v>0</v>
      </c>
      <c r="H356">
        <f t="shared" si="293"/>
        <v>6.6009852216748766E-2</v>
      </c>
      <c r="I356">
        <f t="shared" si="293"/>
        <v>0</v>
      </c>
      <c r="J356">
        <f t="shared" si="293"/>
        <v>0.12729234088457389</v>
      </c>
      <c r="K356" t="e">
        <f t="shared" si="293"/>
        <v>#DIV/0!</v>
      </c>
      <c r="L356" t="e">
        <f t="shared" si="293"/>
        <v>#DIV/0!</v>
      </c>
      <c r="M356" t="e">
        <f t="shared" si="293"/>
        <v>#DIV/0!</v>
      </c>
      <c r="N356" t="e">
        <f t="shared" si="293"/>
        <v>#DIV/0!</v>
      </c>
      <c r="O356" t="e">
        <f t="shared" si="293"/>
        <v>#DIV/0!</v>
      </c>
      <c r="P356" t="e">
        <f t="shared" si="293"/>
        <v>#DIV/0!</v>
      </c>
      <c r="Q356" t="e">
        <f t="shared" si="293"/>
        <v>#DIV/0!</v>
      </c>
      <c r="R356">
        <f t="shared" si="293"/>
        <v>3.9523965498416865E-2</v>
      </c>
      <c r="S356" t="e">
        <f t="shared" si="293"/>
        <v>#DIV/0!</v>
      </c>
      <c r="T356">
        <f t="shared" si="293"/>
        <v>0</v>
      </c>
      <c r="U356" t="e">
        <f t="shared" si="293"/>
        <v>#DIV/0!</v>
      </c>
      <c r="V356">
        <f t="shared" si="293"/>
        <v>0</v>
      </c>
      <c r="W356" t="e">
        <f t="shared" si="293"/>
        <v>#DIV/0!</v>
      </c>
      <c r="X356">
        <f t="shared" si="293"/>
        <v>3.1134020618556701</v>
      </c>
      <c r="Z356" t="e">
        <f t="shared" si="293"/>
        <v>#DIV/0!</v>
      </c>
      <c r="AA356" t="e">
        <f t="shared" si="293"/>
        <v>#DIV/0!</v>
      </c>
      <c r="AB356" t="e">
        <f t="shared" si="293"/>
        <v>#DIV/0!</v>
      </c>
      <c r="AC356">
        <f t="shared" si="293"/>
        <v>2.1820809248554913</v>
      </c>
      <c r="AD356" t="e">
        <f t="shared" si="293"/>
        <v>#DIV/0!</v>
      </c>
      <c r="AE356" t="e">
        <f t="shared" si="293"/>
        <v>#DIV/0!</v>
      </c>
      <c r="AF356">
        <f t="shared" si="293"/>
        <v>0.5714285714285714</v>
      </c>
      <c r="AG356" t="e">
        <f t="shared" si="293"/>
        <v>#DIV/0!</v>
      </c>
      <c r="AH356" t="e">
        <f t="shared" si="293"/>
        <v>#DIV/0!</v>
      </c>
      <c r="AI356">
        <f t="shared" si="293"/>
        <v>1.1428571428571428</v>
      </c>
    </row>
    <row r="357" spans="4:35" x14ac:dyDescent="0.35">
      <c r="D357">
        <v>816</v>
      </c>
      <c r="F357">
        <f t="shared" ref="F357:AI357" si="294">F278/F317</f>
        <v>0</v>
      </c>
      <c r="G357">
        <f t="shared" si="294"/>
        <v>0</v>
      </c>
      <c r="H357">
        <f t="shared" si="294"/>
        <v>0.11351351351351352</v>
      </c>
      <c r="I357">
        <f t="shared" si="294"/>
        <v>0</v>
      </c>
      <c r="J357">
        <f t="shared" si="294"/>
        <v>0.17639902676399025</v>
      </c>
      <c r="K357" t="e">
        <f t="shared" si="294"/>
        <v>#DIV/0!</v>
      </c>
      <c r="L357" t="e">
        <f t="shared" si="294"/>
        <v>#DIV/0!</v>
      </c>
      <c r="M357" t="e">
        <f t="shared" si="294"/>
        <v>#DIV/0!</v>
      </c>
      <c r="N357" t="e">
        <f t="shared" si="294"/>
        <v>#DIV/0!</v>
      </c>
      <c r="O357" t="e">
        <f t="shared" si="294"/>
        <v>#DIV/0!</v>
      </c>
      <c r="P357" t="e">
        <f t="shared" si="294"/>
        <v>#DIV/0!</v>
      </c>
      <c r="Q357" t="e">
        <f t="shared" si="294"/>
        <v>#DIV/0!</v>
      </c>
      <c r="R357">
        <f t="shared" si="294"/>
        <v>4.4424978100362909E-2</v>
      </c>
      <c r="S357" t="e">
        <f t="shared" si="294"/>
        <v>#DIV/0!</v>
      </c>
      <c r="T357">
        <f t="shared" si="294"/>
        <v>0</v>
      </c>
      <c r="U357" t="e">
        <f t="shared" si="294"/>
        <v>#DIV/0!</v>
      </c>
      <c r="V357">
        <f t="shared" si="294"/>
        <v>0</v>
      </c>
      <c r="W357" t="e">
        <f t="shared" si="294"/>
        <v>#DIV/0!</v>
      </c>
      <c r="X357">
        <f t="shared" si="294"/>
        <v>5.4719101123595504</v>
      </c>
      <c r="Z357" t="e">
        <f t="shared" si="294"/>
        <v>#DIV/0!</v>
      </c>
      <c r="AA357" t="e">
        <f t="shared" si="294"/>
        <v>#DIV/0!</v>
      </c>
      <c r="AB357" t="e">
        <f t="shared" si="294"/>
        <v>#DIV/0!</v>
      </c>
      <c r="AC357">
        <f t="shared" si="294"/>
        <v>3.4847942754919496</v>
      </c>
      <c r="AD357" t="e">
        <f t="shared" si="294"/>
        <v>#DIV/0!</v>
      </c>
      <c r="AE357" t="e">
        <f t="shared" si="294"/>
        <v>#DIV/0!</v>
      </c>
      <c r="AF357">
        <f t="shared" si="294"/>
        <v>0.86486486486486491</v>
      </c>
      <c r="AG357" t="e">
        <f t="shared" si="294"/>
        <v>#DIV/0!</v>
      </c>
      <c r="AH357" t="e">
        <f t="shared" si="294"/>
        <v>#DIV/0!</v>
      </c>
      <c r="AI357">
        <f t="shared" si="294"/>
        <v>2.3513513513513509</v>
      </c>
    </row>
    <row r="358" spans="4:35" x14ac:dyDescent="0.35">
      <c r="D358">
        <v>840</v>
      </c>
      <c r="F358">
        <f t="shared" ref="F358:AI358" si="295">F279/F318</f>
        <v>0</v>
      </c>
      <c r="G358">
        <f t="shared" si="295"/>
        <v>8.7812500000000002E-2</v>
      </c>
      <c r="H358">
        <f t="shared" si="295"/>
        <v>0.125748502994012</v>
      </c>
      <c r="I358">
        <f t="shared" si="295"/>
        <v>0</v>
      </c>
      <c r="J358">
        <f t="shared" si="295"/>
        <v>0.19556714471968709</v>
      </c>
      <c r="K358" t="e">
        <f t="shared" si="295"/>
        <v>#DIV/0!</v>
      </c>
      <c r="L358" t="e">
        <f t="shared" si="295"/>
        <v>#DIV/0!</v>
      </c>
      <c r="M358" t="e">
        <f t="shared" si="295"/>
        <v>#DIV/0!</v>
      </c>
      <c r="N358" t="e">
        <f t="shared" si="295"/>
        <v>#DIV/0!</v>
      </c>
      <c r="O358" t="e">
        <f t="shared" si="295"/>
        <v>#DIV/0!</v>
      </c>
      <c r="P358" t="e">
        <f t="shared" si="295"/>
        <v>#DIV/0!</v>
      </c>
      <c r="Q358" t="e">
        <f t="shared" si="295"/>
        <v>#DIV/0!</v>
      </c>
      <c r="R358">
        <f t="shared" si="295"/>
        <v>9.6275157705016531E-2</v>
      </c>
      <c r="S358" t="e">
        <f t="shared" si="295"/>
        <v>#DIV/0!</v>
      </c>
      <c r="T358">
        <f t="shared" si="295"/>
        <v>0</v>
      </c>
      <c r="U358" t="e">
        <f t="shared" si="295"/>
        <v>#DIV/0!</v>
      </c>
      <c r="V358">
        <f t="shared" si="295"/>
        <v>0</v>
      </c>
      <c r="W358" t="e">
        <f t="shared" si="295"/>
        <v>#DIV/0!</v>
      </c>
      <c r="X358">
        <f t="shared" si="295"/>
        <v>2.828897338403042</v>
      </c>
      <c r="Z358" t="e">
        <f t="shared" si="295"/>
        <v>#DIV/0!</v>
      </c>
      <c r="AA358" t="e">
        <f t="shared" si="295"/>
        <v>#DIV/0!</v>
      </c>
      <c r="AB358" t="e">
        <f t="shared" si="295"/>
        <v>#DIV/0!</v>
      </c>
      <c r="AC358">
        <f t="shared" si="295"/>
        <v>2.1263218062303517</v>
      </c>
      <c r="AD358" t="e">
        <f t="shared" si="295"/>
        <v>#DIV/0!</v>
      </c>
      <c r="AE358" t="e">
        <f t="shared" si="295"/>
        <v>#DIV/0!</v>
      </c>
      <c r="AF358">
        <f t="shared" si="295"/>
        <v>0.30957683741648101</v>
      </c>
      <c r="AG358" t="e">
        <f t="shared" si="295"/>
        <v>#DIV/0!</v>
      </c>
      <c r="AH358" t="e">
        <f t="shared" si="295"/>
        <v>#DIV/0!</v>
      </c>
      <c r="AI358">
        <f t="shared" si="295"/>
        <v>0.7015590200445434</v>
      </c>
    </row>
    <row r="359" spans="4:35" x14ac:dyDescent="0.35">
      <c r="D359">
        <v>864</v>
      </c>
      <c r="F359">
        <f t="shared" ref="F359:AI359" si="296">F280/F319</f>
        <v>0</v>
      </c>
      <c r="G359">
        <f t="shared" si="296"/>
        <v>0.11393728222996516</v>
      </c>
      <c r="H359">
        <f t="shared" si="296"/>
        <v>0.12125</v>
      </c>
      <c r="I359">
        <f t="shared" si="296"/>
        <v>0</v>
      </c>
      <c r="J359">
        <f t="shared" si="296"/>
        <v>0.21629213483146068</v>
      </c>
      <c r="K359" t="e">
        <f t="shared" si="296"/>
        <v>#DIV/0!</v>
      </c>
      <c r="L359" t="e">
        <f t="shared" si="296"/>
        <v>#DIV/0!</v>
      </c>
      <c r="M359" t="e">
        <f t="shared" si="296"/>
        <v>#DIV/0!</v>
      </c>
      <c r="N359" t="e">
        <f t="shared" si="296"/>
        <v>#DIV/0!</v>
      </c>
      <c r="O359" t="e">
        <f t="shared" si="296"/>
        <v>#DIV/0!</v>
      </c>
      <c r="P359" t="e">
        <f t="shared" si="296"/>
        <v>#DIV/0!</v>
      </c>
      <c r="Q359" t="e">
        <f t="shared" si="296"/>
        <v>#DIV/0!</v>
      </c>
      <c r="R359">
        <f t="shared" si="296"/>
        <v>0.12312074695363191</v>
      </c>
      <c r="S359" t="e">
        <f t="shared" si="296"/>
        <v>#DIV/0!</v>
      </c>
      <c r="T359">
        <f t="shared" si="296"/>
        <v>0</v>
      </c>
      <c r="U359">
        <f t="shared" si="296"/>
        <v>0</v>
      </c>
      <c r="V359">
        <f t="shared" si="296"/>
        <v>0</v>
      </c>
      <c r="W359" t="e">
        <f t="shared" si="296"/>
        <v>#DIV/0!</v>
      </c>
      <c r="X359">
        <f t="shared" si="296"/>
        <v>3.004524886877828</v>
      </c>
      <c r="Z359" t="e">
        <f t="shared" si="296"/>
        <v>#DIV/0!</v>
      </c>
      <c r="AA359" t="e">
        <f t="shared" si="296"/>
        <v>#DIV/0!</v>
      </c>
      <c r="AB359" t="e">
        <f t="shared" si="296"/>
        <v>#DIV/0!</v>
      </c>
      <c r="AC359">
        <f t="shared" si="296"/>
        <v>2.0361852192578964</v>
      </c>
      <c r="AD359" t="e">
        <f t="shared" si="296"/>
        <v>#DIV/0!</v>
      </c>
      <c r="AE359" t="e">
        <f t="shared" si="296"/>
        <v>#DIV/0!</v>
      </c>
      <c r="AF359">
        <f t="shared" si="296"/>
        <v>0.36334405144694532</v>
      </c>
      <c r="AG359" t="e">
        <f t="shared" si="296"/>
        <v>#DIV/0!</v>
      </c>
      <c r="AH359" t="e">
        <f t="shared" si="296"/>
        <v>#DIV/0!</v>
      </c>
      <c r="AI359">
        <f t="shared" si="296"/>
        <v>0.36334405144694532</v>
      </c>
    </row>
    <row r="360" spans="4:35" x14ac:dyDescent="0.35">
      <c r="D360">
        <v>888</v>
      </c>
      <c r="F360">
        <f t="shared" ref="F360:AI360" si="297">F281/F320</f>
        <v>0</v>
      </c>
      <c r="G360">
        <f t="shared" si="297"/>
        <v>0</v>
      </c>
      <c r="H360">
        <f t="shared" si="297"/>
        <v>0.10324675324675325</v>
      </c>
      <c r="I360">
        <f t="shared" si="297"/>
        <v>0</v>
      </c>
      <c r="J360">
        <f t="shared" si="297"/>
        <v>0.19887955182072828</v>
      </c>
      <c r="K360" t="e">
        <f t="shared" si="297"/>
        <v>#DIV/0!</v>
      </c>
      <c r="L360" t="e">
        <f t="shared" si="297"/>
        <v>#DIV/0!</v>
      </c>
      <c r="M360" t="e">
        <f t="shared" si="297"/>
        <v>#DIV/0!</v>
      </c>
      <c r="N360" t="e">
        <f t="shared" si="297"/>
        <v>#DIV/0!</v>
      </c>
      <c r="O360" t="e">
        <f t="shared" si="297"/>
        <v>#DIV/0!</v>
      </c>
      <c r="P360" t="e">
        <f t="shared" si="297"/>
        <v>#DIV/0!</v>
      </c>
      <c r="Q360" t="e">
        <f t="shared" si="297"/>
        <v>#DIV/0!</v>
      </c>
      <c r="R360">
        <f t="shared" si="297"/>
        <v>4.4395280235988197E-2</v>
      </c>
      <c r="S360" t="e">
        <f t="shared" si="297"/>
        <v>#DIV/0!</v>
      </c>
      <c r="T360">
        <f t="shared" si="297"/>
        <v>0</v>
      </c>
      <c r="U360" t="e">
        <f t="shared" si="297"/>
        <v>#DIV/0!</v>
      </c>
      <c r="V360">
        <f t="shared" si="297"/>
        <v>0</v>
      </c>
      <c r="W360" t="e">
        <f t="shared" si="297"/>
        <v>#DIV/0!</v>
      </c>
      <c r="X360">
        <f t="shared" si="297"/>
        <v>2.4297520661157024</v>
      </c>
      <c r="Z360" t="e">
        <f t="shared" si="297"/>
        <v>#DIV/0!</v>
      </c>
      <c r="AA360" t="e">
        <f t="shared" si="297"/>
        <v>#DIV/0!</v>
      </c>
      <c r="AB360" t="e">
        <f t="shared" si="297"/>
        <v>#DIV/0!</v>
      </c>
      <c r="AC360">
        <f t="shared" si="297"/>
        <v>1.7479191438763375</v>
      </c>
      <c r="AD360" t="e">
        <f t="shared" si="297"/>
        <v>#DIV/0!</v>
      </c>
      <c r="AE360" t="e">
        <f t="shared" si="297"/>
        <v>#DIV/0!</v>
      </c>
      <c r="AF360">
        <f t="shared" si="297"/>
        <v>0.47159090909090906</v>
      </c>
      <c r="AG360" t="e">
        <f t="shared" si="297"/>
        <v>#DIV/0!</v>
      </c>
      <c r="AH360" t="e">
        <f t="shared" si="297"/>
        <v>#DIV/0!</v>
      </c>
      <c r="AI360">
        <f t="shared" si="297"/>
        <v>0.84374999999999989</v>
      </c>
    </row>
    <row r="361" spans="4:35" x14ac:dyDescent="0.35">
      <c r="D361">
        <v>912</v>
      </c>
      <c r="F361">
        <f t="shared" ref="F361:AI361" si="298">F282/F321</f>
        <v>0</v>
      </c>
      <c r="G361">
        <f t="shared" si="298"/>
        <v>3.934010152284264E-2</v>
      </c>
      <c r="H361">
        <f t="shared" si="298"/>
        <v>0.14162162162162162</v>
      </c>
      <c r="I361">
        <f t="shared" si="298"/>
        <v>0</v>
      </c>
      <c r="J361">
        <f t="shared" si="298"/>
        <v>0.18867924528301888</v>
      </c>
      <c r="K361" t="e">
        <f t="shared" si="298"/>
        <v>#DIV/0!</v>
      </c>
      <c r="L361" t="e">
        <f t="shared" si="298"/>
        <v>#DIV/0!</v>
      </c>
      <c r="M361" t="e">
        <f t="shared" si="298"/>
        <v>#DIV/0!</v>
      </c>
      <c r="N361" t="e">
        <f t="shared" si="298"/>
        <v>#DIV/0!</v>
      </c>
      <c r="O361" t="e">
        <f t="shared" si="298"/>
        <v>#DIV/0!</v>
      </c>
      <c r="P361" t="e">
        <f t="shared" si="298"/>
        <v>#DIV/0!</v>
      </c>
      <c r="Q361" t="e">
        <f t="shared" si="298"/>
        <v>#DIV/0!</v>
      </c>
      <c r="R361">
        <f t="shared" si="298"/>
        <v>8.1544534912410552E-2</v>
      </c>
      <c r="S361" t="e">
        <f t="shared" si="298"/>
        <v>#DIV/0!</v>
      </c>
      <c r="T361">
        <f t="shared" si="298"/>
        <v>0</v>
      </c>
      <c r="U361" t="e">
        <f t="shared" si="298"/>
        <v>#DIV/0!</v>
      </c>
      <c r="V361">
        <f t="shared" si="298"/>
        <v>0</v>
      </c>
      <c r="W361" t="e">
        <f t="shared" si="298"/>
        <v>#DIV/0!</v>
      </c>
      <c r="X361">
        <f t="shared" si="298"/>
        <v>3.0268817204301071</v>
      </c>
      <c r="Z361" t="e">
        <f t="shared" si="298"/>
        <v>#DIV/0!</v>
      </c>
      <c r="AA361" t="e">
        <f t="shared" si="298"/>
        <v>#DIV/0!</v>
      </c>
      <c r="AB361" t="e">
        <f t="shared" si="298"/>
        <v>#DIV/0!</v>
      </c>
      <c r="AC361">
        <f t="shared" si="298"/>
        <v>2.0683321087435709</v>
      </c>
      <c r="AD361" t="e">
        <f t="shared" si="298"/>
        <v>#DIV/0!</v>
      </c>
      <c r="AE361" t="e">
        <f t="shared" si="298"/>
        <v>#DIV/0!</v>
      </c>
      <c r="AF361">
        <f t="shared" si="298"/>
        <v>0.42832469775474957</v>
      </c>
      <c r="AG361" t="e">
        <f t="shared" si="298"/>
        <v>#DIV/0!</v>
      </c>
      <c r="AH361" t="e">
        <f t="shared" si="298"/>
        <v>#DIV/0!</v>
      </c>
      <c r="AI361">
        <f t="shared" si="298"/>
        <v>0.6165803108808291</v>
      </c>
    </row>
    <row r="362" spans="4:35" x14ac:dyDescent="0.35">
      <c r="D362">
        <v>936</v>
      </c>
      <c r="F362">
        <f t="shared" ref="F362:AI362" si="299">F283/F322</f>
        <v>0</v>
      </c>
      <c r="G362">
        <f t="shared" si="299"/>
        <v>0</v>
      </c>
      <c r="H362">
        <f t="shared" si="299"/>
        <v>0.12211055276381912</v>
      </c>
      <c r="I362">
        <f t="shared" si="299"/>
        <v>0</v>
      </c>
      <c r="J362">
        <f t="shared" si="299"/>
        <v>0.14420803782505909</v>
      </c>
      <c r="K362" t="e">
        <f t="shared" si="299"/>
        <v>#DIV/0!</v>
      </c>
      <c r="L362" t="e">
        <f t="shared" si="299"/>
        <v>#DIV/0!</v>
      </c>
      <c r="M362" t="e">
        <f t="shared" si="299"/>
        <v>#DIV/0!</v>
      </c>
      <c r="N362" t="e">
        <f t="shared" si="299"/>
        <v>#DIV/0!</v>
      </c>
      <c r="O362" t="e">
        <f t="shared" si="299"/>
        <v>#DIV/0!</v>
      </c>
      <c r="P362" t="e">
        <f t="shared" si="299"/>
        <v>#DIV/0!</v>
      </c>
      <c r="Q362" t="e">
        <f t="shared" si="299"/>
        <v>#DIV/0!</v>
      </c>
      <c r="R362">
        <f t="shared" si="299"/>
        <v>6.0280140070035015E-2</v>
      </c>
      <c r="S362" t="e">
        <f t="shared" si="299"/>
        <v>#DIV/0!</v>
      </c>
      <c r="T362">
        <f t="shared" si="299"/>
        <v>0</v>
      </c>
      <c r="U362" t="e">
        <f t="shared" si="299"/>
        <v>#DIV/0!</v>
      </c>
      <c r="V362">
        <f t="shared" si="299"/>
        <v>0</v>
      </c>
      <c r="W362" t="e">
        <f t="shared" si="299"/>
        <v>#DIV/0!</v>
      </c>
      <c r="X362">
        <f t="shared" si="299"/>
        <v>2.9947368421052629</v>
      </c>
      <c r="Z362" t="e">
        <f t="shared" si="299"/>
        <v>#DIV/0!</v>
      </c>
      <c r="AA362" t="e">
        <f t="shared" si="299"/>
        <v>#DIV/0!</v>
      </c>
      <c r="AB362" t="e">
        <f t="shared" si="299"/>
        <v>#DIV/0!</v>
      </c>
      <c r="AC362">
        <f t="shared" si="299"/>
        <v>2.1415129845690628</v>
      </c>
      <c r="AD362" t="e">
        <f t="shared" si="299"/>
        <v>#DIV/0!</v>
      </c>
      <c r="AE362" t="e">
        <f t="shared" si="299"/>
        <v>#DIV/0!</v>
      </c>
      <c r="AF362">
        <f t="shared" si="299"/>
        <v>1.2471910112359552</v>
      </c>
      <c r="AG362" t="e">
        <f t="shared" si="299"/>
        <v>#DIV/0!</v>
      </c>
      <c r="AH362" t="e">
        <f t="shared" si="299"/>
        <v>#DIV/0!</v>
      </c>
      <c r="AI362">
        <f t="shared" si="299"/>
        <v>1.2471910112359552</v>
      </c>
    </row>
    <row r="363" spans="4:35" x14ac:dyDescent="0.35">
      <c r="D363">
        <v>960</v>
      </c>
      <c r="F363">
        <f t="shared" ref="F363:AI363" si="300">F284/F323</f>
        <v>0</v>
      </c>
      <c r="G363">
        <f t="shared" si="300"/>
        <v>0</v>
      </c>
      <c r="H363">
        <f t="shared" si="300"/>
        <v>0.10543478260869565</v>
      </c>
      <c r="I363">
        <f t="shared" si="300"/>
        <v>0</v>
      </c>
      <c r="J363">
        <f t="shared" si="300"/>
        <v>0.20866141732283466</v>
      </c>
      <c r="K363" t="e">
        <f t="shared" si="300"/>
        <v>#DIV/0!</v>
      </c>
      <c r="L363" t="e">
        <f t="shared" si="300"/>
        <v>#DIV/0!</v>
      </c>
      <c r="M363" t="e">
        <f t="shared" si="300"/>
        <v>#DIV/0!</v>
      </c>
      <c r="N363" t="e">
        <f t="shared" si="300"/>
        <v>#DIV/0!</v>
      </c>
      <c r="O363" t="e">
        <f t="shared" si="300"/>
        <v>#DIV/0!</v>
      </c>
      <c r="P363" t="e">
        <f t="shared" si="300"/>
        <v>#DIV/0!</v>
      </c>
      <c r="Q363" t="e">
        <f t="shared" si="300"/>
        <v>#DIV/0!</v>
      </c>
      <c r="R363">
        <f t="shared" si="300"/>
        <v>7.4549343110296387E-2</v>
      </c>
      <c r="S363" t="e">
        <f t="shared" si="300"/>
        <v>#DIV/0!</v>
      </c>
      <c r="T363">
        <f t="shared" si="300"/>
        <v>0</v>
      </c>
      <c r="U363" t="e">
        <f t="shared" si="300"/>
        <v>#DIV/0!</v>
      </c>
      <c r="V363">
        <f t="shared" si="300"/>
        <v>0</v>
      </c>
      <c r="W363" t="e">
        <f t="shared" si="300"/>
        <v>#DIV/0!</v>
      </c>
      <c r="X363">
        <f t="shared" si="300"/>
        <v>5.0526315789473681</v>
      </c>
      <c r="Z363" t="e">
        <f t="shared" si="300"/>
        <v>#DIV/0!</v>
      </c>
      <c r="AA363" t="e">
        <f t="shared" si="300"/>
        <v>#DIV/0!</v>
      </c>
      <c r="AB363" t="e">
        <f t="shared" si="300"/>
        <v>#DIV/0!</v>
      </c>
      <c r="AC363">
        <f t="shared" si="300"/>
        <v>2.6991565135895033</v>
      </c>
      <c r="AD363" t="e">
        <f t="shared" si="300"/>
        <v>#DIV/0!</v>
      </c>
      <c r="AE363" t="e">
        <f t="shared" si="300"/>
        <v>#DIV/0!</v>
      </c>
      <c r="AF363">
        <f t="shared" si="300"/>
        <v>0.69512195121951215</v>
      </c>
      <c r="AG363" t="e">
        <f t="shared" si="300"/>
        <v>#DIV/0!</v>
      </c>
      <c r="AH363" t="e">
        <f t="shared" si="300"/>
        <v>#DIV/0!</v>
      </c>
      <c r="AI363">
        <f t="shared" si="300"/>
        <v>1.0979674796747967</v>
      </c>
    </row>
    <row r="365" spans="4:35" x14ac:dyDescent="0.35">
      <c r="Q365" t="s">
        <v>200</v>
      </c>
      <c r="R365">
        <f>AVERAGE(R330:R363)</f>
        <v>0.12641850553019721</v>
      </c>
    </row>
    <row r="366" spans="4:35" x14ac:dyDescent="0.35">
      <c r="E366" t="s">
        <v>199</v>
      </c>
    </row>
    <row r="368" spans="4:35" x14ac:dyDescent="0.35">
      <c r="D368" t="s">
        <v>197</v>
      </c>
      <c r="F368" t="s">
        <v>190</v>
      </c>
      <c r="G368" t="s">
        <v>188</v>
      </c>
      <c r="H368" t="s">
        <v>182</v>
      </c>
      <c r="I368" t="s">
        <v>176</v>
      </c>
      <c r="J368" t="s">
        <v>165</v>
      </c>
      <c r="K368" t="s">
        <v>162</v>
      </c>
      <c r="L368" t="s">
        <v>155</v>
      </c>
      <c r="M368" t="s">
        <v>145</v>
      </c>
      <c r="N368" t="s">
        <v>139</v>
      </c>
      <c r="O368" t="s">
        <v>137</v>
      </c>
      <c r="P368" t="s">
        <v>135</v>
      </c>
      <c r="R368" t="s">
        <v>196</v>
      </c>
      <c r="T368" t="s">
        <v>186</v>
      </c>
      <c r="U368" t="s">
        <v>180</v>
      </c>
      <c r="V368" t="s">
        <v>167</v>
      </c>
      <c r="W368" t="s">
        <v>161</v>
      </c>
      <c r="X368" t="s">
        <v>0</v>
      </c>
      <c r="Z368" t="s">
        <v>151</v>
      </c>
      <c r="AA368" t="s">
        <v>143</v>
      </c>
      <c r="AC368" t="s">
        <v>195</v>
      </c>
      <c r="AE368" t="s">
        <v>183</v>
      </c>
      <c r="AF368" t="s">
        <v>168</v>
      </c>
      <c r="AG368" t="s">
        <v>153</v>
      </c>
      <c r="AI368" t="s">
        <v>194</v>
      </c>
    </row>
    <row r="371" spans="4:35" x14ac:dyDescent="0.35">
      <c r="D371">
        <v>24</v>
      </c>
      <c r="F371" t="e">
        <f t="shared" ref="F371:AI371" si="301">F290/F251</f>
        <v>#DIV/0!</v>
      </c>
      <c r="G371">
        <f t="shared" si="301"/>
        <v>24.058823529411764</v>
      </c>
      <c r="H371">
        <f t="shared" si="301"/>
        <v>44.500846023688659</v>
      </c>
      <c r="I371" t="e">
        <f t="shared" si="301"/>
        <v>#DIV/0!</v>
      </c>
      <c r="J371">
        <f t="shared" si="301"/>
        <v>36.274509803921568</v>
      </c>
      <c r="K371" t="e">
        <f t="shared" si="301"/>
        <v>#DIV/0!</v>
      </c>
      <c r="L371">
        <f t="shared" si="301"/>
        <v>0</v>
      </c>
      <c r="M371" t="e">
        <f t="shared" si="301"/>
        <v>#DIV/0!</v>
      </c>
      <c r="N371" t="e">
        <f t="shared" si="301"/>
        <v>#DIV/0!</v>
      </c>
      <c r="O371" t="e">
        <f t="shared" si="301"/>
        <v>#DIV/0!</v>
      </c>
      <c r="P371" t="e">
        <f t="shared" si="301"/>
        <v>#DIV/0!</v>
      </c>
      <c r="Q371" t="e">
        <f t="shared" si="301"/>
        <v>#DIV/0!</v>
      </c>
      <c r="R371">
        <f t="shared" si="301"/>
        <v>33.861071932299005</v>
      </c>
      <c r="S371" t="e">
        <f t="shared" si="301"/>
        <v>#DIV/0!</v>
      </c>
      <c r="T371" t="e">
        <f t="shared" si="301"/>
        <v>#DIV/0!</v>
      </c>
      <c r="U371" t="e">
        <f t="shared" si="301"/>
        <v>#DIV/0!</v>
      </c>
      <c r="V371">
        <f t="shared" si="301"/>
        <v>101.92307692307692</v>
      </c>
      <c r="W371" t="e">
        <f t="shared" si="301"/>
        <v>#DIV/0!</v>
      </c>
      <c r="X371">
        <f t="shared" si="301"/>
        <v>3.3101045296167246</v>
      </c>
      <c r="Z371" t="e">
        <f t="shared" si="301"/>
        <v>#DIV/0!</v>
      </c>
      <c r="AA371" t="e">
        <f t="shared" si="301"/>
        <v>#DIV/0!</v>
      </c>
      <c r="AB371" t="e">
        <f t="shared" si="301"/>
        <v>#DIV/0!</v>
      </c>
      <c r="AC371">
        <f t="shared" si="301"/>
        <v>4.993803075510673</v>
      </c>
      <c r="AD371" t="e">
        <f t="shared" si="301"/>
        <v>#DIV/0!</v>
      </c>
      <c r="AE371" t="e">
        <f t="shared" si="301"/>
        <v>#DIV/0!</v>
      </c>
      <c r="AF371">
        <f t="shared" si="301"/>
        <v>30.085959885386821</v>
      </c>
      <c r="AG371">
        <f t="shared" si="301"/>
        <v>0</v>
      </c>
      <c r="AH371" t="e">
        <f t="shared" si="301"/>
        <v>#DIV/0!</v>
      </c>
      <c r="AI371">
        <f t="shared" si="301"/>
        <v>25.443857965451055</v>
      </c>
    </row>
    <row r="372" spans="4:35" x14ac:dyDescent="0.35">
      <c r="D372">
        <v>168</v>
      </c>
      <c r="F372">
        <f t="shared" ref="F372:AI372" si="302">F291/F252</f>
        <v>8.73</v>
      </c>
      <c r="G372">
        <f t="shared" si="302"/>
        <v>2.8942598187311175</v>
      </c>
      <c r="H372">
        <f t="shared" si="302"/>
        <v>3.4603174603174605</v>
      </c>
      <c r="I372">
        <f t="shared" si="302"/>
        <v>6.1176470588235299</v>
      </c>
      <c r="J372">
        <f t="shared" si="302"/>
        <v>3.2506887052341602</v>
      </c>
      <c r="K372" t="e">
        <f t="shared" si="302"/>
        <v>#DIV/0!</v>
      </c>
      <c r="L372">
        <f t="shared" si="302"/>
        <v>0</v>
      </c>
      <c r="M372" t="e">
        <f t="shared" si="302"/>
        <v>#DIV/0!</v>
      </c>
      <c r="N372" t="e">
        <f t="shared" si="302"/>
        <v>#DIV/0!</v>
      </c>
      <c r="O372" t="e">
        <f t="shared" si="302"/>
        <v>#DIV/0!</v>
      </c>
      <c r="P372" t="e">
        <f t="shared" si="302"/>
        <v>#DIV/0!</v>
      </c>
      <c r="Q372" t="e">
        <f t="shared" si="302"/>
        <v>#DIV/0!</v>
      </c>
      <c r="R372">
        <f t="shared" si="302"/>
        <v>3.2278264179672629</v>
      </c>
      <c r="S372" t="e">
        <f t="shared" si="302"/>
        <v>#DIV/0!</v>
      </c>
      <c r="T372" t="e">
        <f t="shared" si="302"/>
        <v>#DIV/0!</v>
      </c>
      <c r="U372" t="e">
        <f t="shared" si="302"/>
        <v>#DIV/0!</v>
      </c>
      <c r="V372">
        <f t="shared" si="302"/>
        <v>4.3605870020964366</v>
      </c>
      <c r="W372" t="e">
        <f t="shared" si="302"/>
        <v>#DIV/0!</v>
      </c>
      <c r="X372">
        <f t="shared" si="302"/>
        <v>0.20797101449275363</v>
      </c>
      <c r="Z372" t="e">
        <f t="shared" si="302"/>
        <v>#DIV/0!</v>
      </c>
      <c r="AA372" t="e">
        <f t="shared" si="302"/>
        <v>#DIV/0!</v>
      </c>
      <c r="AB372" t="e">
        <f t="shared" si="302"/>
        <v>#DIV/0!</v>
      </c>
      <c r="AC372">
        <f t="shared" si="302"/>
        <v>0.23429161521407887</v>
      </c>
      <c r="AD372" t="e">
        <f t="shared" si="302"/>
        <v>#DIV/0!</v>
      </c>
      <c r="AE372" t="e">
        <f t="shared" si="302"/>
        <v>#DIV/0!</v>
      </c>
      <c r="AF372">
        <f t="shared" si="302"/>
        <v>0.7404063205417607</v>
      </c>
      <c r="AG372">
        <f t="shared" si="302"/>
        <v>3.3734939759036145E-2</v>
      </c>
      <c r="AH372" t="e">
        <f t="shared" si="302"/>
        <v>#DIV/0!</v>
      </c>
      <c r="AI372">
        <f t="shared" si="302"/>
        <v>0.39860139860139854</v>
      </c>
    </row>
    <row r="373" spans="4:35" x14ac:dyDescent="0.35">
      <c r="D373">
        <v>192</v>
      </c>
      <c r="F373" t="e">
        <f t="shared" ref="F373:AI373" si="303">F292/F253</f>
        <v>#DIV/0!</v>
      </c>
      <c r="G373">
        <f t="shared" si="303"/>
        <v>5.1038251366120218</v>
      </c>
      <c r="H373">
        <f t="shared" si="303"/>
        <v>3.9597989949748746</v>
      </c>
      <c r="I373" t="e">
        <f t="shared" si="303"/>
        <v>#DIV/0!</v>
      </c>
      <c r="J373">
        <f t="shared" si="303"/>
        <v>4.3515850144092214</v>
      </c>
      <c r="K373" t="e">
        <f t="shared" si="303"/>
        <v>#DIV/0!</v>
      </c>
      <c r="L373">
        <f t="shared" si="303"/>
        <v>0</v>
      </c>
      <c r="M373" t="e">
        <f t="shared" si="303"/>
        <v>#DIV/0!</v>
      </c>
      <c r="N373" t="e">
        <f t="shared" si="303"/>
        <v>#DIV/0!</v>
      </c>
      <c r="O373" t="e">
        <f t="shared" si="303"/>
        <v>#DIV/0!</v>
      </c>
      <c r="P373" t="e">
        <f t="shared" si="303"/>
        <v>#DIV/0!</v>
      </c>
      <c r="Q373" t="e">
        <f t="shared" si="303"/>
        <v>#DIV/0!</v>
      </c>
      <c r="R373">
        <f t="shared" si="303"/>
        <v>5.0804216867469894</v>
      </c>
      <c r="S373" t="e">
        <f t="shared" si="303"/>
        <v>#DIV/0!</v>
      </c>
      <c r="T373" t="e">
        <f t="shared" si="303"/>
        <v>#DIV/0!</v>
      </c>
      <c r="U373" t="e">
        <f t="shared" si="303"/>
        <v>#DIV/0!</v>
      </c>
      <c r="V373">
        <f t="shared" si="303"/>
        <v>3.7875751503006008</v>
      </c>
      <c r="W373" t="e">
        <f t="shared" si="303"/>
        <v>#DIV/0!</v>
      </c>
      <c r="X373">
        <f t="shared" si="303"/>
        <v>0.35049288061336253</v>
      </c>
      <c r="Z373" t="e">
        <f t="shared" si="303"/>
        <v>#DIV/0!</v>
      </c>
      <c r="AA373" t="e">
        <f t="shared" si="303"/>
        <v>#DIV/0!</v>
      </c>
      <c r="AB373" t="e">
        <f t="shared" si="303"/>
        <v>#DIV/0!</v>
      </c>
      <c r="AC373">
        <f t="shared" si="303"/>
        <v>0.38376235035240036</v>
      </c>
      <c r="AD373" t="e">
        <f t="shared" si="303"/>
        <v>#DIV/0!</v>
      </c>
      <c r="AE373" t="e">
        <f t="shared" si="303"/>
        <v>#DIV/0!</v>
      </c>
      <c r="AF373">
        <f t="shared" si="303"/>
        <v>1.1505791505791507</v>
      </c>
      <c r="AG373">
        <f t="shared" si="303"/>
        <v>7.9518072289156624E-2</v>
      </c>
      <c r="AH373" t="e">
        <f t="shared" si="303"/>
        <v>#DIV/0!</v>
      </c>
      <c r="AI373">
        <f t="shared" si="303"/>
        <v>0.62559055118110241</v>
      </c>
    </row>
    <row r="374" spans="4:35" x14ac:dyDescent="0.35">
      <c r="D374">
        <v>216</v>
      </c>
      <c r="F374" t="e">
        <f t="shared" ref="F374:AI374" si="304">F293/F254</f>
        <v>#DIV/0!</v>
      </c>
      <c r="G374">
        <f t="shared" si="304"/>
        <v>9.1467889908256872</v>
      </c>
      <c r="H374">
        <f t="shared" si="304"/>
        <v>5.9504132231404965</v>
      </c>
      <c r="I374" t="e">
        <f t="shared" si="304"/>
        <v>#DIV/0!</v>
      </c>
      <c r="J374">
        <f t="shared" si="304"/>
        <v>7.3207547169811322</v>
      </c>
      <c r="K374">
        <f t="shared" si="304"/>
        <v>1.5238095238095239</v>
      </c>
      <c r="L374">
        <f t="shared" si="304"/>
        <v>0</v>
      </c>
      <c r="M374" t="e">
        <f t="shared" si="304"/>
        <v>#DIV/0!</v>
      </c>
      <c r="N374" t="e">
        <f t="shared" si="304"/>
        <v>#DIV/0!</v>
      </c>
      <c r="O374" t="e">
        <f t="shared" si="304"/>
        <v>#DIV/0!</v>
      </c>
      <c r="P374" t="e">
        <f t="shared" si="304"/>
        <v>#DIV/0!</v>
      </c>
      <c r="Q374" t="e">
        <f t="shared" si="304"/>
        <v>#DIV/0!</v>
      </c>
      <c r="R374">
        <f t="shared" si="304"/>
        <v>7.8213981244671809</v>
      </c>
      <c r="S374" t="e">
        <f t="shared" si="304"/>
        <v>#DIV/0!</v>
      </c>
      <c r="T374" t="e">
        <f t="shared" si="304"/>
        <v>#DIV/0!</v>
      </c>
      <c r="U374" t="e">
        <f t="shared" si="304"/>
        <v>#DIV/0!</v>
      </c>
      <c r="V374">
        <f t="shared" si="304"/>
        <v>20.564784053156146</v>
      </c>
      <c r="W374" t="e">
        <f t="shared" si="304"/>
        <v>#DIV/0!</v>
      </c>
      <c r="X374">
        <f t="shared" si="304"/>
        <v>0.53396739130434778</v>
      </c>
      <c r="Z374" t="e">
        <f t="shared" si="304"/>
        <v>#DIV/0!</v>
      </c>
      <c r="AA374" t="e">
        <f t="shared" si="304"/>
        <v>#DIV/0!</v>
      </c>
      <c r="AB374" t="e">
        <f t="shared" si="304"/>
        <v>#DIV/0!</v>
      </c>
      <c r="AC374">
        <f t="shared" si="304"/>
        <v>0.65091135437950765</v>
      </c>
      <c r="AD374" t="e">
        <f t="shared" si="304"/>
        <v>#DIV/0!</v>
      </c>
      <c r="AE374" t="e">
        <f t="shared" si="304"/>
        <v>#DIV/0!</v>
      </c>
      <c r="AF374">
        <f t="shared" si="304"/>
        <v>3.304347826086957</v>
      </c>
      <c r="AG374">
        <f t="shared" si="304"/>
        <v>6.1403508771929821E-2</v>
      </c>
      <c r="AH374" t="e">
        <f t="shared" si="304"/>
        <v>#DIV/0!</v>
      </c>
      <c r="AI374">
        <f t="shared" si="304"/>
        <v>1.6045977011494255</v>
      </c>
    </row>
    <row r="375" spans="4:35" x14ac:dyDescent="0.35">
      <c r="D375">
        <v>240</v>
      </c>
      <c r="F375">
        <f t="shared" ref="F375:AI375" si="305">F294/F255</f>
        <v>8.203125</v>
      </c>
      <c r="G375">
        <f t="shared" si="305"/>
        <v>3.7113402061855667</v>
      </c>
      <c r="H375">
        <f t="shared" si="305"/>
        <v>4.1855447680690396</v>
      </c>
      <c r="I375">
        <f t="shared" si="305"/>
        <v>1.9362318840579709</v>
      </c>
      <c r="J375">
        <f t="shared" si="305"/>
        <v>3.746478873239437</v>
      </c>
      <c r="K375">
        <f t="shared" si="305"/>
        <v>1.3732394366197183</v>
      </c>
      <c r="L375">
        <f t="shared" si="305"/>
        <v>0</v>
      </c>
      <c r="M375" t="e">
        <f t="shared" si="305"/>
        <v>#DIV/0!</v>
      </c>
      <c r="N375" t="e">
        <f t="shared" si="305"/>
        <v>#DIV/0!</v>
      </c>
      <c r="O375" t="e">
        <f t="shared" si="305"/>
        <v>#DIV/0!</v>
      </c>
      <c r="P375" t="e">
        <f t="shared" si="305"/>
        <v>#DIV/0!</v>
      </c>
      <c r="Q375" t="e">
        <f t="shared" si="305"/>
        <v>#DIV/0!</v>
      </c>
      <c r="R375">
        <f t="shared" si="305"/>
        <v>3.647334147334147</v>
      </c>
      <c r="S375" t="e">
        <f t="shared" si="305"/>
        <v>#DIV/0!</v>
      </c>
      <c r="T375" t="e">
        <f t="shared" si="305"/>
        <v>#DIV/0!</v>
      </c>
      <c r="U375" t="e">
        <f t="shared" si="305"/>
        <v>#DIV/0!</v>
      </c>
      <c r="V375" t="e">
        <f t="shared" si="305"/>
        <v>#DIV/0!</v>
      </c>
      <c r="W375" t="e">
        <f t="shared" si="305"/>
        <v>#DIV/0!</v>
      </c>
      <c r="X375">
        <f t="shared" si="305"/>
        <v>0.48083067092651754</v>
      </c>
      <c r="Z375" t="e">
        <f t="shared" si="305"/>
        <v>#DIV/0!</v>
      </c>
      <c r="AA375" t="e">
        <f t="shared" si="305"/>
        <v>#DIV/0!</v>
      </c>
      <c r="AB375" t="e">
        <f t="shared" si="305"/>
        <v>#DIV/0!</v>
      </c>
      <c r="AC375">
        <f t="shared" si="305"/>
        <v>0.54902555910543127</v>
      </c>
      <c r="AD375" t="e">
        <f t="shared" si="305"/>
        <v>#DIV/0!</v>
      </c>
      <c r="AE375" t="e">
        <f t="shared" si="305"/>
        <v>#DIV/0!</v>
      </c>
      <c r="AF375">
        <f t="shared" si="305"/>
        <v>4.233009708737864</v>
      </c>
      <c r="AG375">
        <f t="shared" si="305"/>
        <v>8.3783783783783775E-2</v>
      </c>
      <c r="AH375" t="e">
        <f t="shared" si="305"/>
        <v>#DIV/0!</v>
      </c>
      <c r="AI375">
        <f t="shared" si="305"/>
        <v>1.7864541832669323</v>
      </c>
    </row>
    <row r="376" spans="4:35" x14ac:dyDescent="0.35">
      <c r="D376">
        <v>264</v>
      </c>
      <c r="F376" t="e">
        <f t="shared" ref="F376:AI376" si="306">F295/F256</f>
        <v>#DIV/0!</v>
      </c>
      <c r="G376">
        <f t="shared" si="306"/>
        <v>37.056603773584911</v>
      </c>
      <c r="H376">
        <f t="shared" si="306"/>
        <v>8.0219780219780219</v>
      </c>
      <c r="I376" t="e">
        <f t="shared" si="306"/>
        <v>#DIV/0!</v>
      </c>
      <c r="J376">
        <f t="shared" si="306"/>
        <v>7.7419354838709671</v>
      </c>
      <c r="K376" t="e">
        <f t="shared" si="306"/>
        <v>#DIV/0!</v>
      </c>
      <c r="L376" t="e">
        <f t="shared" si="306"/>
        <v>#DIV/0!</v>
      </c>
      <c r="M376" t="e">
        <f t="shared" si="306"/>
        <v>#DIV/0!</v>
      </c>
      <c r="N376" t="e">
        <f t="shared" si="306"/>
        <v>#DIV/0!</v>
      </c>
      <c r="O376" t="e">
        <f t="shared" si="306"/>
        <v>#DIV/0!</v>
      </c>
      <c r="P376" t="e">
        <f t="shared" si="306"/>
        <v>#DIV/0!</v>
      </c>
      <c r="Q376" t="e">
        <f t="shared" si="306"/>
        <v>#DIV/0!</v>
      </c>
      <c r="R376">
        <f t="shared" si="306"/>
        <v>18.746285714285715</v>
      </c>
      <c r="S376" t="e">
        <f t="shared" si="306"/>
        <v>#DIV/0!</v>
      </c>
      <c r="T376" t="e">
        <f t="shared" si="306"/>
        <v>#DIV/0!</v>
      </c>
      <c r="U376" t="e">
        <f t="shared" si="306"/>
        <v>#DIV/0!</v>
      </c>
      <c r="V376" t="e">
        <f t="shared" si="306"/>
        <v>#DIV/0!</v>
      </c>
      <c r="W376" t="e">
        <f t="shared" si="306"/>
        <v>#DIV/0!</v>
      </c>
      <c r="X376">
        <f t="shared" si="306"/>
        <v>0.45169082125603865</v>
      </c>
      <c r="Z376" t="e">
        <f t="shared" si="306"/>
        <v>#DIV/0!</v>
      </c>
      <c r="AA376" t="e">
        <f t="shared" si="306"/>
        <v>#DIV/0!</v>
      </c>
      <c r="AB376" t="e">
        <f t="shared" si="306"/>
        <v>#DIV/0!</v>
      </c>
      <c r="AC376">
        <f t="shared" si="306"/>
        <v>0.51702898550724641</v>
      </c>
      <c r="AD376" t="e">
        <f t="shared" si="306"/>
        <v>#DIV/0!</v>
      </c>
      <c r="AE376" t="e">
        <f t="shared" si="306"/>
        <v>#DIV/0!</v>
      </c>
      <c r="AF376">
        <f t="shared" si="306"/>
        <v>2.7122641509433962</v>
      </c>
      <c r="AG376">
        <f t="shared" si="306"/>
        <v>0</v>
      </c>
      <c r="AH376" t="e">
        <f t="shared" si="306"/>
        <v>#DIV/0!</v>
      </c>
      <c r="AI376">
        <f t="shared" si="306"/>
        <v>1.1867905056759545</v>
      </c>
    </row>
    <row r="377" spans="4:35" x14ac:dyDescent="0.35">
      <c r="D377">
        <v>288</v>
      </c>
      <c r="F377" t="e">
        <f t="shared" ref="F377:AI377" si="307">F296/F257</f>
        <v>#DIV/0!</v>
      </c>
      <c r="G377">
        <f t="shared" si="307"/>
        <v>18.515981735159816</v>
      </c>
      <c r="H377">
        <f t="shared" si="307"/>
        <v>7.3991031390134534</v>
      </c>
      <c r="I377" t="e">
        <f t="shared" si="307"/>
        <v>#DIV/0!</v>
      </c>
      <c r="J377">
        <f t="shared" si="307"/>
        <v>6.2566844919786089</v>
      </c>
      <c r="K377" t="e">
        <f t="shared" si="307"/>
        <v>#DIV/0!</v>
      </c>
      <c r="L377" t="e">
        <f t="shared" si="307"/>
        <v>#DIV/0!</v>
      </c>
      <c r="M377" t="e">
        <f t="shared" si="307"/>
        <v>#DIV/0!</v>
      </c>
      <c r="N377" t="e">
        <f t="shared" si="307"/>
        <v>#DIV/0!</v>
      </c>
      <c r="O377" t="e">
        <f t="shared" si="307"/>
        <v>#DIV/0!</v>
      </c>
      <c r="P377" t="e">
        <f t="shared" si="307"/>
        <v>#DIV/0!</v>
      </c>
      <c r="Q377" t="e">
        <f t="shared" si="307"/>
        <v>#DIV/0!</v>
      </c>
      <c r="R377">
        <f t="shared" si="307"/>
        <v>13.387488328664798</v>
      </c>
      <c r="S377" t="e">
        <f t="shared" si="307"/>
        <v>#DIV/0!</v>
      </c>
      <c r="T377" t="e">
        <f t="shared" si="307"/>
        <v>#DIV/0!</v>
      </c>
      <c r="U377" t="e">
        <f t="shared" si="307"/>
        <v>#DIV/0!</v>
      </c>
      <c r="V377" t="e">
        <f t="shared" si="307"/>
        <v>#DIV/0!</v>
      </c>
      <c r="W377" t="e">
        <f t="shared" si="307"/>
        <v>#DIV/0!</v>
      </c>
      <c r="X377">
        <f t="shared" si="307"/>
        <v>0.56017505470459517</v>
      </c>
      <c r="Z377" t="e">
        <f t="shared" si="307"/>
        <v>#DIV/0!</v>
      </c>
      <c r="AA377" t="e">
        <f t="shared" si="307"/>
        <v>#DIV/0!</v>
      </c>
      <c r="AB377" t="e">
        <f t="shared" si="307"/>
        <v>#DIV/0!</v>
      </c>
      <c r="AC377">
        <f t="shared" si="307"/>
        <v>0.64227571115973736</v>
      </c>
      <c r="AD377" t="e">
        <f t="shared" si="307"/>
        <v>#DIV/0!</v>
      </c>
      <c r="AE377" t="e">
        <f t="shared" si="307"/>
        <v>#DIV/0!</v>
      </c>
      <c r="AF377">
        <f t="shared" si="307"/>
        <v>2.8793103448275863</v>
      </c>
      <c r="AG377">
        <f t="shared" si="307"/>
        <v>0.14999999999999997</v>
      </c>
      <c r="AH377" t="e">
        <f t="shared" si="307"/>
        <v>#DIV/0!</v>
      </c>
      <c r="AI377">
        <f t="shared" si="307"/>
        <v>1.4163999999999999</v>
      </c>
    </row>
    <row r="378" spans="4:35" x14ac:dyDescent="0.35">
      <c r="D378">
        <v>312</v>
      </c>
      <c r="F378" t="e">
        <f t="shared" ref="F378:AI378" si="308">F297/F258</f>
        <v>#DIV/0!</v>
      </c>
      <c r="G378">
        <f t="shared" si="308"/>
        <v>23.177842565597668</v>
      </c>
      <c r="H378">
        <f t="shared" si="308"/>
        <v>5.8742632612966599</v>
      </c>
      <c r="I378" t="e">
        <f t="shared" si="308"/>
        <v>#DIV/0!</v>
      </c>
      <c r="J378">
        <f t="shared" si="308"/>
        <v>4.2227488151658772</v>
      </c>
      <c r="K378" t="e">
        <f t="shared" si="308"/>
        <v>#DIV/0!</v>
      </c>
      <c r="L378">
        <f t="shared" si="308"/>
        <v>0</v>
      </c>
      <c r="M378" t="e">
        <f t="shared" si="308"/>
        <v>#DIV/0!</v>
      </c>
      <c r="N378" t="e">
        <f t="shared" si="308"/>
        <v>#DIV/0!</v>
      </c>
      <c r="O378" t="e">
        <f t="shared" si="308"/>
        <v>#DIV/0!</v>
      </c>
      <c r="P378" t="e">
        <f t="shared" si="308"/>
        <v>#DIV/0!</v>
      </c>
      <c r="Q378" t="e">
        <f t="shared" si="308"/>
        <v>#DIV/0!</v>
      </c>
      <c r="R378">
        <f t="shared" si="308"/>
        <v>11.205258693808315</v>
      </c>
      <c r="S378" t="e">
        <f t="shared" si="308"/>
        <v>#DIV/0!</v>
      </c>
      <c r="T378" t="e">
        <f t="shared" si="308"/>
        <v>#DIV/0!</v>
      </c>
      <c r="U378" t="e">
        <f t="shared" si="308"/>
        <v>#DIV/0!</v>
      </c>
      <c r="V378" t="e">
        <f t="shared" si="308"/>
        <v>#DIV/0!</v>
      </c>
      <c r="W378" t="e">
        <f t="shared" si="308"/>
        <v>#DIV/0!</v>
      </c>
      <c r="X378">
        <f t="shared" si="308"/>
        <v>0.36325678496868474</v>
      </c>
      <c r="Z378" t="e">
        <f t="shared" si="308"/>
        <v>#DIV/0!</v>
      </c>
      <c r="AA378" t="e">
        <f t="shared" si="308"/>
        <v>#DIV/0!</v>
      </c>
      <c r="AB378" t="e">
        <f t="shared" si="308"/>
        <v>#DIV/0!</v>
      </c>
      <c r="AC378">
        <f t="shared" si="308"/>
        <v>0.40079331941544882</v>
      </c>
      <c r="AD378" t="e">
        <f t="shared" si="308"/>
        <v>#DIV/0!</v>
      </c>
      <c r="AE378" t="e">
        <f t="shared" si="308"/>
        <v>#DIV/0!</v>
      </c>
      <c r="AF378">
        <f t="shared" si="308"/>
        <v>2.1314952279957584</v>
      </c>
      <c r="AG378">
        <f t="shared" si="308"/>
        <v>0</v>
      </c>
      <c r="AH378" t="e">
        <f t="shared" si="308"/>
        <v>#DIV/0!</v>
      </c>
      <c r="AI378">
        <f t="shared" si="308"/>
        <v>0.94677343382006596</v>
      </c>
    </row>
    <row r="379" spans="4:35" x14ac:dyDescent="0.35">
      <c r="D379">
        <v>336</v>
      </c>
      <c r="F379" t="e">
        <f t="shared" ref="F379:AI379" si="309">F298/F259</f>
        <v>#DIV/0!</v>
      </c>
      <c r="G379">
        <f t="shared" si="309"/>
        <v>15.362903225806452</v>
      </c>
      <c r="H379">
        <f t="shared" si="309"/>
        <v>7.2198275862068968</v>
      </c>
      <c r="I379">
        <f t="shared" si="309"/>
        <v>1.7338129496402881</v>
      </c>
      <c r="J379">
        <f t="shared" si="309"/>
        <v>4.6555023923444985</v>
      </c>
      <c r="K379" t="e">
        <f t="shared" si="309"/>
        <v>#DIV/0!</v>
      </c>
      <c r="L379">
        <f t="shared" si="309"/>
        <v>0</v>
      </c>
      <c r="M379" t="e">
        <f t="shared" si="309"/>
        <v>#DIV/0!</v>
      </c>
      <c r="N379" t="e">
        <f t="shared" si="309"/>
        <v>#DIV/0!</v>
      </c>
      <c r="O379" t="e">
        <f t="shared" si="309"/>
        <v>#DIV/0!</v>
      </c>
      <c r="P379" t="e">
        <f t="shared" si="309"/>
        <v>#DIV/0!</v>
      </c>
      <c r="Q379" t="e">
        <f t="shared" si="309"/>
        <v>#DIV/0!</v>
      </c>
      <c r="R379">
        <f t="shared" si="309"/>
        <v>8.4489028213166151</v>
      </c>
      <c r="S379" t="e">
        <f t="shared" si="309"/>
        <v>#DIV/0!</v>
      </c>
      <c r="T379" t="e">
        <f t="shared" si="309"/>
        <v>#DIV/0!</v>
      </c>
      <c r="U379" t="e">
        <f t="shared" si="309"/>
        <v>#DIV/0!</v>
      </c>
      <c r="V379" t="e">
        <f t="shared" si="309"/>
        <v>#DIV/0!</v>
      </c>
      <c r="W379" t="e">
        <f t="shared" si="309"/>
        <v>#DIV/0!</v>
      </c>
      <c r="X379">
        <f t="shared" si="309"/>
        <v>0.30672268907563027</v>
      </c>
      <c r="Z379" t="e">
        <f t="shared" si="309"/>
        <v>#DIV/0!</v>
      </c>
      <c r="AA379" t="e">
        <f t="shared" si="309"/>
        <v>#DIV/0!</v>
      </c>
      <c r="AB379" t="e">
        <f t="shared" si="309"/>
        <v>#DIV/0!</v>
      </c>
      <c r="AC379">
        <f t="shared" si="309"/>
        <v>0.34436974789915969</v>
      </c>
      <c r="AD379" t="e">
        <f t="shared" si="309"/>
        <v>#DIV/0!</v>
      </c>
      <c r="AE379" t="e">
        <f t="shared" si="309"/>
        <v>#DIV/0!</v>
      </c>
      <c r="AF379">
        <f t="shared" si="309"/>
        <v>1.2450980392156863</v>
      </c>
      <c r="AG379">
        <f t="shared" si="309"/>
        <v>0</v>
      </c>
      <c r="AH379" t="e">
        <f t="shared" si="309"/>
        <v>#DIV/0!</v>
      </c>
      <c r="AI379">
        <f t="shared" si="309"/>
        <v>0.52916666666666667</v>
      </c>
    </row>
    <row r="380" spans="4:35" x14ac:dyDescent="0.35">
      <c r="D380">
        <v>360</v>
      </c>
      <c r="F380" t="e">
        <f t="shared" ref="F380:AI380" si="310">F299/F260</f>
        <v>#DIV/0!</v>
      </c>
      <c r="G380">
        <f t="shared" si="310"/>
        <v>11.327731092436975</v>
      </c>
      <c r="H380">
        <f t="shared" si="310"/>
        <v>5.463636363636363</v>
      </c>
      <c r="I380" t="e">
        <f t="shared" si="310"/>
        <v>#DIV/0!</v>
      </c>
      <c r="J380">
        <f t="shared" si="310"/>
        <v>3.974609375</v>
      </c>
      <c r="K380">
        <f t="shared" si="310"/>
        <v>2.004950495049505</v>
      </c>
      <c r="L380">
        <f t="shared" si="310"/>
        <v>0</v>
      </c>
      <c r="M380" t="e">
        <f t="shared" si="310"/>
        <v>#DIV/0!</v>
      </c>
      <c r="N380" t="e">
        <f t="shared" si="310"/>
        <v>#DIV/0!</v>
      </c>
      <c r="O380" t="e">
        <f t="shared" si="310"/>
        <v>#DIV/0!</v>
      </c>
      <c r="P380" t="e">
        <f t="shared" si="310"/>
        <v>#DIV/0!</v>
      </c>
      <c r="Q380" t="e">
        <f t="shared" si="310"/>
        <v>#DIV/0!</v>
      </c>
      <c r="R380">
        <f t="shared" si="310"/>
        <v>7.309566250742721</v>
      </c>
      <c r="S380" t="e">
        <f t="shared" si="310"/>
        <v>#DIV/0!</v>
      </c>
      <c r="T380" t="e">
        <f t="shared" si="310"/>
        <v>#DIV/0!</v>
      </c>
      <c r="U380" t="e">
        <f t="shared" si="310"/>
        <v>#DIV/0!</v>
      </c>
      <c r="V380" t="e">
        <f t="shared" si="310"/>
        <v>#DIV/0!</v>
      </c>
      <c r="W380" t="e">
        <f t="shared" si="310"/>
        <v>#DIV/0!</v>
      </c>
      <c r="X380">
        <f t="shared" si="310"/>
        <v>0.3576555023923445</v>
      </c>
      <c r="Z380" t="e">
        <f t="shared" si="310"/>
        <v>#DIV/0!</v>
      </c>
      <c r="AA380" t="e">
        <f t="shared" si="310"/>
        <v>#DIV/0!</v>
      </c>
      <c r="AB380" t="e">
        <f t="shared" si="310"/>
        <v>#DIV/0!</v>
      </c>
      <c r="AC380">
        <f t="shared" si="310"/>
        <v>0.39284688995215311</v>
      </c>
      <c r="AD380" t="e">
        <f t="shared" si="310"/>
        <v>#DIV/0!</v>
      </c>
      <c r="AE380" t="e">
        <f t="shared" si="310"/>
        <v>#DIV/0!</v>
      </c>
      <c r="AF380">
        <f t="shared" si="310"/>
        <v>1.5618971061093248</v>
      </c>
      <c r="AG380">
        <f t="shared" si="310"/>
        <v>0</v>
      </c>
      <c r="AH380" t="e">
        <f t="shared" si="310"/>
        <v>#DIV/0!</v>
      </c>
      <c r="AI380">
        <f t="shared" si="310"/>
        <v>0.57417257683215139</v>
      </c>
    </row>
    <row r="381" spans="4:35" x14ac:dyDescent="0.35">
      <c r="D381">
        <v>408</v>
      </c>
      <c r="F381" t="e">
        <f t="shared" ref="F381:AI381" si="311">F300/F261</f>
        <v>#DIV/0!</v>
      </c>
      <c r="G381">
        <f t="shared" si="311"/>
        <v>5.8787128712871288</v>
      </c>
      <c r="H381">
        <f t="shared" si="311"/>
        <v>4.9015317286652076</v>
      </c>
      <c r="I381" t="e">
        <f t="shared" si="311"/>
        <v>#DIV/0!</v>
      </c>
      <c r="J381">
        <f t="shared" si="311"/>
        <v>5.4594594594594588</v>
      </c>
      <c r="K381" t="e">
        <f t="shared" si="311"/>
        <v>#DIV/0!</v>
      </c>
      <c r="L381">
        <f t="shared" si="311"/>
        <v>0</v>
      </c>
      <c r="M381" t="e">
        <f t="shared" si="311"/>
        <v>#DIV/0!</v>
      </c>
      <c r="N381" t="e">
        <f t="shared" si="311"/>
        <v>#DIV/0!</v>
      </c>
      <c r="O381" t="e">
        <f t="shared" si="311"/>
        <v>#DIV/0!</v>
      </c>
      <c r="P381" t="e">
        <f t="shared" si="311"/>
        <v>#DIV/0!</v>
      </c>
      <c r="Q381" t="e">
        <f t="shared" si="311"/>
        <v>#DIV/0!</v>
      </c>
      <c r="R381">
        <f t="shared" si="311"/>
        <v>5.7582070707070701</v>
      </c>
      <c r="S381" t="e">
        <f t="shared" si="311"/>
        <v>#DIV/0!</v>
      </c>
      <c r="T381" t="e">
        <f t="shared" si="311"/>
        <v>#DIV/0!</v>
      </c>
      <c r="U381" t="e">
        <f t="shared" si="311"/>
        <v>#DIV/0!</v>
      </c>
      <c r="V381" t="e">
        <f t="shared" si="311"/>
        <v>#DIV/0!</v>
      </c>
      <c r="W381" t="e">
        <f t="shared" si="311"/>
        <v>#DIV/0!</v>
      </c>
      <c r="X381">
        <f t="shared" si="311"/>
        <v>0.38043478260869568</v>
      </c>
      <c r="Z381" t="e">
        <f t="shared" si="311"/>
        <v>#DIV/0!</v>
      </c>
      <c r="AA381" t="e">
        <f t="shared" si="311"/>
        <v>#DIV/0!</v>
      </c>
      <c r="AB381" t="e">
        <f t="shared" si="311"/>
        <v>#DIV/0!</v>
      </c>
      <c r="AC381">
        <f t="shared" si="311"/>
        <v>0.41550724637681163</v>
      </c>
      <c r="AD381" t="e">
        <f t="shared" si="311"/>
        <v>#DIV/0!</v>
      </c>
      <c r="AE381" t="e">
        <f t="shared" si="311"/>
        <v>#DIV/0!</v>
      </c>
      <c r="AF381">
        <f t="shared" si="311"/>
        <v>1.2367864693446087</v>
      </c>
      <c r="AG381">
        <f t="shared" si="311"/>
        <v>0</v>
      </c>
      <c r="AH381" t="e">
        <f t="shared" si="311"/>
        <v>#DIV/0!</v>
      </c>
      <c r="AI381">
        <f t="shared" si="311"/>
        <v>0.49408783783783783</v>
      </c>
    </row>
    <row r="382" spans="4:35" x14ac:dyDescent="0.35">
      <c r="D382">
        <v>432</v>
      </c>
      <c r="F382" t="e">
        <f t="shared" ref="F382:AI382" si="312">F301/F262</f>
        <v>#DIV/0!</v>
      </c>
      <c r="G382" t="e">
        <f t="shared" si="312"/>
        <v>#DIV/0!</v>
      </c>
      <c r="H382">
        <f t="shared" si="312"/>
        <v>6.4564564564564559</v>
      </c>
      <c r="I382" t="e">
        <f t="shared" si="312"/>
        <v>#DIV/0!</v>
      </c>
      <c r="J382">
        <f t="shared" si="312"/>
        <v>7.6691729323308264</v>
      </c>
      <c r="K382" t="e">
        <f t="shared" si="312"/>
        <v>#DIV/0!</v>
      </c>
      <c r="L382" t="e">
        <f t="shared" si="312"/>
        <v>#DIV/0!</v>
      </c>
      <c r="M382" t="e">
        <f t="shared" si="312"/>
        <v>#DIV/0!</v>
      </c>
      <c r="N382" t="e">
        <f t="shared" si="312"/>
        <v>#DIV/0!</v>
      </c>
      <c r="O382" t="e">
        <f t="shared" si="312"/>
        <v>#DIV/0!</v>
      </c>
      <c r="P382" t="e">
        <f t="shared" si="312"/>
        <v>#DIV/0!</v>
      </c>
      <c r="Q382" t="e">
        <f t="shared" si="312"/>
        <v>#DIV/0!</v>
      </c>
      <c r="R382">
        <f t="shared" si="312"/>
        <v>19.053648068669528</v>
      </c>
      <c r="S382" t="e">
        <f t="shared" si="312"/>
        <v>#DIV/0!</v>
      </c>
      <c r="T382" t="e">
        <f t="shared" si="312"/>
        <v>#DIV/0!</v>
      </c>
      <c r="U382" t="e">
        <f t="shared" si="312"/>
        <v>#DIV/0!</v>
      </c>
      <c r="V382" t="e">
        <f t="shared" si="312"/>
        <v>#DIV/0!</v>
      </c>
      <c r="W382" t="e">
        <f t="shared" si="312"/>
        <v>#DIV/0!</v>
      </c>
      <c r="X382">
        <f t="shared" si="312"/>
        <v>0.38391304347826088</v>
      </c>
      <c r="Z382" t="e">
        <f t="shared" si="312"/>
        <v>#DIV/0!</v>
      </c>
      <c r="AA382" t="e">
        <f t="shared" si="312"/>
        <v>#DIV/0!</v>
      </c>
      <c r="AB382" t="e">
        <f t="shared" si="312"/>
        <v>#DIV/0!</v>
      </c>
      <c r="AC382">
        <f t="shared" si="312"/>
        <v>0.4348260869565217</v>
      </c>
      <c r="AD382" t="e">
        <f t="shared" si="312"/>
        <v>#DIV/0!</v>
      </c>
      <c r="AE382" t="e">
        <f t="shared" si="312"/>
        <v>#DIV/0!</v>
      </c>
      <c r="AF382">
        <f t="shared" si="312"/>
        <v>1.9322033898305084</v>
      </c>
      <c r="AG382">
        <f t="shared" si="312"/>
        <v>0</v>
      </c>
      <c r="AH382" t="e">
        <f t="shared" si="312"/>
        <v>#DIV/0!</v>
      </c>
      <c r="AI382">
        <f t="shared" si="312"/>
        <v>0.64994298745724066</v>
      </c>
    </row>
    <row r="383" spans="4:35" x14ac:dyDescent="0.35">
      <c r="D383">
        <v>456</v>
      </c>
      <c r="F383" t="e">
        <f t="shared" ref="F383:AI383" si="313">F302/F263</f>
        <v>#DIV/0!</v>
      </c>
      <c r="G383" t="e">
        <f t="shared" si="313"/>
        <v>#DIV/0!</v>
      </c>
      <c r="H383">
        <f t="shared" si="313"/>
        <v>6.0471976401179939</v>
      </c>
      <c r="I383" t="e">
        <f t="shared" si="313"/>
        <v>#DIV/0!</v>
      </c>
      <c r="J383">
        <f t="shared" si="313"/>
        <v>5.9230769230769234</v>
      </c>
      <c r="K383" t="e">
        <f t="shared" si="313"/>
        <v>#DIV/0!</v>
      </c>
      <c r="L383" t="e">
        <f t="shared" si="313"/>
        <v>#DIV/0!</v>
      </c>
      <c r="M383" t="e">
        <f t="shared" si="313"/>
        <v>#DIV/0!</v>
      </c>
      <c r="N383" t="e">
        <f t="shared" si="313"/>
        <v>#DIV/0!</v>
      </c>
      <c r="O383" t="e">
        <f t="shared" si="313"/>
        <v>#DIV/0!</v>
      </c>
      <c r="P383" t="e">
        <f t="shared" si="313"/>
        <v>#DIV/0!</v>
      </c>
      <c r="Q383" t="e">
        <f t="shared" si="313"/>
        <v>#DIV/0!</v>
      </c>
      <c r="R383">
        <f t="shared" si="313"/>
        <v>17.151452282157674</v>
      </c>
      <c r="S383" t="e">
        <f t="shared" si="313"/>
        <v>#DIV/0!</v>
      </c>
      <c r="T383" t="e">
        <f t="shared" si="313"/>
        <v>#DIV/0!</v>
      </c>
      <c r="U383" t="e">
        <f t="shared" si="313"/>
        <v>#DIV/0!</v>
      </c>
      <c r="V383" t="e">
        <f t="shared" si="313"/>
        <v>#DIV/0!</v>
      </c>
      <c r="W383" t="e">
        <f t="shared" si="313"/>
        <v>#DIV/0!</v>
      </c>
      <c r="X383">
        <f t="shared" si="313"/>
        <v>0.38198198198198197</v>
      </c>
      <c r="Z383" t="e">
        <f t="shared" si="313"/>
        <v>#DIV/0!</v>
      </c>
      <c r="AA383" t="e">
        <f t="shared" si="313"/>
        <v>#DIV/0!</v>
      </c>
      <c r="AB383" t="e">
        <f t="shared" si="313"/>
        <v>#DIV/0!</v>
      </c>
      <c r="AC383">
        <f t="shared" si="313"/>
        <v>0.4358108108108108</v>
      </c>
      <c r="AD383" t="e">
        <f t="shared" si="313"/>
        <v>#DIV/0!</v>
      </c>
      <c r="AE383" t="e">
        <f t="shared" si="313"/>
        <v>#DIV/0!</v>
      </c>
      <c r="AF383">
        <f t="shared" si="313"/>
        <v>1.4396284829721364</v>
      </c>
      <c r="AG383">
        <f t="shared" si="313"/>
        <v>0</v>
      </c>
      <c r="AH383" t="e">
        <f t="shared" si="313"/>
        <v>#DIV/0!</v>
      </c>
      <c r="AI383">
        <f t="shared" si="313"/>
        <v>0.63265306122448983</v>
      </c>
    </row>
    <row r="384" spans="4:35" x14ac:dyDescent="0.35">
      <c r="D384">
        <v>480</v>
      </c>
      <c r="F384" t="e">
        <f t="shared" ref="F384:AI384" si="314">F303/F264</f>
        <v>#DIV/0!</v>
      </c>
      <c r="G384">
        <f t="shared" si="314"/>
        <v>11.065693430656934</v>
      </c>
      <c r="H384">
        <f t="shared" si="314"/>
        <v>3.3872502378686966</v>
      </c>
      <c r="I384" t="e">
        <f t="shared" si="314"/>
        <v>#DIV/0!</v>
      </c>
      <c r="J384">
        <f t="shared" si="314"/>
        <v>4.3733333333333331</v>
      </c>
      <c r="K384">
        <f t="shared" si="314"/>
        <v>1.4285714285714286</v>
      </c>
      <c r="L384">
        <f t="shared" si="314"/>
        <v>0</v>
      </c>
      <c r="M384" t="e">
        <f t="shared" si="314"/>
        <v>#DIV/0!</v>
      </c>
      <c r="N384" t="e">
        <f t="shared" si="314"/>
        <v>#DIV/0!</v>
      </c>
      <c r="O384" t="e">
        <f t="shared" si="314"/>
        <v>#DIV/0!</v>
      </c>
      <c r="P384" t="e">
        <f t="shared" si="314"/>
        <v>#DIV/0!</v>
      </c>
      <c r="Q384" t="e">
        <f t="shared" si="314"/>
        <v>#DIV/0!</v>
      </c>
      <c r="R384">
        <f t="shared" si="314"/>
        <v>6.1662177760677173</v>
      </c>
      <c r="S384" t="e">
        <f t="shared" si="314"/>
        <v>#DIV/0!</v>
      </c>
      <c r="T384" t="e">
        <f t="shared" si="314"/>
        <v>#DIV/0!</v>
      </c>
      <c r="U384" t="e">
        <f t="shared" si="314"/>
        <v>#DIV/0!</v>
      </c>
      <c r="V384" t="e">
        <f t="shared" si="314"/>
        <v>#DIV/0!</v>
      </c>
      <c r="W384" t="e">
        <f t="shared" si="314"/>
        <v>#DIV/0!</v>
      </c>
      <c r="X384">
        <f t="shared" si="314"/>
        <v>0.30798479087452474</v>
      </c>
      <c r="Z384" t="e">
        <f t="shared" si="314"/>
        <v>#DIV/0!</v>
      </c>
      <c r="AA384" t="e">
        <f t="shared" si="314"/>
        <v>#DIV/0!</v>
      </c>
      <c r="AB384" t="e">
        <f t="shared" si="314"/>
        <v>#DIV/0!</v>
      </c>
      <c r="AC384">
        <f t="shared" si="314"/>
        <v>0.34866920152091258</v>
      </c>
      <c r="AD384" t="e">
        <f t="shared" si="314"/>
        <v>#DIV/0!</v>
      </c>
      <c r="AE384" t="e">
        <f t="shared" si="314"/>
        <v>#DIV/0!</v>
      </c>
      <c r="AF384">
        <f t="shared" si="314"/>
        <v>0.6647780925401322</v>
      </c>
      <c r="AG384">
        <f t="shared" si="314"/>
        <v>0</v>
      </c>
      <c r="AH384" t="e">
        <f t="shared" si="314"/>
        <v>#DIV/0!</v>
      </c>
      <c r="AI384">
        <f t="shared" si="314"/>
        <v>0.23112278397898883</v>
      </c>
    </row>
    <row r="385" spans="4:35" x14ac:dyDescent="0.35">
      <c r="D385">
        <v>504</v>
      </c>
      <c r="F385" t="e">
        <f t="shared" ref="F385:AI385" si="315">F304/F265</f>
        <v>#DIV/0!</v>
      </c>
      <c r="G385">
        <f t="shared" si="315"/>
        <v>1.8483412322274879</v>
      </c>
      <c r="H385">
        <f t="shared" si="315"/>
        <v>2.1813403416557167</v>
      </c>
      <c r="I385" t="e">
        <f t="shared" si="315"/>
        <v>#DIV/0!</v>
      </c>
      <c r="J385">
        <f t="shared" si="315"/>
        <v>2.0434192672998646</v>
      </c>
      <c r="K385">
        <f t="shared" si="315"/>
        <v>0</v>
      </c>
      <c r="L385">
        <f t="shared" si="315"/>
        <v>0</v>
      </c>
      <c r="M385" t="e">
        <f t="shared" si="315"/>
        <v>#DIV/0!</v>
      </c>
      <c r="N385" t="e">
        <f t="shared" si="315"/>
        <v>#DIV/0!</v>
      </c>
      <c r="O385" t="e">
        <f t="shared" si="315"/>
        <v>#DIV/0!</v>
      </c>
      <c r="P385" t="e">
        <f t="shared" si="315"/>
        <v>#DIV/0!</v>
      </c>
      <c r="Q385" t="e">
        <f t="shared" si="315"/>
        <v>#DIV/0!</v>
      </c>
      <c r="R385">
        <f t="shared" si="315"/>
        <v>2.1401731743179218</v>
      </c>
      <c r="S385" t="e">
        <f t="shared" si="315"/>
        <v>#DIV/0!</v>
      </c>
      <c r="T385">
        <f t="shared" si="315"/>
        <v>4.5544554455445541</v>
      </c>
      <c r="U385" t="e">
        <f t="shared" si="315"/>
        <v>#DIV/0!</v>
      </c>
      <c r="V385" t="e">
        <f t="shared" si="315"/>
        <v>#DIV/0!</v>
      </c>
      <c r="W385" t="e">
        <f t="shared" si="315"/>
        <v>#DIV/0!</v>
      </c>
      <c r="X385">
        <f t="shared" si="315"/>
        <v>0.21083333333333334</v>
      </c>
      <c r="Z385" t="e">
        <f t="shared" si="315"/>
        <v>#DIV/0!</v>
      </c>
      <c r="AA385" t="e">
        <f t="shared" si="315"/>
        <v>#DIV/0!</v>
      </c>
      <c r="AB385" t="e">
        <f t="shared" si="315"/>
        <v>#DIV/0!</v>
      </c>
      <c r="AC385">
        <f t="shared" si="315"/>
        <v>0.24932575411808641</v>
      </c>
      <c r="AD385" t="e">
        <f t="shared" si="315"/>
        <v>#DIV/0!</v>
      </c>
      <c r="AE385" t="e">
        <f t="shared" si="315"/>
        <v>#DIV/0!</v>
      </c>
      <c r="AF385">
        <f t="shared" si="315"/>
        <v>0.86321381142098286</v>
      </c>
      <c r="AG385">
        <f t="shared" si="315"/>
        <v>0</v>
      </c>
      <c r="AH385" t="e">
        <f t="shared" si="315"/>
        <v>#DIV/0!</v>
      </c>
      <c r="AI385">
        <f t="shared" si="315"/>
        <v>0.27368421052631581</v>
      </c>
    </row>
    <row r="386" spans="4:35" x14ac:dyDescent="0.35">
      <c r="D386">
        <v>528</v>
      </c>
      <c r="F386" t="e">
        <f t="shared" ref="F386:AI386" si="316">F305/F266</f>
        <v>#DIV/0!</v>
      </c>
      <c r="G386">
        <f t="shared" si="316"/>
        <v>4.6701260192735363</v>
      </c>
      <c r="H386">
        <f t="shared" si="316"/>
        <v>2.684063373718546</v>
      </c>
      <c r="I386" t="e">
        <f t="shared" si="316"/>
        <v>#DIV/0!</v>
      </c>
      <c r="J386">
        <f t="shared" si="316"/>
        <v>2.554621848739496</v>
      </c>
      <c r="K386" t="e">
        <f t="shared" si="316"/>
        <v>#DIV/0!</v>
      </c>
      <c r="L386">
        <f t="shared" si="316"/>
        <v>0</v>
      </c>
      <c r="M386" t="e">
        <f t="shared" si="316"/>
        <v>#DIV/0!</v>
      </c>
      <c r="N386" t="e">
        <f t="shared" si="316"/>
        <v>#DIV/0!</v>
      </c>
      <c r="O386" t="e">
        <f t="shared" si="316"/>
        <v>#DIV/0!</v>
      </c>
      <c r="P386" t="e">
        <f t="shared" si="316"/>
        <v>#DIV/0!</v>
      </c>
      <c r="Q386" t="e">
        <f t="shared" si="316"/>
        <v>#DIV/0!</v>
      </c>
      <c r="R386">
        <f t="shared" si="316"/>
        <v>3.8593310409502974</v>
      </c>
      <c r="S386" t="e">
        <f t="shared" si="316"/>
        <v>#DIV/0!</v>
      </c>
      <c r="T386" t="e">
        <f t="shared" si="316"/>
        <v>#DIV/0!</v>
      </c>
      <c r="U386" t="e">
        <f t="shared" si="316"/>
        <v>#DIV/0!</v>
      </c>
      <c r="V386" t="e">
        <f t="shared" si="316"/>
        <v>#DIV/0!</v>
      </c>
      <c r="W386" t="e">
        <f t="shared" si="316"/>
        <v>#DIV/0!</v>
      </c>
      <c r="X386">
        <f t="shared" si="316"/>
        <v>0.22296650717703351</v>
      </c>
      <c r="Z386" t="e">
        <f t="shared" si="316"/>
        <v>#DIV/0!</v>
      </c>
      <c r="AA386" t="e">
        <f t="shared" si="316"/>
        <v>#DIV/0!</v>
      </c>
      <c r="AB386" t="e">
        <f t="shared" si="316"/>
        <v>#DIV/0!</v>
      </c>
      <c r="AC386">
        <f t="shared" si="316"/>
        <v>0.25631578947368422</v>
      </c>
      <c r="AD386" t="e">
        <f t="shared" si="316"/>
        <v>#DIV/0!</v>
      </c>
      <c r="AE386" t="e">
        <f t="shared" si="316"/>
        <v>#DIV/0!</v>
      </c>
      <c r="AF386">
        <f t="shared" si="316"/>
        <v>1.4000000000000001</v>
      </c>
      <c r="AG386">
        <f t="shared" si="316"/>
        <v>0</v>
      </c>
      <c r="AH386" t="e">
        <f t="shared" si="316"/>
        <v>#DIV/0!</v>
      </c>
      <c r="AI386">
        <f t="shared" si="316"/>
        <v>0.47666117517847334</v>
      </c>
    </row>
    <row r="387" spans="4:35" x14ac:dyDescent="0.35">
      <c r="D387">
        <v>552</v>
      </c>
      <c r="F387" t="e">
        <f t="shared" ref="F387:AI387" si="317">F306/F267</f>
        <v>#DIV/0!</v>
      </c>
      <c r="G387">
        <f t="shared" si="317"/>
        <v>24.044117647058822</v>
      </c>
      <c r="H387">
        <f t="shared" si="317"/>
        <v>4.5658263305322135</v>
      </c>
      <c r="I387" t="e">
        <f t="shared" si="317"/>
        <v>#DIV/0!</v>
      </c>
      <c r="J387">
        <f t="shared" si="317"/>
        <v>4.191860465116279</v>
      </c>
      <c r="K387" t="e">
        <f t="shared" si="317"/>
        <v>#DIV/0!</v>
      </c>
      <c r="L387" t="e">
        <f t="shared" si="317"/>
        <v>#DIV/0!</v>
      </c>
      <c r="M387" t="e">
        <f t="shared" si="317"/>
        <v>#DIV/0!</v>
      </c>
      <c r="N387" t="e">
        <f t="shared" si="317"/>
        <v>#DIV/0!</v>
      </c>
      <c r="O387" t="e">
        <f t="shared" si="317"/>
        <v>#DIV/0!</v>
      </c>
      <c r="P387" t="e">
        <f t="shared" si="317"/>
        <v>#DIV/0!</v>
      </c>
      <c r="Q387" t="e">
        <f t="shared" si="317"/>
        <v>#DIV/0!</v>
      </c>
      <c r="R387">
        <f t="shared" si="317"/>
        <v>10.13684210526316</v>
      </c>
      <c r="S387" t="e">
        <f t="shared" si="317"/>
        <v>#DIV/0!</v>
      </c>
      <c r="T387" t="e">
        <f t="shared" si="317"/>
        <v>#DIV/0!</v>
      </c>
      <c r="U387" t="e">
        <f t="shared" si="317"/>
        <v>#DIV/0!</v>
      </c>
      <c r="V387" t="e">
        <f t="shared" si="317"/>
        <v>#DIV/0!</v>
      </c>
      <c r="W387" t="e">
        <f t="shared" si="317"/>
        <v>#DIV/0!</v>
      </c>
      <c r="X387">
        <f t="shared" si="317"/>
        <v>0.44131736526946108</v>
      </c>
      <c r="Z387" t="e">
        <f t="shared" si="317"/>
        <v>#DIV/0!</v>
      </c>
      <c r="AA387" t="e">
        <f t="shared" si="317"/>
        <v>#DIV/0!</v>
      </c>
      <c r="AB387" t="e">
        <f t="shared" si="317"/>
        <v>#DIV/0!</v>
      </c>
      <c r="AC387">
        <f t="shared" si="317"/>
        <v>0.52155688622754492</v>
      </c>
      <c r="AD387" t="e">
        <f t="shared" si="317"/>
        <v>#DIV/0!</v>
      </c>
      <c r="AE387" t="e">
        <f t="shared" si="317"/>
        <v>#DIV/0!</v>
      </c>
      <c r="AF387">
        <f t="shared" si="317"/>
        <v>2.7491749174917492</v>
      </c>
      <c r="AG387">
        <f t="shared" si="317"/>
        <v>0</v>
      </c>
      <c r="AH387" t="e">
        <f t="shared" si="317"/>
        <v>#DIV/0!</v>
      </c>
      <c r="AI387">
        <f t="shared" si="317"/>
        <v>1.1226415094339623</v>
      </c>
    </row>
    <row r="388" spans="4:35" x14ac:dyDescent="0.35">
      <c r="D388">
        <v>576</v>
      </c>
      <c r="F388" t="e">
        <f t="shared" ref="F388:AI388" si="318">F307/F268</f>
        <v>#DIV/0!</v>
      </c>
      <c r="G388">
        <f t="shared" si="318"/>
        <v>18</v>
      </c>
      <c r="H388">
        <f t="shared" si="318"/>
        <v>4.7839506172839501</v>
      </c>
      <c r="I388" t="e">
        <f t="shared" si="318"/>
        <v>#DIV/0!</v>
      </c>
      <c r="J388">
        <f t="shared" si="318"/>
        <v>4.0754716981132075</v>
      </c>
      <c r="K388" t="e">
        <f t="shared" si="318"/>
        <v>#DIV/0!</v>
      </c>
      <c r="L388" t="e">
        <f t="shared" si="318"/>
        <v>#DIV/0!</v>
      </c>
      <c r="M388" t="e">
        <f t="shared" si="318"/>
        <v>#DIV/0!</v>
      </c>
      <c r="N388" t="e">
        <f t="shared" si="318"/>
        <v>#DIV/0!</v>
      </c>
      <c r="O388" t="e">
        <f t="shared" si="318"/>
        <v>#DIV/0!</v>
      </c>
      <c r="P388" t="e">
        <f t="shared" si="318"/>
        <v>#DIV/0!</v>
      </c>
      <c r="Q388" t="e">
        <f t="shared" si="318"/>
        <v>#DIV/0!</v>
      </c>
      <c r="R388">
        <f t="shared" si="318"/>
        <v>9.4867807153965789</v>
      </c>
      <c r="S388" t="e">
        <f t="shared" si="318"/>
        <v>#DIV/0!</v>
      </c>
      <c r="T388" t="e">
        <f t="shared" si="318"/>
        <v>#DIV/0!</v>
      </c>
      <c r="U388" t="e">
        <f t="shared" si="318"/>
        <v>#DIV/0!</v>
      </c>
      <c r="V388" t="e">
        <f t="shared" si="318"/>
        <v>#DIV/0!</v>
      </c>
      <c r="W388" t="e">
        <f t="shared" si="318"/>
        <v>#DIV/0!</v>
      </c>
      <c r="X388">
        <f t="shared" si="318"/>
        <v>0.64736842105263159</v>
      </c>
      <c r="Z388" t="e">
        <f t="shared" si="318"/>
        <v>#DIV/0!</v>
      </c>
      <c r="AA388" t="e">
        <f t="shared" si="318"/>
        <v>#DIV/0!</v>
      </c>
      <c r="AB388" t="e">
        <f t="shared" si="318"/>
        <v>#DIV/0!</v>
      </c>
      <c r="AC388">
        <f t="shared" si="318"/>
        <v>0.74070175438596486</v>
      </c>
      <c r="AD388" t="e">
        <f t="shared" si="318"/>
        <v>#DIV/0!</v>
      </c>
      <c r="AE388" t="e">
        <f t="shared" si="318"/>
        <v>#DIV/0!</v>
      </c>
      <c r="AF388">
        <f t="shared" si="318"/>
        <v>2.2321428571428568</v>
      </c>
      <c r="AG388">
        <f t="shared" si="318"/>
        <v>0</v>
      </c>
      <c r="AH388" t="e">
        <f t="shared" si="318"/>
        <v>#DIV/0!</v>
      </c>
      <c r="AI388">
        <f t="shared" si="318"/>
        <v>1.1111111111111112</v>
      </c>
    </row>
    <row r="389" spans="4:35" x14ac:dyDescent="0.35">
      <c r="D389">
        <v>600</v>
      </c>
      <c r="F389" t="e">
        <f t="shared" ref="F389:AI389" si="319">F308/F269</f>
        <v>#DIV/0!</v>
      </c>
      <c r="G389" t="e">
        <f t="shared" si="319"/>
        <v>#DIV/0!</v>
      </c>
      <c r="H389">
        <f t="shared" si="319"/>
        <v>6.1774744027303754</v>
      </c>
      <c r="I389" t="e">
        <f t="shared" si="319"/>
        <v>#DIV/0!</v>
      </c>
      <c r="J389">
        <f t="shared" si="319"/>
        <v>6.6548672566371687</v>
      </c>
      <c r="K389" t="e">
        <f t="shared" si="319"/>
        <v>#DIV/0!</v>
      </c>
      <c r="L389" t="e">
        <f t="shared" si="319"/>
        <v>#DIV/0!</v>
      </c>
      <c r="M389" t="e">
        <f t="shared" si="319"/>
        <v>#DIV/0!</v>
      </c>
      <c r="N389" t="e">
        <f t="shared" si="319"/>
        <v>#DIV/0!</v>
      </c>
      <c r="O389" t="e">
        <f t="shared" si="319"/>
        <v>#DIV/0!</v>
      </c>
      <c r="P389" t="e">
        <f t="shared" si="319"/>
        <v>#DIV/0!</v>
      </c>
      <c r="Q389" t="e">
        <f t="shared" si="319"/>
        <v>#DIV/0!</v>
      </c>
      <c r="R389">
        <f t="shared" si="319"/>
        <v>17.921182266009851</v>
      </c>
      <c r="S389" t="e">
        <f t="shared" si="319"/>
        <v>#DIV/0!</v>
      </c>
      <c r="T389" t="e">
        <f t="shared" si="319"/>
        <v>#DIV/0!</v>
      </c>
      <c r="U389" t="e">
        <f t="shared" si="319"/>
        <v>#DIV/0!</v>
      </c>
      <c r="V389" t="e">
        <f t="shared" si="319"/>
        <v>#DIV/0!</v>
      </c>
      <c r="W389" t="e">
        <f t="shared" si="319"/>
        <v>#DIV/0!</v>
      </c>
      <c r="X389">
        <f t="shared" si="319"/>
        <v>0.4861111111111111</v>
      </c>
      <c r="Z389" t="e">
        <f t="shared" si="319"/>
        <v>#DIV/0!</v>
      </c>
      <c r="AA389" t="e">
        <f t="shared" si="319"/>
        <v>#DIV/0!</v>
      </c>
      <c r="AB389" t="e">
        <f t="shared" si="319"/>
        <v>#DIV/0!</v>
      </c>
      <c r="AC389">
        <f t="shared" si="319"/>
        <v>0.61489898989898994</v>
      </c>
      <c r="AD389" t="e">
        <f t="shared" si="319"/>
        <v>#DIV/0!</v>
      </c>
      <c r="AE389" t="e">
        <f t="shared" si="319"/>
        <v>#DIV/0!</v>
      </c>
      <c r="AF389">
        <f t="shared" si="319"/>
        <v>4.0571428571428569</v>
      </c>
      <c r="AG389">
        <f t="shared" si="319"/>
        <v>0</v>
      </c>
      <c r="AH389" t="e">
        <f t="shared" si="319"/>
        <v>#DIV/0!</v>
      </c>
      <c r="AI389">
        <f t="shared" si="319"/>
        <v>2.0679611650485437</v>
      </c>
    </row>
    <row r="390" spans="4:35" x14ac:dyDescent="0.35">
      <c r="D390">
        <v>624</v>
      </c>
      <c r="F390" t="e">
        <f t="shared" ref="F390:AI390" si="320">F309/F270</f>
        <v>#DIV/0!</v>
      </c>
      <c r="G390" t="e">
        <f t="shared" si="320"/>
        <v>#DIV/0!</v>
      </c>
      <c r="H390">
        <f t="shared" si="320"/>
        <v>6.9318181818181817</v>
      </c>
      <c r="I390" t="e">
        <f t="shared" si="320"/>
        <v>#DIV/0!</v>
      </c>
      <c r="J390">
        <f t="shared" si="320"/>
        <v>7.8807339449541276</v>
      </c>
      <c r="K390" t="e">
        <f t="shared" si="320"/>
        <v>#DIV/0!</v>
      </c>
      <c r="L390" t="e">
        <f t="shared" si="320"/>
        <v>#DIV/0!</v>
      </c>
      <c r="M390" t="e">
        <f t="shared" si="320"/>
        <v>#DIV/0!</v>
      </c>
      <c r="N390" t="e">
        <f t="shared" si="320"/>
        <v>#DIV/0!</v>
      </c>
      <c r="O390" t="e">
        <f t="shared" si="320"/>
        <v>#DIV/0!</v>
      </c>
      <c r="P390" t="e">
        <f t="shared" si="320"/>
        <v>#DIV/0!</v>
      </c>
      <c r="Q390" t="e">
        <f t="shared" si="320"/>
        <v>#DIV/0!</v>
      </c>
      <c r="R390">
        <f t="shared" si="320"/>
        <v>19.25201072386059</v>
      </c>
      <c r="S390" t="e">
        <f t="shared" si="320"/>
        <v>#DIV/0!</v>
      </c>
      <c r="T390" t="e">
        <f t="shared" si="320"/>
        <v>#DIV/0!</v>
      </c>
      <c r="U390" t="e">
        <f t="shared" si="320"/>
        <v>#DIV/0!</v>
      </c>
      <c r="V390" t="e">
        <f t="shared" si="320"/>
        <v>#DIV/0!</v>
      </c>
      <c r="W390" t="e">
        <f t="shared" si="320"/>
        <v>#DIV/0!</v>
      </c>
      <c r="X390">
        <f t="shared" si="320"/>
        <v>0.46658259773013872</v>
      </c>
      <c r="Z390" t="e">
        <f t="shared" si="320"/>
        <v>#DIV/0!</v>
      </c>
      <c r="AA390" t="e">
        <f t="shared" si="320"/>
        <v>#DIV/0!</v>
      </c>
      <c r="AB390" t="e">
        <f t="shared" si="320"/>
        <v>#DIV/0!</v>
      </c>
      <c r="AC390">
        <f t="shared" si="320"/>
        <v>0.57263556116015135</v>
      </c>
      <c r="AD390" t="e">
        <f t="shared" si="320"/>
        <v>#DIV/0!</v>
      </c>
      <c r="AE390" t="e">
        <f t="shared" si="320"/>
        <v>#DIV/0!</v>
      </c>
      <c r="AF390">
        <f t="shared" si="320"/>
        <v>3.0606060606060606</v>
      </c>
      <c r="AG390">
        <f t="shared" si="320"/>
        <v>0</v>
      </c>
      <c r="AH390" t="e">
        <f t="shared" si="320"/>
        <v>#DIV/0!</v>
      </c>
      <c r="AI390">
        <f t="shared" si="320"/>
        <v>0.73722627737226265</v>
      </c>
    </row>
    <row r="391" spans="4:35" x14ac:dyDescent="0.35">
      <c r="D391">
        <v>648</v>
      </c>
      <c r="F391">
        <f t="shared" ref="F391:AI391" si="321">F310/F271</f>
        <v>10.233333333333333</v>
      </c>
      <c r="G391">
        <f t="shared" si="321"/>
        <v>7.6018957345971563</v>
      </c>
      <c r="H391">
        <f t="shared" si="321"/>
        <v>3.2844574780058653</v>
      </c>
      <c r="I391" t="e">
        <f t="shared" si="321"/>
        <v>#DIV/0!</v>
      </c>
      <c r="J391">
        <f t="shared" si="321"/>
        <v>3</v>
      </c>
      <c r="K391">
        <f t="shared" si="321"/>
        <v>3.6635514018691584</v>
      </c>
      <c r="L391">
        <f t="shared" si="321"/>
        <v>0</v>
      </c>
      <c r="M391" t="e">
        <f t="shared" si="321"/>
        <v>#DIV/0!</v>
      </c>
      <c r="N391" t="e">
        <f t="shared" si="321"/>
        <v>#DIV/0!</v>
      </c>
      <c r="O391" t="e">
        <f t="shared" si="321"/>
        <v>#DIV/0!</v>
      </c>
      <c r="P391" t="e">
        <f t="shared" si="321"/>
        <v>#DIV/0!</v>
      </c>
      <c r="Q391" t="e">
        <f t="shared" si="321"/>
        <v>#DIV/0!</v>
      </c>
      <c r="R391">
        <f t="shared" si="321"/>
        <v>4.8630573248407645</v>
      </c>
      <c r="S391" t="e">
        <f t="shared" si="321"/>
        <v>#DIV/0!</v>
      </c>
      <c r="T391">
        <f t="shared" si="321"/>
        <v>10.162162162162161</v>
      </c>
      <c r="U391" t="e">
        <f t="shared" si="321"/>
        <v>#DIV/0!</v>
      </c>
      <c r="V391" t="e">
        <f t="shared" si="321"/>
        <v>#DIV/0!</v>
      </c>
      <c r="W391" t="e">
        <f t="shared" si="321"/>
        <v>#DIV/0!</v>
      </c>
      <c r="X391">
        <f t="shared" si="321"/>
        <v>0.21966292134831461</v>
      </c>
      <c r="Z391" t="e">
        <f t="shared" si="321"/>
        <v>#DIV/0!</v>
      </c>
      <c r="AA391" t="e">
        <f t="shared" si="321"/>
        <v>#DIV/0!</v>
      </c>
      <c r="AB391" t="e">
        <f t="shared" si="321"/>
        <v>#DIV/0!</v>
      </c>
      <c r="AC391">
        <f t="shared" si="321"/>
        <v>0.26770462882585194</v>
      </c>
      <c r="AD391" t="e">
        <f t="shared" si="321"/>
        <v>#DIV/0!</v>
      </c>
      <c r="AE391" t="e">
        <f t="shared" si="321"/>
        <v>#DIV/0!</v>
      </c>
      <c r="AF391">
        <f t="shared" si="321"/>
        <v>0.82024432809773118</v>
      </c>
      <c r="AG391">
        <f t="shared" si="321"/>
        <v>0</v>
      </c>
      <c r="AH391" t="e">
        <f t="shared" si="321"/>
        <v>#DIV/0!</v>
      </c>
      <c r="AI391">
        <f t="shared" si="321"/>
        <v>0.32661570535093815</v>
      </c>
    </row>
    <row r="392" spans="4:35" x14ac:dyDescent="0.35">
      <c r="D392">
        <v>672</v>
      </c>
      <c r="F392" t="e">
        <f t="shared" ref="F392:AI392" si="322">F311/F272</f>
        <v>#DIV/0!</v>
      </c>
      <c r="G392">
        <f t="shared" si="322"/>
        <v>6.3786764705882355</v>
      </c>
      <c r="H392">
        <f t="shared" si="322"/>
        <v>2.5695581014729947</v>
      </c>
      <c r="I392" t="e">
        <f t="shared" si="322"/>
        <v>#DIV/0!</v>
      </c>
      <c r="J392">
        <f t="shared" si="322"/>
        <v>2.4738292011019287</v>
      </c>
      <c r="K392">
        <f t="shared" si="322"/>
        <v>1.7434869739478958</v>
      </c>
      <c r="L392">
        <f t="shared" si="322"/>
        <v>0</v>
      </c>
      <c r="M392" t="e">
        <f t="shared" si="322"/>
        <v>#DIV/0!</v>
      </c>
      <c r="N392" t="e">
        <f t="shared" si="322"/>
        <v>#DIV/0!</v>
      </c>
      <c r="O392" t="e">
        <f t="shared" si="322"/>
        <v>#DIV/0!</v>
      </c>
      <c r="P392" t="e">
        <f t="shared" si="322"/>
        <v>#DIV/0!</v>
      </c>
      <c r="Q392" t="e">
        <f t="shared" si="322"/>
        <v>#DIV/0!</v>
      </c>
      <c r="R392">
        <f t="shared" si="322"/>
        <v>4.1702391696750905</v>
      </c>
      <c r="S392" t="e">
        <f t="shared" si="322"/>
        <v>#DIV/0!</v>
      </c>
      <c r="T392" t="e">
        <f t="shared" si="322"/>
        <v>#DIV/0!</v>
      </c>
      <c r="U392" t="e">
        <f t="shared" si="322"/>
        <v>#DIV/0!</v>
      </c>
      <c r="V392" t="e">
        <f t="shared" si="322"/>
        <v>#DIV/0!</v>
      </c>
      <c r="W392" t="e">
        <f t="shared" si="322"/>
        <v>#DIV/0!</v>
      </c>
      <c r="X392">
        <f t="shared" si="322"/>
        <v>0.19322033898305085</v>
      </c>
      <c r="Z392" t="e">
        <f t="shared" si="322"/>
        <v>#DIV/0!</v>
      </c>
      <c r="AA392" t="e">
        <f t="shared" si="322"/>
        <v>#DIV/0!</v>
      </c>
      <c r="AB392" t="e">
        <f t="shared" si="322"/>
        <v>#DIV/0!</v>
      </c>
      <c r="AC392">
        <f t="shared" si="322"/>
        <v>0.24531073446327684</v>
      </c>
      <c r="AD392" t="e">
        <f t="shared" si="322"/>
        <v>#DIV/0!</v>
      </c>
      <c r="AE392" t="e">
        <f t="shared" si="322"/>
        <v>#DIV/0!</v>
      </c>
      <c r="AF392">
        <f t="shared" si="322"/>
        <v>1.8232323232323231</v>
      </c>
      <c r="AG392">
        <f t="shared" si="322"/>
        <v>0</v>
      </c>
      <c r="AH392" t="e">
        <f t="shared" si="322"/>
        <v>#DIV/0!</v>
      </c>
      <c r="AI392">
        <f t="shared" si="322"/>
        <v>0.55968992248062022</v>
      </c>
    </row>
    <row r="393" spans="4:35" x14ac:dyDescent="0.35">
      <c r="D393">
        <v>696</v>
      </c>
      <c r="F393" t="e">
        <f t="shared" ref="F393:AI393" si="323">F312/F273</f>
        <v>#DIV/0!</v>
      </c>
      <c r="G393">
        <f t="shared" si="323"/>
        <v>6.3734290843806098</v>
      </c>
      <c r="H393">
        <f t="shared" si="323"/>
        <v>4.4477611940298507</v>
      </c>
      <c r="I393">
        <f t="shared" si="323"/>
        <v>1.784</v>
      </c>
      <c r="J393">
        <f t="shared" si="323"/>
        <v>3.0379146919431284</v>
      </c>
      <c r="K393">
        <f t="shared" si="323"/>
        <v>0.87931034482758619</v>
      </c>
      <c r="L393" t="e">
        <f t="shared" si="323"/>
        <v>#DIV/0!</v>
      </c>
      <c r="M393" t="e">
        <f t="shared" si="323"/>
        <v>#DIV/0!</v>
      </c>
      <c r="N393" t="e">
        <f t="shared" si="323"/>
        <v>#DIV/0!</v>
      </c>
      <c r="O393" t="e">
        <f t="shared" si="323"/>
        <v>#DIV/0!</v>
      </c>
      <c r="P393" t="e">
        <f t="shared" si="323"/>
        <v>#DIV/0!</v>
      </c>
      <c r="Q393" t="e">
        <f t="shared" si="323"/>
        <v>#DIV/0!</v>
      </c>
      <c r="R393">
        <f t="shared" si="323"/>
        <v>4.8423680456490725</v>
      </c>
      <c r="S393" t="e">
        <f t="shared" si="323"/>
        <v>#DIV/0!</v>
      </c>
      <c r="T393" t="e">
        <f t="shared" si="323"/>
        <v>#DIV/0!</v>
      </c>
      <c r="U393" t="e">
        <f t="shared" si="323"/>
        <v>#DIV/0!</v>
      </c>
      <c r="V393" t="e">
        <f t="shared" si="323"/>
        <v>#DIV/0!</v>
      </c>
      <c r="W393" t="e">
        <f t="shared" si="323"/>
        <v>#DIV/0!</v>
      </c>
      <c r="X393">
        <f t="shared" si="323"/>
        <v>0.25803571428571426</v>
      </c>
      <c r="Z393" t="e">
        <f t="shared" si="323"/>
        <v>#DIV/0!</v>
      </c>
      <c r="AA393" t="e">
        <f t="shared" si="323"/>
        <v>#DIV/0!</v>
      </c>
      <c r="AB393" t="e">
        <f t="shared" si="323"/>
        <v>#DIV/0!</v>
      </c>
      <c r="AC393">
        <f t="shared" si="323"/>
        <v>0.33348214285714278</v>
      </c>
      <c r="AD393" t="e">
        <f t="shared" si="323"/>
        <v>#DIV/0!</v>
      </c>
      <c r="AE393" t="e">
        <f t="shared" si="323"/>
        <v>#DIV/0!</v>
      </c>
      <c r="AF393">
        <f t="shared" si="323"/>
        <v>1.31055900621118</v>
      </c>
      <c r="AG393">
        <f t="shared" si="323"/>
        <v>0</v>
      </c>
      <c r="AH393" t="e">
        <f t="shared" si="323"/>
        <v>#DIV/0!</v>
      </c>
      <c r="AI393">
        <f t="shared" si="323"/>
        <v>0.49881796690307323</v>
      </c>
    </row>
    <row r="394" spans="4:35" x14ac:dyDescent="0.35">
      <c r="D394">
        <v>720</v>
      </c>
      <c r="F394" t="e">
        <f t="shared" ref="F394:AI394" si="324">F313/F274</f>
        <v>#DIV/0!</v>
      </c>
      <c r="G394" t="e">
        <f t="shared" si="324"/>
        <v>#DIV/0!</v>
      </c>
      <c r="H394">
        <f t="shared" si="324"/>
        <v>7.0852017937219731</v>
      </c>
      <c r="I394" t="e">
        <f t="shared" si="324"/>
        <v>#DIV/0!</v>
      </c>
      <c r="J394">
        <f t="shared" si="324"/>
        <v>4.8235294117647056</v>
      </c>
      <c r="K394">
        <f t="shared" si="324"/>
        <v>0.74857142857142855</v>
      </c>
      <c r="L394" t="e">
        <f t="shared" si="324"/>
        <v>#DIV/0!</v>
      </c>
      <c r="M394" t="e">
        <f t="shared" si="324"/>
        <v>#DIV/0!</v>
      </c>
      <c r="N394" t="e">
        <f t="shared" si="324"/>
        <v>#DIV/0!</v>
      </c>
      <c r="O394" t="e">
        <f t="shared" si="324"/>
        <v>#DIV/0!</v>
      </c>
      <c r="P394" t="e">
        <f t="shared" si="324"/>
        <v>#DIV/0!</v>
      </c>
      <c r="Q394" t="e">
        <f t="shared" si="324"/>
        <v>#DIV/0!</v>
      </c>
      <c r="R394">
        <f t="shared" si="324"/>
        <v>13.437386569872958</v>
      </c>
      <c r="S394" t="e">
        <f t="shared" si="324"/>
        <v>#DIV/0!</v>
      </c>
      <c r="T394" t="e">
        <f t="shared" si="324"/>
        <v>#DIV/0!</v>
      </c>
      <c r="U394" t="e">
        <f t="shared" si="324"/>
        <v>#DIV/0!</v>
      </c>
      <c r="V394" t="e">
        <f t="shared" si="324"/>
        <v>#DIV/0!</v>
      </c>
      <c r="W394" t="e">
        <f t="shared" si="324"/>
        <v>#DIV/0!</v>
      </c>
      <c r="X394">
        <f t="shared" si="324"/>
        <v>0.39470198675496687</v>
      </c>
      <c r="Z394" t="e">
        <f t="shared" si="324"/>
        <v>#DIV/0!</v>
      </c>
      <c r="AA394" t="e">
        <f t="shared" si="324"/>
        <v>#DIV/0!</v>
      </c>
      <c r="AB394" t="e">
        <f t="shared" si="324"/>
        <v>#DIV/0!</v>
      </c>
      <c r="AC394">
        <f t="shared" si="324"/>
        <v>0.51443708609271532</v>
      </c>
      <c r="AD394" t="e">
        <f t="shared" si="324"/>
        <v>#DIV/0!</v>
      </c>
      <c r="AE394" t="e">
        <f t="shared" si="324"/>
        <v>#DIV/0!</v>
      </c>
      <c r="AF394">
        <f t="shared" si="324"/>
        <v>1.349112426035503</v>
      </c>
      <c r="AG394">
        <f t="shared" si="324"/>
        <v>0</v>
      </c>
      <c r="AH394" t="e">
        <f t="shared" si="324"/>
        <v>#DIV/0!</v>
      </c>
      <c r="AI394">
        <f t="shared" si="324"/>
        <v>0.42144177449168202</v>
      </c>
    </row>
    <row r="395" spans="4:35" x14ac:dyDescent="0.35">
      <c r="D395">
        <v>744</v>
      </c>
      <c r="F395" t="e">
        <f t="shared" ref="F395:AI395" si="325">F314/F275</f>
        <v>#DIV/0!</v>
      </c>
      <c r="G395">
        <f t="shared" si="325"/>
        <v>32.799999999999997</v>
      </c>
      <c r="H395">
        <f t="shared" si="325"/>
        <v>6.9902912621359219</v>
      </c>
      <c r="I395" t="e">
        <f t="shared" si="325"/>
        <v>#DIV/0!</v>
      </c>
      <c r="J395">
        <f t="shared" si="325"/>
        <v>5.1147540983606561</v>
      </c>
      <c r="K395" t="e">
        <f t="shared" si="325"/>
        <v>#DIV/0!</v>
      </c>
      <c r="L395">
        <f t="shared" si="325"/>
        <v>0</v>
      </c>
      <c r="M395" t="e">
        <f t="shared" si="325"/>
        <v>#DIV/0!</v>
      </c>
      <c r="N395" t="e">
        <f t="shared" si="325"/>
        <v>#DIV/0!</v>
      </c>
      <c r="O395" t="e">
        <f t="shared" si="325"/>
        <v>#DIV/0!</v>
      </c>
      <c r="P395" t="e">
        <f t="shared" si="325"/>
        <v>#DIV/0!</v>
      </c>
      <c r="Q395" t="e">
        <f t="shared" si="325"/>
        <v>#DIV/0!</v>
      </c>
      <c r="R395">
        <f t="shared" si="325"/>
        <v>11.866666666666665</v>
      </c>
      <c r="S395" t="e">
        <f t="shared" si="325"/>
        <v>#DIV/0!</v>
      </c>
      <c r="T395" t="e">
        <f t="shared" si="325"/>
        <v>#DIV/0!</v>
      </c>
      <c r="U395" t="e">
        <f t="shared" si="325"/>
        <v>#DIV/0!</v>
      </c>
      <c r="V395" t="e">
        <f t="shared" si="325"/>
        <v>#DIV/0!</v>
      </c>
      <c r="W395" t="e">
        <f t="shared" si="325"/>
        <v>#DIV/0!</v>
      </c>
      <c r="X395">
        <f t="shared" si="325"/>
        <v>0.30547945205479454</v>
      </c>
      <c r="Z395" t="e">
        <f t="shared" si="325"/>
        <v>#DIV/0!</v>
      </c>
      <c r="AA395" t="e">
        <f t="shared" si="325"/>
        <v>#DIV/0!</v>
      </c>
      <c r="AB395" t="e">
        <f t="shared" si="325"/>
        <v>#DIV/0!</v>
      </c>
      <c r="AC395">
        <f t="shared" si="325"/>
        <v>0.41301369863013698</v>
      </c>
      <c r="AD395" t="e">
        <f t="shared" si="325"/>
        <v>#DIV/0!</v>
      </c>
      <c r="AE395" t="e">
        <f t="shared" si="325"/>
        <v>#DIV/0!</v>
      </c>
      <c r="AF395">
        <f t="shared" si="325"/>
        <v>3.2437499999999999</v>
      </c>
      <c r="AG395">
        <f t="shared" si="325"/>
        <v>0</v>
      </c>
      <c r="AH395" t="e">
        <f t="shared" si="325"/>
        <v>#DIV/0!</v>
      </c>
      <c r="AI395">
        <f t="shared" si="325"/>
        <v>1.8146853146853146</v>
      </c>
    </row>
    <row r="396" spans="4:35" x14ac:dyDescent="0.35">
      <c r="D396">
        <v>768</v>
      </c>
      <c r="F396" t="e">
        <f t="shared" ref="F396:AI396" si="326">F315/F276</f>
        <v>#DIV/0!</v>
      </c>
      <c r="G396" t="e">
        <f t="shared" si="326"/>
        <v>#DIV/0!</v>
      </c>
      <c r="H396">
        <f t="shared" si="326"/>
        <v>13.870967741935484</v>
      </c>
      <c r="I396" t="e">
        <f t="shared" si="326"/>
        <v>#DIV/0!</v>
      </c>
      <c r="J396">
        <f t="shared" si="326"/>
        <v>7.4622641509433958</v>
      </c>
      <c r="K396" t="e">
        <f t="shared" si="326"/>
        <v>#DIV/0!</v>
      </c>
      <c r="L396" t="e">
        <f t="shared" si="326"/>
        <v>#DIV/0!</v>
      </c>
      <c r="M396" t="e">
        <f t="shared" si="326"/>
        <v>#DIV/0!</v>
      </c>
      <c r="N396" t="e">
        <f t="shared" si="326"/>
        <v>#DIV/0!</v>
      </c>
      <c r="O396" t="e">
        <f t="shared" si="326"/>
        <v>#DIV/0!</v>
      </c>
      <c r="P396" t="e">
        <f t="shared" si="326"/>
        <v>#DIV/0!</v>
      </c>
      <c r="Q396" t="e">
        <f t="shared" si="326"/>
        <v>#DIV/0!</v>
      </c>
      <c r="R396">
        <f t="shared" si="326"/>
        <v>35.655172413793103</v>
      </c>
      <c r="S396" t="e">
        <f t="shared" si="326"/>
        <v>#DIV/0!</v>
      </c>
      <c r="T396" t="e">
        <f t="shared" si="326"/>
        <v>#DIV/0!</v>
      </c>
      <c r="U396" t="e">
        <f t="shared" si="326"/>
        <v>#DIV/0!</v>
      </c>
      <c r="V396" t="e">
        <f t="shared" si="326"/>
        <v>#DIV/0!</v>
      </c>
      <c r="W396" t="e">
        <f t="shared" si="326"/>
        <v>#DIV/0!</v>
      </c>
      <c r="X396">
        <f t="shared" si="326"/>
        <v>0.43595041322314054</v>
      </c>
      <c r="Z396" t="e">
        <f t="shared" si="326"/>
        <v>#DIV/0!</v>
      </c>
      <c r="AA396" t="e">
        <f t="shared" si="326"/>
        <v>#DIV/0!</v>
      </c>
      <c r="AB396" t="e">
        <f t="shared" si="326"/>
        <v>#DIV/0!</v>
      </c>
      <c r="AC396">
        <f t="shared" si="326"/>
        <v>0.62334710743801658</v>
      </c>
      <c r="AD396" t="e">
        <f t="shared" si="326"/>
        <v>#DIV/0!</v>
      </c>
      <c r="AE396" t="e">
        <f t="shared" si="326"/>
        <v>#DIV/0!</v>
      </c>
      <c r="AF396">
        <f t="shared" si="326"/>
        <v>3.4444444444444442</v>
      </c>
      <c r="AG396">
        <f t="shared" si="326"/>
        <v>0</v>
      </c>
      <c r="AH396" t="e">
        <f t="shared" si="326"/>
        <v>#DIV/0!</v>
      </c>
      <c r="AI396">
        <f t="shared" si="326"/>
        <v>1.978723404255319</v>
      </c>
    </row>
    <row r="397" spans="4:35" x14ac:dyDescent="0.35">
      <c r="D397">
        <v>792</v>
      </c>
      <c r="F397" t="e">
        <f t="shared" ref="F397:AI397" si="327">F316/F277</f>
        <v>#DIV/0!</v>
      </c>
      <c r="G397" t="e">
        <f t="shared" si="327"/>
        <v>#DIV/0!</v>
      </c>
      <c r="H397">
        <f t="shared" si="327"/>
        <v>15.149253731343283</v>
      </c>
      <c r="I397" t="e">
        <f t="shared" si="327"/>
        <v>#DIV/0!</v>
      </c>
      <c r="J397">
        <f t="shared" si="327"/>
        <v>7.8559322033898304</v>
      </c>
      <c r="K397" t="e">
        <f t="shared" si="327"/>
        <v>#DIV/0!</v>
      </c>
      <c r="L397">
        <f t="shared" si="327"/>
        <v>0</v>
      </c>
      <c r="M397" t="e">
        <f t="shared" si="327"/>
        <v>#DIV/0!</v>
      </c>
      <c r="N397" t="e">
        <f t="shared" si="327"/>
        <v>#DIV/0!</v>
      </c>
      <c r="O397" t="e">
        <f t="shared" si="327"/>
        <v>#DIV/0!</v>
      </c>
      <c r="P397" t="e">
        <f t="shared" si="327"/>
        <v>#DIV/0!</v>
      </c>
      <c r="Q397" t="e">
        <f t="shared" si="327"/>
        <v>#DIV/0!</v>
      </c>
      <c r="R397">
        <f t="shared" si="327"/>
        <v>25.301104972375686</v>
      </c>
      <c r="S397" t="e">
        <f t="shared" si="327"/>
        <v>#DIV/0!</v>
      </c>
      <c r="T397" t="e">
        <f t="shared" si="327"/>
        <v>#DIV/0!</v>
      </c>
      <c r="U397" t="e">
        <f t="shared" si="327"/>
        <v>#DIV/0!</v>
      </c>
      <c r="V397" t="e">
        <f t="shared" si="327"/>
        <v>#DIV/0!</v>
      </c>
      <c r="W397" t="e">
        <f t="shared" si="327"/>
        <v>#DIV/0!</v>
      </c>
      <c r="X397">
        <f t="shared" si="327"/>
        <v>0.32119205298013243</v>
      </c>
      <c r="Z397" t="e">
        <f t="shared" si="327"/>
        <v>#DIV/0!</v>
      </c>
      <c r="AA397" t="e">
        <f t="shared" si="327"/>
        <v>#DIV/0!</v>
      </c>
      <c r="AB397" t="e">
        <f t="shared" si="327"/>
        <v>#DIV/0!</v>
      </c>
      <c r="AC397">
        <f t="shared" si="327"/>
        <v>0.45827814569536424</v>
      </c>
      <c r="AD397" t="e">
        <f t="shared" si="327"/>
        <v>#DIV/0!</v>
      </c>
      <c r="AE397" t="e">
        <f t="shared" si="327"/>
        <v>#DIV/0!</v>
      </c>
      <c r="AF397">
        <f t="shared" si="327"/>
        <v>1.75</v>
      </c>
      <c r="AG397">
        <f t="shared" si="327"/>
        <v>0</v>
      </c>
      <c r="AH397" t="e">
        <f t="shared" si="327"/>
        <v>#DIV/0!</v>
      </c>
      <c r="AI397">
        <f t="shared" si="327"/>
        <v>0.875</v>
      </c>
    </row>
    <row r="398" spans="4:35" x14ac:dyDescent="0.35">
      <c r="D398">
        <v>816</v>
      </c>
      <c r="F398" t="e">
        <f t="shared" ref="F398:AI398" si="328">F317/F278</f>
        <v>#DIV/0!</v>
      </c>
      <c r="G398" t="e">
        <f t="shared" si="328"/>
        <v>#DIV/0!</v>
      </c>
      <c r="H398">
        <f t="shared" si="328"/>
        <v>8.8095238095238084</v>
      </c>
      <c r="I398" t="e">
        <f t="shared" si="328"/>
        <v>#DIV/0!</v>
      </c>
      <c r="J398">
        <f t="shared" si="328"/>
        <v>5.6689655172413795</v>
      </c>
      <c r="K398" t="e">
        <f t="shared" si="328"/>
        <v>#DIV/0!</v>
      </c>
      <c r="L398" t="e">
        <f t="shared" si="328"/>
        <v>#DIV/0!</v>
      </c>
      <c r="M398" t="e">
        <f t="shared" si="328"/>
        <v>#DIV/0!</v>
      </c>
      <c r="N398" t="e">
        <f t="shared" si="328"/>
        <v>#DIV/0!</v>
      </c>
      <c r="O398" t="e">
        <f t="shared" si="328"/>
        <v>#DIV/0!</v>
      </c>
      <c r="P398" t="e">
        <f t="shared" si="328"/>
        <v>#DIV/0!</v>
      </c>
      <c r="Q398" t="e">
        <f t="shared" si="328"/>
        <v>#DIV/0!</v>
      </c>
      <c r="R398">
        <f t="shared" si="328"/>
        <v>22.509859154929579</v>
      </c>
      <c r="S398" t="e">
        <f t="shared" si="328"/>
        <v>#DIV/0!</v>
      </c>
      <c r="T398" t="e">
        <f t="shared" si="328"/>
        <v>#DIV/0!</v>
      </c>
      <c r="U398" t="e">
        <f t="shared" si="328"/>
        <v>#DIV/0!</v>
      </c>
      <c r="V398" t="e">
        <f t="shared" si="328"/>
        <v>#DIV/0!</v>
      </c>
      <c r="W398" t="e">
        <f t="shared" si="328"/>
        <v>#DIV/0!</v>
      </c>
      <c r="X398">
        <f t="shared" si="328"/>
        <v>0.18275154004106775</v>
      </c>
      <c r="Z398" t="e">
        <f t="shared" si="328"/>
        <v>#DIV/0!</v>
      </c>
      <c r="AA398" t="e">
        <f t="shared" si="328"/>
        <v>#DIV/0!</v>
      </c>
      <c r="AB398" t="e">
        <f t="shared" si="328"/>
        <v>#DIV/0!</v>
      </c>
      <c r="AC398">
        <f t="shared" si="328"/>
        <v>0.28696098562628336</v>
      </c>
      <c r="AD398" t="e">
        <f t="shared" si="328"/>
        <v>#DIV/0!</v>
      </c>
      <c r="AE398" t="e">
        <f t="shared" si="328"/>
        <v>#DIV/0!</v>
      </c>
      <c r="AF398">
        <f t="shared" si="328"/>
        <v>1.15625</v>
      </c>
      <c r="AG398">
        <f t="shared" si="328"/>
        <v>0</v>
      </c>
      <c r="AH398" t="e">
        <f t="shared" si="328"/>
        <v>#DIV/0!</v>
      </c>
      <c r="AI398">
        <f t="shared" si="328"/>
        <v>0.42528735632183912</v>
      </c>
    </row>
    <row r="399" spans="4:35" x14ac:dyDescent="0.35">
      <c r="D399">
        <v>840</v>
      </c>
      <c r="F399" t="e">
        <f t="shared" ref="F399:AI399" si="329">F318/F279</f>
        <v>#DIV/0!</v>
      </c>
      <c r="G399">
        <f t="shared" si="329"/>
        <v>11.387900355871887</v>
      </c>
      <c r="H399">
        <f t="shared" si="329"/>
        <v>7.9523809523809517</v>
      </c>
      <c r="I399" t="e">
        <f t="shared" si="329"/>
        <v>#DIV/0!</v>
      </c>
      <c r="J399">
        <f t="shared" si="329"/>
        <v>5.1133333333333333</v>
      </c>
      <c r="K399" t="e">
        <f t="shared" si="329"/>
        <v>#DIV/0!</v>
      </c>
      <c r="L399" t="e">
        <f t="shared" si="329"/>
        <v>#DIV/0!</v>
      </c>
      <c r="M399" t="e">
        <f t="shared" si="329"/>
        <v>#DIV/0!</v>
      </c>
      <c r="N399" t="e">
        <f t="shared" si="329"/>
        <v>#DIV/0!</v>
      </c>
      <c r="O399" t="e">
        <f t="shared" si="329"/>
        <v>#DIV/0!</v>
      </c>
      <c r="P399" t="e">
        <f t="shared" si="329"/>
        <v>#DIV/0!</v>
      </c>
      <c r="Q399" t="e">
        <f t="shared" si="329"/>
        <v>#DIV/0!</v>
      </c>
      <c r="R399">
        <f t="shared" si="329"/>
        <v>10.386895475819033</v>
      </c>
      <c r="S399" t="e">
        <f t="shared" si="329"/>
        <v>#DIV/0!</v>
      </c>
      <c r="T399" t="e">
        <f t="shared" si="329"/>
        <v>#DIV/0!</v>
      </c>
      <c r="U399" t="e">
        <f t="shared" si="329"/>
        <v>#DIV/0!</v>
      </c>
      <c r="V399" t="e">
        <f t="shared" si="329"/>
        <v>#DIV/0!</v>
      </c>
      <c r="W399" t="e">
        <f t="shared" si="329"/>
        <v>#DIV/0!</v>
      </c>
      <c r="X399">
        <f t="shared" si="329"/>
        <v>0.35349462365591394</v>
      </c>
      <c r="Z399" t="e">
        <f t="shared" si="329"/>
        <v>#DIV/0!</v>
      </c>
      <c r="AA399" t="e">
        <f t="shared" si="329"/>
        <v>#DIV/0!</v>
      </c>
      <c r="AB399" t="e">
        <f t="shared" si="329"/>
        <v>#DIV/0!</v>
      </c>
      <c r="AC399">
        <f t="shared" si="329"/>
        <v>0.47029569892473116</v>
      </c>
      <c r="AD399" t="e">
        <f t="shared" si="329"/>
        <v>#DIV/0!</v>
      </c>
      <c r="AE399" t="e">
        <f t="shared" si="329"/>
        <v>#DIV/0!</v>
      </c>
      <c r="AF399">
        <f t="shared" si="329"/>
        <v>3.2302158273381298</v>
      </c>
      <c r="AG399">
        <f t="shared" si="329"/>
        <v>0</v>
      </c>
      <c r="AH399" t="e">
        <f t="shared" si="329"/>
        <v>#DIV/0!</v>
      </c>
      <c r="AI399">
        <f t="shared" si="329"/>
        <v>1.4253968253968254</v>
      </c>
    </row>
    <row r="400" spans="4:35" x14ac:dyDescent="0.35">
      <c r="D400">
        <v>864</v>
      </c>
      <c r="F400" t="e">
        <f t="shared" ref="F400:AI400" si="330">F319/F280</f>
        <v>#DIV/0!</v>
      </c>
      <c r="G400">
        <f t="shared" si="330"/>
        <v>8.7767584097859324</v>
      </c>
      <c r="H400">
        <f t="shared" si="330"/>
        <v>8.247422680412372</v>
      </c>
      <c r="I400" t="e">
        <f t="shared" si="330"/>
        <v>#DIV/0!</v>
      </c>
      <c r="J400">
        <f t="shared" si="330"/>
        <v>4.6233766233766236</v>
      </c>
      <c r="K400" t="e">
        <f t="shared" si="330"/>
        <v>#DIV/0!</v>
      </c>
      <c r="L400">
        <f t="shared" si="330"/>
        <v>0</v>
      </c>
      <c r="M400" t="e">
        <f t="shared" si="330"/>
        <v>#DIV/0!</v>
      </c>
      <c r="N400" t="e">
        <f t="shared" si="330"/>
        <v>#DIV/0!</v>
      </c>
      <c r="O400" t="e">
        <f t="shared" si="330"/>
        <v>#DIV/0!</v>
      </c>
      <c r="P400" t="e">
        <f t="shared" si="330"/>
        <v>#DIV/0!</v>
      </c>
      <c r="Q400" t="e">
        <f t="shared" si="330"/>
        <v>#DIV/0!</v>
      </c>
      <c r="R400">
        <f t="shared" si="330"/>
        <v>8.1221079691516707</v>
      </c>
      <c r="S400" t="e">
        <f t="shared" si="330"/>
        <v>#DIV/0!</v>
      </c>
      <c r="T400" t="e">
        <f t="shared" si="330"/>
        <v>#DIV/0!</v>
      </c>
      <c r="U400" t="e">
        <f t="shared" si="330"/>
        <v>#DIV/0!</v>
      </c>
      <c r="V400" t="e">
        <f t="shared" si="330"/>
        <v>#DIV/0!</v>
      </c>
      <c r="W400" t="e">
        <f t="shared" si="330"/>
        <v>#DIV/0!</v>
      </c>
      <c r="X400">
        <f t="shared" si="330"/>
        <v>0.33283132530120479</v>
      </c>
      <c r="Z400" t="e">
        <f t="shared" si="330"/>
        <v>#DIV/0!</v>
      </c>
      <c r="AA400" t="e">
        <f t="shared" si="330"/>
        <v>#DIV/0!</v>
      </c>
      <c r="AB400" t="e">
        <f t="shared" si="330"/>
        <v>#DIV/0!</v>
      </c>
      <c r="AC400">
        <f t="shared" si="330"/>
        <v>0.49111445783132524</v>
      </c>
      <c r="AD400" t="e">
        <f t="shared" si="330"/>
        <v>#DIV/0!</v>
      </c>
      <c r="AE400" t="e">
        <f t="shared" si="330"/>
        <v>#DIV/0!</v>
      </c>
      <c r="AF400">
        <f t="shared" si="330"/>
        <v>2.752212389380531</v>
      </c>
      <c r="AG400" t="e">
        <f t="shared" si="330"/>
        <v>#DIV/0!</v>
      </c>
      <c r="AH400" t="e">
        <f t="shared" si="330"/>
        <v>#DIV/0!</v>
      </c>
      <c r="AI400">
        <f t="shared" si="330"/>
        <v>2.752212389380531</v>
      </c>
    </row>
    <row r="401" spans="4:35" x14ac:dyDescent="0.35">
      <c r="D401">
        <v>888</v>
      </c>
      <c r="F401" t="e">
        <f t="shared" ref="F401:AI401" si="331">F320/F281</f>
        <v>#DIV/0!</v>
      </c>
      <c r="G401" t="e">
        <f t="shared" si="331"/>
        <v>#DIV/0!</v>
      </c>
      <c r="H401">
        <f t="shared" si="331"/>
        <v>9.6855345911949691</v>
      </c>
      <c r="I401" t="e">
        <f t="shared" si="331"/>
        <v>#DIV/0!</v>
      </c>
      <c r="J401">
        <f t="shared" si="331"/>
        <v>5.028169014084507</v>
      </c>
      <c r="K401" t="e">
        <f t="shared" si="331"/>
        <v>#DIV/0!</v>
      </c>
      <c r="L401" t="e">
        <f t="shared" si="331"/>
        <v>#DIV/0!</v>
      </c>
      <c r="M401" t="e">
        <f t="shared" si="331"/>
        <v>#DIV/0!</v>
      </c>
      <c r="N401" t="e">
        <f t="shared" si="331"/>
        <v>#DIV/0!</v>
      </c>
      <c r="O401" t="e">
        <f t="shared" si="331"/>
        <v>#DIV/0!</v>
      </c>
      <c r="P401" t="e">
        <f t="shared" si="331"/>
        <v>#DIV/0!</v>
      </c>
      <c r="Q401" t="e">
        <f t="shared" si="331"/>
        <v>#DIV/0!</v>
      </c>
      <c r="R401">
        <f t="shared" si="331"/>
        <v>22.524916943521596</v>
      </c>
      <c r="S401" t="e">
        <f t="shared" si="331"/>
        <v>#DIV/0!</v>
      </c>
      <c r="T401" t="e">
        <f t="shared" si="331"/>
        <v>#DIV/0!</v>
      </c>
      <c r="U401" t="e">
        <f t="shared" si="331"/>
        <v>#DIV/0!</v>
      </c>
      <c r="V401" t="e">
        <f t="shared" si="331"/>
        <v>#DIV/0!</v>
      </c>
      <c r="W401" t="e">
        <f t="shared" si="331"/>
        <v>#DIV/0!</v>
      </c>
      <c r="X401">
        <f t="shared" si="331"/>
        <v>0.41156462585034015</v>
      </c>
      <c r="Z401" t="e">
        <f t="shared" si="331"/>
        <v>#DIV/0!</v>
      </c>
      <c r="AA401" t="e">
        <f t="shared" si="331"/>
        <v>#DIV/0!</v>
      </c>
      <c r="AB401" t="e">
        <f t="shared" si="331"/>
        <v>#DIV/0!</v>
      </c>
      <c r="AC401">
        <f t="shared" si="331"/>
        <v>0.57210884353741498</v>
      </c>
      <c r="AD401" t="e">
        <f t="shared" si="331"/>
        <v>#DIV/0!</v>
      </c>
      <c r="AE401" t="e">
        <f t="shared" si="331"/>
        <v>#DIV/0!</v>
      </c>
      <c r="AF401">
        <f t="shared" si="331"/>
        <v>2.1204819277108435</v>
      </c>
      <c r="AG401">
        <f t="shared" si="331"/>
        <v>0</v>
      </c>
      <c r="AH401" t="e">
        <f t="shared" si="331"/>
        <v>#DIV/0!</v>
      </c>
      <c r="AI401">
        <f t="shared" si="331"/>
        <v>1.1851851851851853</v>
      </c>
    </row>
    <row r="402" spans="4:35" x14ac:dyDescent="0.35">
      <c r="D402">
        <v>912</v>
      </c>
      <c r="F402" t="e">
        <f t="shared" ref="F402:AI402" si="332">F321/F282</f>
        <v>#DIV/0!</v>
      </c>
      <c r="G402">
        <f t="shared" si="332"/>
        <v>25.419354838709676</v>
      </c>
      <c r="H402">
        <f t="shared" si="332"/>
        <v>7.0610687022900764</v>
      </c>
      <c r="I402" t="e">
        <f t="shared" si="332"/>
        <v>#DIV/0!</v>
      </c>
      <c r="J402">
        <f t="shared" si="332"/>
        <v>5.3</v>
      </c>
      <c r="K402" t="e">
        <f t="shared" si="332"/>
        <v>#DIV/0!</v>
      </c>
      <c r="L402">
        <f t="shared" si="332"/>
        <v>0</v>
      </c>
      <c r="M402" t="e">
        <f t="shared" si="332"/>
        <v>#DIV/0!</v>
      </c>
      <c r="N402" t="e">
        <f t="shared" si="332"/>
        <v>#DIV/0!</v>
      </c>
      <c r="O402" t="e">
        <f t="shared" si="332"/>
        <v>#DIV/0!</v>
      </c>
      <c r="P402" t="e">
        <f t="shared" si="332"/>
        <v>#DIV/0!</v>
      </c>
      <c r="Q402" t="e">
        <f t="shared" si="332"/>
        <v>#DIV/0!</v>
      </c>
      <c r="R402">
        <f t="shared" si="332"/>
        <v>12.263237518910742</v>
      </c>
      <c r="S402" t="e">
        <f t="shared" si="332"/>
        <v>#DIV/0!</v>
      </c>
      <c r="T402" t="e">
        <f t="shared" si="332"/>
        <v>#DIV/0!</v>
      </c>
      <c r="U402" t="e">
        <f t="shared" si="332"/>
        <v>#DIV/0!</v>
      </c>
      <c r="V402" t="e">
        <f t="shared" si="332"/>
        <v>#DIV/0!</v>
      </c>
      <c r="W402" t="e">
        <f t="shared" si="332"/>
        <v>#DIV/0!</v>
      </c>
      <c r="X402">
        <f t="shared" si="332"/>
        <v>0.33037300177619899</v>
      </c>
      <c r="Z402" t="e">
        <f t="shared" si="332"/>
        <v>#DIV/0!</v>
      </c>
      <c r="AA402" t="e">
        <f t="shared" si="332"/>
        <v>#DIV/0!</v>
      </c>
      <c r="AB402" t="e">
        <f t="shared" si="332"/>
        <v>#DIV/0!</v>
      </c>
      <c r="AC402">
        <f t="shared" si="332"/>
        <v>0.48348134991119007</v>
      </c>
      <c r="AD402" t="e">
        <f t="shared" si="332"/>
        <v>#DIV/0!</v>
      </c>
      <c r="AE402" t="e">
        <f t="shared" si="332"/>
        <v>#DIV/0!</v>
      </c>
      <c r="AF402">
        <f t="shared" si="332"/>
        <v>2.3346774193548385</v>
      </c>
      <c r="AG402">
        <f t="shared" si="332"/>
        <v>0</v>
      </c>
      <c r="AH402" t="e">
        <f t="shared" si="332"/>
        <v>#DIV/0!</v>
      </c>
      <c r="AI402">
        <f t="shared" si="332"/>
        <v>1.6218487394957981</v>
      </c>
    </row>
    <row r="403" spans="4:35" x14ac:dyDescent="0.35">
      <c r="D403">
        <v>936</v>
      </c>
      <c r="F403" t="e">
        <f t="shared" ref="F403:AI403" si="333">F322/F283</f>
        <v>#DIV/0!</v>
      </c>
      <c r="G403" t="e">
        <f t="shared" si="333"/>
        <v>#DIV/0!</v>
      </c>
      <c r="H403">
        <f t="shared" si="333"/>
        <v>8.1893004115226322</v>
      </c>
      <c r="I403" t="e">
        <f t="shared" si="333"/>
        <v>#DIV/0!</v>
      </c>
      <c r="J403">
        <f t="shared" si="333"/>
        <v>6.9344262295081975</v>
      </c>
      <c r="K403" t="e">
        <f t="shared" si="333"/>
        <v>#DIV/0!</v>
      </c>
      <c r="L403">
        <f t="shared" si="333"/>
        <v>0</v>
      </c>
      <c r="M403" t="e">
        <f t="shared" si="333"/>
        <v>#DIV/0!</v>
      </c>
      <c r="N403" t="e">
        <f t="shared" si="333"/>
        <v>#DIV/0!</v>
      </c>
      <c r="O403" t="e">
        <f t="shared" si="333"/>
        <v>#DIV/0!</v>
      </c>
      <c r="P403" t="e">
        <f t="shared" si="333"/>
        <v>#DIV/0!</v>
      </c>
      <c r="Q403" t="e">
        <f t="shared" si="333"/>
        <v>#DIV/0!</v>
      </c>
      <c r="R403">
        <f t="shared" si="333"/>
        <v>16.589211618257263</v>
      </c>
      <c r="S403" t="e">
        <f t="shared" si="333"/>
        <v>#DIV/0!</v>
      </c>
      <c r="T403" t="e">
        <f t="shared" si="333"/>
        <v>#DIV/0!</v>
      </c>
      <c r="U403" t="e">
        <f t="shared" si="333"/>
        <v>#DIV/0!</v>
      </c>
      <c r="V403" t="e">
        <f t="shared" si="333"/>
        <v>#DIV/0!</v>
      </c>
      <c r="W403" t="e">
        <f t="shared" si="333"/>
        <v>#DIV/0!</v>
      </c>
      <c r="X403">
        <f t="shared" si="333"/>
        <v>0.33391915641476277</v>
      </c>
      <c r="Z403" t="e">
        <f t="shared" si="333"/>
        <v>#DIV/0!</v>
      </c>
      <c r="AA403" t="e">
        <f t="shared" si="333"/>
        <v>#DIV/0!</v>
      </c>
      <c r="AB403" t="e">
        <f t="shared" si="333"/>
        <v>#DIV/0!</v>
      </c>
      <c r="AC403">
        <f t="shared" si="333"/>
        <v>0.46695957820738138</v>
      </c>
      <c r="AD403" t="e">
        <f t="shared" si="333"/>
        <v>#DIV/0!</v>
      </c>
      <c r="AE403" t="e">
        <f t="shared" si="333"/>
        <v>#DIV/0!</v>
      </c>
      <c r="AF403">
        <f t="shared" si="333"/>
        <v>0.80180180180180172</v>
      </c>
      <c r="AG403" t="e">
        <f t="shared" si="333"/>
        <v>#DIV/0!</v>
      </c>
      <c r="AH403" t="e">
        <f t="shared" si="333"/>
        <v>#DIV/0!</v>
      </c>
      <c r="AI403">
        <f t="shared" si="333"/>
        <v>0.80180180180180172</v>
      </c>
    </row>
    <row r="404" spans="4:35" x14ac:dyDescent="0.35">
      <c r="D404">
        <v>960</v>
      </c>
      <c r="F404" t="e">
        <f t="shared" ref="F404:AI404" si="334">F323/F284</f>
        <v>#DIV/0!</v>
      </c>
      <c r="G404" t="e">
        <f t="shared" si="334"/>
        <v>#DIV/0!</v>
      </c>
      <c r="H404">
        <f t="shared" si="334"/>
        <v>9.4845360824742269</v>
      </c>
      <c r="I404" t="e">
        <f t="shared" si="334"/>
        <v>#DIV/0!</v>
      </c>
      <c r="J404">
        <f t="shared" si="334"/>
        <v>4.7924528301886795</v>
      </c>
      <c r="K404" t="e">
        <f t="shared" si="334"/>
        <v>#DIV/0!</v>
      </c>
      <c r="L404">
        <f t="shared" si="334"/>
        <v>0</v>
      </c>
      <c r="M404" t="e">
        <f t="shared" si="334"/>
        <v>#DIV/0!</v>
      </c>
      <c r="N404" t="e">
        <f t="shared" si="334"/>
        <v>#DIV/0!</v>
      </c>
      <c r="O404" t="e">
        <f t="shared" si="334"/>
        <v>#DIV/0!</v>
      </c>
      <c r="P404" t="e">
        <f t="shared" si="334"/>
        <v>#DIV/0!</v>
      </c>
      <c r="Q404" t="e">
        <f t="shared" si="334"/>
        <v>#DIV/0!</v>
      </c>
      <c r="R404">
        <f t="shared" si="334"/>
        <v>13.413934426229504</v>
      </c>
      <c r="S404" t="e">
        <f t="shared" si="334"/>
        <v>#DIV/0!</v>
      </c>
      <c r="T404" t="e">
        <f t="shared" si="334"/>
        <v>#DIV/0!</v>
      </c>
      <c r="U404" t="e">
        <f t="shared" si="334"/>
        <v>#DIV/0!</v>
      </c>
      <c r="V404" t="e">
        <f t="shared" si="334"/>
        <v>#DIV/0!</v>
      </c>
      <c r="W404" t="e">
        <f t="shared" si="334"/>
        <v>#DIV/0!</v>
      </c>
      <c r="X404">
        <f t="shared" si="334"/>
        <v>0.19791666666666666</v>
      </c>
      <c r="Z404" t="e">
        <f t="shared" si="334"/>
        <v>#DIV/0!</v>
      </c>
      <c r="AA404" t="e">
        <f t="shared" si="334"/>
        <v>#DIV/0!</v>
      </c>
      <c r="AB404" t="e">
        <f t="shared" si="334"/>
        <v>#DIV/0!</v>
      </c>
      <c r="AC404">
        <f t="shared" si="334"/>
        <v>0.37048611111111113</v>
      </c>
      <c r="AD404" t="e">
        <f t="shared" si="334"/>
        <v>#DIV/0!</v>
      </c>
      <c r="AE404" t="e">
        <f t="shared" si="334"/>
        <v>#DIV/0!</v>
      </c>
      <c r="AF404">
        <f t="shared" si="334"/>
        <v>1.4385964912280702</v>
      </c>
      <c r="AG404">
        <f t="shared" si="334"/>
        <v>0</v>
      </c>
      <c r="AH404" t="e">
        <f t="shared" si="334"/>
        <v>#DIV/0!</v>
      </c>
      <c r="AI404">
        <f t="shared" si="334"/>
        <v>0.91077378748611626</v>
      </c>
    </row>
    <row r="407" spans="4:35" x14ac:dyDescent="0.35">
      <c r="E407" t="s">
        <v>198</v>
      </c>
    </row>
    <row r="409" spans="4:35" x14ac:dyDescent="0.35">
      <c r="D409" t="s">
        <v>197</v>
      </c>
      <c r="F409" t="s">
        <v>190</v>
      </c>
      <c r="G409" t="s">
        <v>188</v>
      </c>
      <c r="H409" t="s">
        <v>182</v>
      </c>
      <c r="I409" t="s">
        <v>176</v>
      </c>
      <c r="J409" t="s">
        <v>165</v>
      </c>
      <c r="K409" t="s">
        <v>162</v>
      </c>
      <c r="L409" t="s">
        <v>155</v>
      </c>
      <c r="M409" t="s">
        <v>145</v>
      </c>
      <c r="N409" t="s">
        <v>139</v>
      </c>
      <c r="O409" t="s">
        <v>137</v>
      </c>
      <c r="P409" t="s">
        <v>135</v>
      </c>
      <c r="R409" t="s">
        <v>196</v>
      </c>
      <c r="T409" t="s">
        <v>186</v>
      </c>
      <c r="U409" t="s">
        <v>180</v>
      </c>
      <c r="V409" t="s">
        <v>167</v>
      </c>
      <c r="W409" t="s">
        <v>161</v>
      </c>
      <c r="X409" t="s">
        <v>0</v>
      </c>
      <c r="Z409" t="s">
        <v>151</v>
      </c>
      <c r="AA409" t="s">
        <v>143</v>
      </c>
      <c r="AC409" t="s">
        <v>195</v>
      </c>
      <c r="AE409" t="s">
        <v>183</v>
      </c>
      <c r="AF409" t="s">
        <v>168</v>
      </c>
      <c r="AG409" t="s">
        <v>153</v>
      </c>
      <c r="AI409" t="s">
        <v>194</v>
      </c>
    </row>
    <row r="412" spans="4:35" x14ac:dyDescent="0.35">
      <c r="D412">
        <v>24</v>
      </c>
      <c r="F412">
        <f t="shared" ref="F412:AI412" si="335">F290-F251</f>
        <v>58.5</v>
      </c>
      <c r="G412">
        <f t="shared" si="335"/>
        <v>392</v>
      </c>
      <c r="H412">
        <f t="shared" si="335"/>
        <v>257.08999999999997</v>
      </c>
      <c r="I412">
        <f t="shared" si="335"/>
        <v>81.8</v>
      </c>
      <c r="J412">
        <f t="shared" si="335"/>
        <v>143.91999999999999</v>
      </c>
      <c r="K412">
        <f t="shared" si="335"/>
        <v>0</v>
      </c>
      <c r="L412">
        <f t="shared" si="335"/>
        <v>-1.37</v>
      </c>
      <c r="M412">
        <f t="shared" si="335"/>
        <v>0</v>
      </c>
      <c r="N412">
        <f t="shared" si="335"/>
        <v>0</v>
      </c>
      <c r="O412">
        <f t="shared" si="335"/>
        <v>0</v>
      </c>
      <c r="P412">
        <f t="shared" si="335"/>
        <v>0</v>
      </c>
      <c r="Q412">
        <f t="shared" si="335"/>
        <v>0</v>
      </c>
      <c r="R412">
        <f t="shared" si="335"/>
        <v>931.93999999999994</v>
      </c>
      <c r="S412">
        <f t="shared" si="335"/>
        <v>0</v>
      </c>
      <c r="T412">
        <f t="shared" si="335"/>
        <v>218</v>
      </c>
      <c r="U412">
        <f t="shared" si="335"/>
        <v>153</v>
      </c>
      <c r="V412">
        <f t="shared" si="335"/>
        <v>1049.5999999999999</v>
      </c>
      <c r="W412">
        <f t="shared" si="335"/>
        <v>70.599999999999994</v>
      </c>
      <c r="X412">
        <f t="shared" si="335"/>
        <v>1989</v>
      </c>
      <c r="Z412">
        <f t="shared" si="335"/>
        <v>0</v>
      </c>
      <c r="AA412">
        <f t="shared" si="335"/>
        <v>0</v>
      </c>
      <c r="AB412">
        <f t="shared" si="335"/>
        <v>0</v>
      </c>
      <c r="AC412">
        <f t="shared" si="335"/>
        <v>3480.2000000000003</v>
      </c>
      <c r="AD412">
        <f t="shared" si="335"/>
        <v>0</v>
      </c>
      <c r="AE412">
        <f t="shared" si="335"/>
        <v>10.5</v>
      </c>
      <c r="AF412">
        <f t="shared" si="335"/>
        <v>1015.1</v>
      </c>
      <c r="AG412">
        <f t="shared" si="335"/>
        <v>-6.78</v>
      </c>
      <c r="AH412">
        <f t="shared" si="335"/>
        <v>0</v>
      </c>
      <c r="AI412">
        <f t="shared" si="335"/>
        <v>1018.82</v>
      </c>
    </row>
    <row r="413" spans="4:35" x14ac:dyDescent="0.35">
      <c r="D413">
        <v>168</v>
      </c>
      <c r="F413">
        <f t="shared" ref="F413:AI413" si="336">F291-F252</f>
        <v>7.73</v>
      </c>
      <c r="G413">
        <f t="shared" si="336"/>
        <v>62.699999999999996</v>
      </c>
      <c r="H413">
        <f t="shared" si="336"/>
        <v>31</v>
      </c>
      <c r="I413">
        <f t="shared" si="336"/>
        <v>6.09</v>
      </c>
      <c r="J413">
        <f t="shared" si="336"/>
        <v>8.1700000000000017</v>
      </c>
      <c r="K413">
        <f t="shared" si="336"/>
        <v>2.38</v>
      </c>
      <c r="L413">
        <f t="shared" si="336"/>
        <v>-1.02</v>
      </c>
      <c r="M413">
        <f t="shared" si="336"/>
        <v>0</v>
      </c>
      <c r="N413">
        <f t="shared" si="336"/>
        <v>0</v>
      </c>
      <c r="O413">
        <f t="shared" si="336"/>
        <v>0</v>
      </c>
      <c r="P413">
        <f t="shared" si="336"/>
        <v>0</v>
      </c>
      <c r="Q413">
        <f t="shared" si="336"/>
        <v>0</v>
      </c>
      <c r="R413">
        <f t="shared" si="336"/>
        <v>117.05</v>
      </c>
      <c r="S413">
        <f t="shared" si="336"/>
        <v>0</v>
      </c>
      <c r="T413">
        <f t="shared" si="336"/>
        <v>9.19</v>
      </c>
      <c r="U413">
        <f t="shared" si="336"/>
        <v>4.32</v>
      </c>
      <c r="V413">
        <f t="shared" si="336"/>
        <v>16.03</v>
      </c>
      <c r="W413">
        <f t="shared" si="336"/>
        <v>3.13</v>
      </c>
      <c r="X413">
        <f t="shared" si="336"/>
        <v>-1093</v>
      </c>
      <c r="Z413">
        <f t="shared" si="336"/>
        <v>0</v>
      </c>
      <c r="AA413">
        <f t="shared" si="336"/>
        <v>0</v>
      </c>
      <c r="AB413">
        <f t="shared" si="336"/>
        <v>0</v>
      </c>
      <c r="AC413">
        <f t="shared" si="336"/>
        <v>-1060.33</v>
      </c>
      <c r="AD413">
        <f t="shared" si="336"/>
        <v>0</v>
      </c>
      <c r="AE413">
        <f t="shared" si="336"/>
        <v>0</v>
      </c>
      <c r="AF413">
        <f t="shared" si="336"/>
        <v>-11.5</v>
      </c>
      <c r="AG413">
        <f t="shared" si="336"/>
        <v>-40.1</v>
      </c>
      <c r="AH413">
        <f t="shared" si="336"/>
        <v>0</v>
      </c>
      <c r="AI413">
        <f t="shared" si="336"/>
        <v>-51.6</v>
      </c>
    </row>
    <row r="414" spans="4:35" x14ac:dyDescent="0.35">
      <c r="D414">
        <v>192</v>
      </c>
      <c r="F414">
        <f t="shared" ref="F414:AI414" si="337">F292-F253</f>
        <v>10.5</v>
      </c>
      <c r="G414">
        <f t="shared" si="337"/>
        <v>75.100000000000009</v>
      </c>
      <c r="H414">
        <f t="shared" si="337"/>
        <v>29.45</v>
      </c>
      <c r="I414">
        <f t="shared" si="337"/>
        <v>7.9</v>
      </c>
      <c r="J414">
        <f t="shared" si="337"/>
        <v>11.629999999999999</v>
      </c>
      <c r="K414">
        <f t="shared" si="337"/>
        <v>2.37</v>
      </c>
      <c r="L414">
        <f t="shared" si="337"/>
        <v>-1.48</v>
      </c>
      <c r="M414">
        <f t="shared" si="337"/>
        <v>0</v>
      </c>
      <c r="N414">
        <f t="shared" si="337"/>
        <v>0</v>
      </c>
      <c r="O414">
        <f t="shared" si="337"/>
        <v>0</v>
      </c>
      <c r="P414">
        <f t="shared" si="337"/>
        <v>0</v>
      </c>
      <c r="Q414">
        <f t="shared" si="337"/>
        <v>0</v>
      </c>
      <c r="R414">
        <f t="shared" si="337"/>
        <v>135.47000000000003</v>
      </c>
      <c r="S414">
        <f t="shared" si="337"/>
        <v>0</v>
      </c>
      <c r="T414">
        <f t="shared" si="337"/>
        <v>8.17</v>
      </c>
      <c r="U414">
        <f t="shared" si="337"/>
        <v>1.94</v>
      </c>
      <c r="V414">
        <f t="shared" si="337"/>
        <v>13.909999999999998</v>
      </c>
      <c r="W414">
        <f t="shared" si="337"/>
        <v>3.28</v>
      </c>
      <c r="X414">
        <f t="shared" si="337"/>
        <v>-593</v>
      </c>
      <c r="Z414">
        <f t="shared" si="337"/>
        <v>0</v>
      </c>
      <c r="AA414">
        <f t="shared" si="337"/>
        <v>0</v>
      </c>
      <c r="AB414">
        <f t="shared" si="337"/>
        <v>0</v>
      </c>
      <c r="AC414">
        <f t="shared" si="337"/>
        <v>-565.70000000000005</v>
      </c>
      <c r="AD414">
        <f t="shared" si="337"/>
        <v>0</v>
      </c>
      <c r="AE414">
        <f t="shared" si="337"/>
        <v>0</v>
      </c>
      <c r="AF414">
        <f t="shared" si="337"/>
        <v>3.9000000000000021</v>
      </c>
      <c r="AG414">
        <f t="shared" si="337"/>
        <v>-22.919999999999998</v>
      </c>
      <c r="AH414">
        <f t="shared" si="337"/>
        <v>0</v>
      </c>
      <c r="AI414">
        <f t="shared" si="337"/>
        <v>-19.019999999999996</v>
      </c>
    </row>
    <row r="415" spans="4:35" x14ac:dyDescent="0.35">
      <c r="D415">
        <v>216</v>
      </c>
      <c r="F415">
        <f t="shared" ref="F415:AI415" si="338">F293-F254</f>
        <v>11.2</v>
      </c>
      <c r="G415">
        <f t="shared" si="338"/>
        <v>88.8</v>
      </c>
      <c r="H415">
        <f t="shared" si="338"/>
        <v>35.940000000000005</v>
      </c>
      <c r="I415">
        <f t="shared" si="338"/>
        <v>7.75</v>
      </c>
      <c r="J415">
        <f t="shared" si="338"/>
        <v>16.75</v>
      </c>
      <c r="K415">
        <f t="shared" si="338"/>
        <v>0.77000000000000024</v>
      </c>
      <c r="L415">
        <f t="shared" si="338"/>
        <v>-1.18</v>
      </c>
      <c r="M415">
        <f t="shared" si="338"/>
        <v>0</v>
      </c>
      <c r="N415">
        <f t="shared" si="338"/>
        <v>0</v>
      </c>
      <c r="O415">
        <f t="shared" si="338"/>
        <v>0</v>
      </c>
      <c r="P415">
        <f t="shared" si="338"/>
        <v>0</v>
      </c>
      <c r="Q415">
        <f t="shared" si="338"/>
        <v>0</v>
      </c>
      <c r="R415">
        <f t="shared" si="338"/>
        <v>160.03000000000003</v>
      </c>
      <c r="S415">
        <f t="shared" si="338"/>
        <v>0</v>
      </c>
      <c r="T415">
        <f t="shared" si="338"/>
        <v>12.8</v>
      </c>
      <c r="U415">
        <f t="shared" si="338"/>
        <v>7.61</v>
      </c>
      <c r="V415">
        <f t="shared" si="338"/>
        <v>58.89</v>
      </c>
      <c r="W415">
        <f t="shared" si="338"/>
        <v>5.72</v>
      </c>
      <c r="X415">
        <f t="shared" si="338"/>
        <v>-343</v>
      </c>
      <c r="Z415">
        <f t="shared" si="338"/>
        <v>0</v>
      </c>
      <c r="AA415">
        <f t="shared" si="338"/>
        <v>0</v>
      </c>
      <c r="AB415">
        <f t="shared" si="338"/>
        <v>0</v>
      </c>
      <c r="AC415">
        <f t="shared" si="338"/>
        <v>-257.98</v>
      </c>
      <c r="AD415">
        <f t="shared" si="338"/>
        <v>0</v>
      </c>
      <c r="AE415">
        <f t="shared" si="338"/>
        <v>0</v>
      </c>
      <c r="AF415">
        <f t="shared" si="338"/>
        <v>47.7</v>
      </c>
      <c r="AG415">
        <f t="shared" si="338"/>
        <v>-21.400000000000002</v>
      </c>
      <c r="AH415">
        <f t="shared" si="338"/>
        <v>0</v>
      </c>
      <c r="AI415">
        <f t="shared" si="338"/>
        <v>26.300000000000011</v>
      </c>
    </row>
    <row r="416" spans="4:35" x14ac:dyDescent="0.35">
      <c r="D416">
        <v>240</v>
      </c>
      <c r="F416">
        <f t="shared" ref="F416:AI416" si="339">F294-F255</f>
        <v>9.2200000000000006</v>
      </c>
      <c r="G416">
        <f t="shared" si="339"/>
        <v>78.900000000000006</v>
      </c>
      <c r="H416">
        <f t="shared" si="339"/>
        <v>29.529999999999998</v>
      </c>
      <c r="I416">
        <f t="shared" si="339"/>
        <v>3.2299999999999995</v>
      </c>
      <c r="J416">
        <f t="shared" si="339"/>
        <v>9.75</v>
      </c>
      <c r="K416">
        <f t="shared" si="339"/>
        <v>0.53</v>
      </c>
      <c r="L416">
        <f t="shared" si="339"/>
        <v>-1.07</v>
      </c>
      <c r="M416">
        <f t="shared" si="339"/>
        <v>0</v>
      </c>
      <c r="N416">
        <f t="shared" si="339"/>
        <v>0</v>
      </c>
      <c r="O416">
        <f t="shared" si="339"/>
        <v>0</v>
      </c>
      <c r="P416">
        <f t="shared" si="339"/>
        <v>0</v>
      </c>
      <c r="Q416">
        <f t="shared" si="339"/>
        <v>0</v>
      </c>
      <c r="R416">
        <f t="shared" si="339"/>
        <v>130.09</v>
      </c>
      <c r="S416">
        <f t="shared" si="339"/>
        <v>0</v>
      </c>
      <c r="T416">
        <f t="shared" si="339"/>
        <v>8.76</v>
      </c>
      <c r="U416">
        <f t="shared" si="339"/>
        <v>3.4</v>
      </c>
      <c r="V416">
        <f t="shared" si="339"/>
        <v>26</v>
      </c>
      <c r="W416">
        <f t="shared" si="339"/>
        <v>4.53</v>
      </c>
      <c r="X416">
        <f t="shared" si="339"/>
        <v>-325</v>
      </c>
      <c r="Z416">
        <f t="shared" si="339"/>
        <v>0</v>
      </c>
      <c r="AA416">
        <f t="shared" si="339"/>
        <v>0</v>
      </c>
      <c r="AB416">
        <f t="shared" si="339"/>
        <v>0</v>
      </c>
      <c r="AC416">
        <f t="shared" si="339"/>
        <v>-282.31</v>
      </c>
      <c r="AD416">
        <f t="shared" si="339"/>
        <v>0</v>
      </c>
      <c r="AE416">
        <f t="shared" si="339"/>
        <v>0</v>
      </c>
      <c r="AF416">
        <f t="shared" si="339"/>
        <v>33.299999999999997</v>
      </c>
      <c r="AG416">
        <f t="shared" si="339"/>
        <v>-13.56</v>
      </c>
      <c r="AH416">
        <f t="shared" si="339"/>
        <v>0</v>
      </c>
      <c r="AI416">
        <f t="shared" si="339"/>
        <v>19.740000000000002</v>
      </c>
    </row>
    <row r="417" spans="4:35" x14ac:dyDescent="0.35">
      <c r="D417">
        <v>264</v>
      </c>
      <c r="F417">
        <f t="shared" ref="F417:AI417" si="340">F295-F256</f>
        <v>9.2799999999999994</v>
      </c>
      <c r="G417">
        <f t="shared" si="340"/>
        <v>95.55</v>
      </c>
      <c r="H417">
        <f t="shared" si="340"/>
        <v>31.95</v>
      </c>
      <c r="I417">
        <f t="shared" si="340"/>
        <v>5.73</v>
      </c>
      <c r="J417">
        <f t="shared" si="340"/>
        <v>10.45</v>
      </c>
      <c r="K417">
        <f t="shared" si="340"/>
        <v>2.3199999999999998</v>
      </c>
      <c r="L417">
        <f t="shared" si="340"/>
        <v>0</v>
      </c>
      <c r="M417">
        <f t="shared" si="340"/>
        <v>0</v>
      </c>
      <c r="N417">
        <f t="shared" si="340"/>
        <v>0</v>
      </c>
      <c r="O417">
        <f t="shared" si="340"/>
        <v>0</v>
      </c>
      <c r="P417">
        <f t="shared" si="340"/>
        <v>0</v>
      </c>
      <c r="Q417">
        <f t="shared" si="340"/>
        <v>0</v>
      </c>
      <c r="R417">
        <f t="shared" si="340"/>
        <v>155.28</v>
      </c>
      <c r="S417">
        <f t="shared" si="340"/>
        <v>0</v>
      </c>
      <c r="T417">
        <f t="shared" si="340"/>
        <v>8.16</v>
      </c>
      <c r="U417">
        <f t="shared" si="340"/>
        <v>1.59</v>
      </c>
      <c r="V417">
        <f t="shared" si="340"/>
        <v>14.8</v>
      </c>
      <c r="W417">
        <f t="shared" si="340"/>
        <v>2.5</v>
      </c>
      <c r="X417">
        <f t="shared" si="340"/>
        <v>-227</v>
      </c>
      <c r="Z417">
        <f t="shared" si="340"/>
        <v>0</v>
      </c>
      <c r="AA417">
        <f t="shared" si="340"/>
        <v>0</v>
      </c>
      <c r="AB417">
        <f t="shared" si="340"/>
        <v>0</v>
      </c>
      <c r="AC417">
        <f t="shared" si="340"/>
        <v>-199.95</v>
      </c>
      <c r="AD417">
        <f t="shared" si="340"/>
        <v>0</v>
      </c>
      <c r="AE417">
        <f t="shared" si="340"/>
        <v>0</v>
      </c>
      <c r="AF417">
        <f t="shared" si="340"/>
        <v>14.52</v>
      </c>
      <c r="AG417">
        <f t="shared" si="340"/>
        <v>-10.9</v>
      </c>
      <c r="AH417">
        <f t="shared" si="340"/>
        <v>0</v>
      </c>
      <c r="AI417">
        <f t="shared" si="340"/>
        <v>3.6199999999999974</v>
      </c>
    </row>
    <row r="418" spans="4:35" x14ac:dyDescent="0.35">
      <c r="D418">
        <v>288</v>
      </c>
      <c r="F418">
        <f t="shared" ref="F418:AI418" si="341">F296-F257</f>
        <v>9.25</v>
      </c>
      <c r="G418">
        <f t="shared" si="341"/>
        <v>76.72</v>
      </c>
      <c r="H418">
        <f t="shared" si="341"/>
        <v>28.54</v>
      </c>
      <c r="I418">
        <f t="shared" si="341"/>
        <v>6.61</v>
      </c>
      <c r="J418">
        <f t="shared" si="341"/>
        <v>9.8299999999999983</v>
      </c>
      <c r="K418">
        <f t="shared" si="341"/>
        <v>1.72</v>
      </c>
      <c r="L418">
        <f t="shared" si="341"/>
        <v>0</v>
      </c>
      <c r="M418">
        <f t="shared" si="341"/>
        <v>0</v>
      </c>
      <c r="N418">
        <f t="shared" si="341"/>
        <v>0</v>
      </c>
      <c r="O418">
        <f t="shared" si="341"/>
        <v>0</v>
      </c>
      <c r="P418">
        <f t="shared" si="341"/>
        <v>0</v>
      </c>
      <c r="Q418">
        <f t="shared" si="341"/>
        <v>0</v>
      </c>
      <c r="R418">
        <f t="shared" si="341"/>
        <v>132.66999999999999</v>
      </c>
      <c r="S418">
        <f t="shared" si="341"/>
        <v>0</v>
      </c>
      <c r="T418">
        <f t="shared" si="341"/>
        <v>5.53</v>
      </c>
      <c r="U418">
        <f t="shared" si="341"/>
        <v>2.14</v>
      </c>
      <c r="V418">
        <f t="shared" si="341"/>
        <v>26.5</v>
      </c>
      <c r="W418">
        <f t="shared" si="341"/>
        <v>3.35</v>
      </c>
      <c r="X418">
        <f t="shared" si="341"/>
        <v>-201</v>
      </c>
      <c r="Z418">
        <f t="shared" si="341"/>
        <v>0</v>
      </c>
      <c r="AA418">
        <f t="shared" si="341"/>
        <v>0</v>
      </c>
      <c r="AB418">
        <f t="shared" si="341"/>
        <v>0</v>
      </c>
      <c r="AC418">
        <f t="shared" si="341"/>
        <v>-163.48000000000002</v>
      </c>
      <c r="AD418">
        <f t="shared" si="341"/>
        <v>0</v>
      </c>
      <c r="AE418">
        <f t="shared" si="341"/>
        <v>0</v>
      </c>
      <c r="AF418">
        <f t="shared" si="341"/>
        <v>21.799999999999997</v>
      </c>
      <c r="AG418">
        <f t="shared" si="341"/>
        <v>-11.39</v>
      </c>
      <c r="AH418">
        <f t="shared" si="341"/>
        <v>0</v>
      </c>
      <c r="AI418">
        <f t="shared" si="341"/>
        <v>10.409999999999997</v>
      </c>
    </row>
    <row r="419" spans="4:35" x14ac:dyDescent="0.35">
      <c r="D419">
        <v>312</v>
      </c>
      <c r="F419">
        <f t="shared" ref="F419:AI419" si="342">F297-F258</f>
        <v>7.42</v>
      </c>
      <c r="G419">
        <f t="shared" si="342"/>
        <v>76.069999999999993</v>
      </c>
      <c r="H419">
        <f t="shared" si="342"/>
        <v>24.81</v>
      </c>
      <c r="I419">
        <f t="shared" si="342"/>
        <v>4.58</v>
      </c>
      <c r="J419">
        <f t="shared" si="342"/>
        <v>6.8000000000000007</v>
      </c>
      <c r="K419">
        <f t="shared" si="342"/>
        <v>1.8</v>
      </c>
      <c r="L419">
        <f t="shared" si="342"/>
        <v>-1.1599999999999999</v>
      </c>
      <c r="M419">
        <f t="shared" si="342"/>
        <v>0</v>
      </c>
      <c r="N419">
        <f t="shared" si="342"/>
        <v>0</v>
      </c>
      <c r="O419">
        <f t="shared" si="342"/>
        <v>0</v>
      </c>
      <c r="P419">
        <f t="shared" si="342"/>
        <v>0</v>
      </c>
      <c r="Q419">
        <f t="shared" si="342"/>
        <v>0</v>
      </c>
      <c r="R419">
        <f t="shared" si="342"/>
        <v>120.32000000000002</v>
      </c>
      <c r="S419">
        <f t="shared" si="342"/>
        <v>0</v>
      </c>
      <c r="T419">
        <f t="shared" si="342"/>
        <v>4.87</v>
      </c>
      <c r="U419">
        <f t="shared" si="342"/>
        <v>0</v>
      </c>
      <c r="V419">
        <f t="shared" si="342"/>
        <v>11.2</v>
      </c>
      <c r="W419">
        <f t="shared" si="342"/>
        <v>1.91</v>
      </c>
      <c r="X419">
        <f t="shared" si="342"/>
        <v>-305</v>
      </c>
      <c r="Z419">
        <f t="shared" si="342"/>
        <v>0</v>
      </c>
      <c r="AA419">
        <f t="shared" si="342"/>
        <v>0</v>
      </c>
      <c r="AB419">
        <f t="shared" si="342"/>
        <v>0</v>
      </c>
      <c r="AC419">
        <f t="shared" si="342"/>
        <v>-287.02</v>
      </c>
      <c r="AD419">
        <f t="shared" si="342"/>
        <v>0</v>
      </c>
      <c r="AE419">
        <f t="shared" si="342"/>
        <v>0</v>
      </c>
      <c r="AF419">
        <f t="shared" si="342"/>
        <v>10.670000000000002</v>
      </c>
      <c r="AG419">
        <f t="shared" si="342"/>
        <v>-11.8</v>
      </c>
      <c r="AH419">
        <f t="shared" si="342"/>
        <v>0</v>
      </c>
      <c r="AI419">
        <f t="shared" si="342"/>
        <v>-1.129999999999999</v>
      </c>
    </row>
    <row r="420" spans="4:35" x14ac:dyDescent="0.35">
      <c r="D420">
        <v>336</v>
      </c>
      <c r="F420">
        <f t="shared" ref="F420:AI420" si="343">F298-F259</f>
        <v>8.8000000000000007</v>
      </c>
      <c r="G420">
        <f t="shared" si="343"/>
        <v>71.240000000000009</v>
      </c>
      <c r="H420">
        <f t="shared" si="343"/>
        <v>28.86</v>
      </c>
      <c r="I420">
        <f t="shared" si="343"/>
        <v>2.0400000000000005</v>
      </c>
      <c r="J420">
        <f t="shared" si="343"/>
        <v>7.6400000000000006</v>
      </c>
      <c r="K420">
        <f t="shared" si="343"/>
        <v>1.71</v>
      </c>
      <c r="L420">
        <f t="shared" si="343"/>
        <v>-1.48</v>
      </c>
      <c r="M420">
        <f t="shared" si="343"/>
        <v>0</v>
      </c>
      <c r="N420">
        <f t="shared" si="343"/>
        <v>0</v>
      </c>
      <c r="O420">
        <f t="shared" si="343"/>
        <v>0</v>
      </c>
      <c r="P420">
        <f t="shared" si="343"/>
        <v>0</v>
      </c>
      <c r="Q420">
        <f t="shared" si="343"/>
        <v>0</v>
      </c>
      <c r="R420">
        <f t="shared" si="343"/>
        <v>118.80999999999999</v>
      </c>
      <c r="S420">
        <f t="shared" si="343"/>
        <v>0</v>
      </c>
      <c r="T420">
        <f t="shared" si="343"/>
        <v>5.5</v>
      </c>
      <c r="U420">
        <f t="shared" si="343"/>
        <v>0</v>
      </c>
      <c r="V420">
        <f t="shared" si="343"/>
        <v>11.1</v>
      </c>
      <c r="W420">
        <f t="shared" si="343"/>
        <v>1.32</v>
      </c>
      <c r="X420">
        <f t="shared" si="343"/>
        <v>-330</v>
      </c>
      <c r="Z420">
        <f t="shared" si="343"/>
        <v>0</v>
      </c>
      <c r="AA420">
        <f t="shared" si="343"/>
        <v>0</v>
      </c>
      <c r="AB420">
        <f t="shared" si="343"/>
        <v>0</v>
      </c>
      <c r="AC420">
        <f t="shared" si="343"/>
        <v>-312.08</v>
      </c>
      <c r="AD420">
        <f t="shared" si="343"/>
        <v>0</v>
      </c>
      <c r="AE420">
        <f t="shared" si="343"/>
        <v>0</v>
      </c>
      <c r="AF420">
        <f t="shared" si="343"/>
        <v>2.5</v>
      </c>
      <c r="AG420">
        <f t="shared" si="343"/>
        <v>-13.8</v>
      </c>
      <c r="AH420">
        <f t="shared" si="343"/>
        <v>0</v>
      </c>
      <c r="AI420">
        <f t="shared" si="343"/>
        <v>-11.3</v>
      </c>
    </row>
    <row r="421" spans="4:35" x14ac:dyDescent="0.35">
      <c r="D421">
        <v>360</v>
      </c>
      <c r="F421">
        <f t="shared" ref="F421:AI421" si="344">F299-F260</f>
        <v>8.9699999999999989</v>
      </c>
      <c r="G421">
        <f t="shared" si="344"/>
        <v>61.45</v>
      </c>
      <c r="H421">
        <f t="shared" si="344"/>
        <v>24.549999999999997</v>
      </c>
      <c r="I421">
        <f t="shared" si="344"/>
        <v>4.4000000000000004</v>
      </c>
      <c r="J421">
        <f t="shared" si="344"/>
        <v>7.6150000000000002</v>
      </c>
      <c r="K421">
        <f t="shared" si="344"/>
        <v>1.0149999999999999</v>
      </c>
      <c r="L421">
        <f t="shared" si="344"/>
        <v>-1.81</v>
      </c>
      <c r="M421">
        <f t="shared" si="344"/>
        <v>0</v>
      </c>
      <c r="N421">
        <f t="shared" si="344"/>
        <v>0</v>
      </c>
      <c r="O421">
        <f t="shared" si="344"/>
        <v>0</v>
      </c>
      <c r="P421">
        <f t="shared" si="344"/>
        <v>0</v>
      </c>
      <c r="Q421">
        <f t="shared" si="344"/>
        <v>0</v>
      </c>
      <c r="R421">
        <f t="shared" si="344"/>
        <v>106.18999999999998</v>
      </c>
      <c r="S421">
        <f t="shared" si="344"/>
        <v>0</v>
      </c>
      <c r="T421">
        <f t="shared" si="344"/>
        <v>5.4749999999999996</v>
      </c>
      <c r="U421">
        <f t="shared" si="344"/>
        <v>0</v>
      </c>
      <c r="V421">
        <f t="shared" si="344"/>
        <v>8.64</v>
      </c>
      <c r="W421">
        <f t="shared" si="344"/>
        <v>0.59499999999999997</v>
      </c>
      <c r="X421">
        <f t="shared" si="344"/>
        <v>-268.5</v>
      </c>
      <c r="Z421">
        <f t="shared" si="344"/>
        <v>0</v>
      </c>
      <c r="AA421">
        <f t="shared" si="344"/>
        <v>0</v>
      </c>
      <c r="AB421">
        <f t="shared" si="344"/>
        <v>0</v>
      </c>
      <c r="AC421">
        <f t="shared" si="344"/>
        <v>-253.79</v>
      </c>
      <c r="AD421">
        <f t="shared" si="344"/>
        <v>0</v>
      </c>
      <c r="AE421">
        <f t="shared" si="344"/>
        <v>0</v>
      </c>
      <c r="AF421">
        <f t="shared" si="344"/>
        <v>3.4950000000000001</v>
      </c>
      <c r="AG421">
        <f t="shared" si="344"/>
        <v>-10.7</v>
      </c>
      <c r="AH421">
        <f t="shared" si="344"/>
        <v>0</v>
      </c>
      <c r="AI421">
        <f t="shared" si="344"/>
        <v>-7.2049999999999983</v>
      </c>
    </row>
    <row r="422" spans="4:35" x14ac:dyDescent="0.35">
      <c r="D422">
        <v>408</v>
      </c>
      <c r="F422">
        <f t="shared" ref="F422:AI422" si="345">F300-F261</f>
        <v>8.4700000000000006</v>
      </c>
      <c r="G422">
        <f t="shared" si="345"/>
        <v>39.42</v>
      </c>
      <c r="H422">
        <f t="shared" si="345"/>
        <v>17.829999999999998</v>
      </c>
      <c r="I422">
        <f t="shared" si="345"/>
        <v>2.74</v>
      </c>
      <c r="J422">
        <f t="shared" si="345"/>
        <v>8.25</v>
      </c>
      <c r="K422">
        <f t="shared" si="345"/>
        <v>0</v>
      </c>
      <c r="L422">
        <f t="shared" si="345"/>
        <v>-1.34</v>
      </c>
      <c r="M422">
        <f t="shared" si="345"/>
        <v>0</v>
      </c>
      <c r="N422">
        <f t="shared" si="345"/>
        <v>0</v>
      </c>
      <c r="O422">
        <f t="shared" si="345"/>
        <v>0</v>
      </c>
      <c r="P422">
        <f t="shared" si="345"/>
        <v>0</v>
      </c>
      <c r="Q422">
        <f t="shared" si="345"/>
        <v>0</v>
      </c>
      <c r="R422">
        <f t="shared" si="345"/>
        <v>75.36999999999999</v>
      </c>
      <c r="S422">
        <f t="shared" si="345"/>
        <v>0</v>
      </c>
      <c r="T422">
        <f t="shared" si="345"/>
        <v>4.42</v>
      </c>
      <c r="U422">
        <f t="shared" si="345"/>
        <v>0</v>
      </c>
      <c r="V422">
        <f t="shared" si="345"/>
        <v>5.26</v>
      </c>
      <c r="W422">
        <f t="shared" si="345"/>
        <v>0</v>
      </c>
      <c r="X422">
        <f t="shared" si="345"/>
        <v>-171</v>
      </c>
      <c r="Z422">
        <f t="shared" si="345"/>
        <v>0</v>
      </c>
      <c r="AA422">
        <f t="shared" si="345"/>
        <v>0</v>
      </c>
      <c r="AB422">
        <f t="shared" si="345"/>
        <v>0</v>
      </c>
      <c r="AC422">
        <f t="shared" si="345"/>
        <v>-161.32</v>
      </c>
      <c r="AD422">
        <f t="shared" si="345"/>
        <v>0</v>
      </c>
      <c r="AE422">
        <f t="shared" si="345"/>
        <v>0</v>
      </c>
      <c r="AF422">
        <f t="shared" si="345"/>
        <v>1.1199999999999992</v>
      </c>
      <c r="AG422">
        <f t="shared" si="345"/>
        <v>-7.11</v>
      </c>
      <c r="AH422">
        <f t="shared" si="345"/>
        <v>0</v>
      </c>
      <c r="AI422">
        <f t="shared" si="345"/>
        <v>-5.99</v>
      </c>
    </row>
    <row r="423" spans="4:35" x14ac:dyDescent="0.35">
      <c r="D423">
        <v>432</v>
      </c>
      <c r="F423">
        <f t="shared" ref="F423:AI423" si="346">F301-F262</f>
        <v>8.3699999999999992</v>
      </c>
      <c r="G423">
        <f t="shared" si="346"/>
        <v>43.6</v>
      </c>
      <c r="H423">
        <f t="shared" si="346"/>
        <v>18.170000000000002</v>
      </c>
      <c r="I423">
        <f t="shared" si="346"/>
        <v>3.33</v>
      </c>
      <c r="J423">
        <f t="shared" si="346"/>
        <v>8.8699999999999992</v>
      </c>
      <c r="K423">
        <f t="shared" si="346"/>
        <v>1.79</v>
      </c>
      <c r="L423">
        <f t="shared" si="346"/>
        <v>0</v>
      </c>
      <c r="M423">
        <f t="shared" si="346"/>
        <v>0</v>
      </c>
      <c r="N423">
        <f t="shared" si="346"/>
        <v>0</v>
      </c>
      <c r="O423">
        <f t="shared" si="346"/>
        <v>0</v>
      </c>
      <c r="P423">
        <f t="shared" si="346"/>
        <v>0</v>
      </c>
      <c r="Q423">
        <f t="shared" si="346"/>
        <v>0</v>
      </c>
      <c r="R423">
        <f t="shared" si="346"/>
        <v>84.13000000000001</v>
      </c>
      <c r="S423">
        <f t="shared" si="346"/>
        <v>0</v>
      </c>
      <c r="T423">
        <f t="shared" si="346"/>
        <v>5.6</v>
      </c>
      <c r="U423">
        <f t="shared" si="346"/>
        <v>0</v>
      </c>
      <c r="V423">
        <f t="shared" si="346"/>
        <v>6.11</v>
      </c>
      <c r="W423">
        <f t="shared" si="346"/>
        <v>0</v>
      </c>
      <c r="X423">
        <f t="shared" si="346"/>
        <v>-141.69999999999999</v>
      </c>
      <c r="Z423">
        <f t="shared" si="346"/>
        <v>0</v>
      </c>
      <c r="AA423">
        <f t="shared" si="346"/>
        <v>0</v>
      </c>
      <c r="AB423">
        <f t="shared" si="346"/>
        <v>0</v>
      </c>
      <c r="AC423">
        <f t="shared" si="346"/>
        <v>-129.99</v>
      </c>
      <c r="AD423">
        <f t="shared" si="346"/>
        <v>0</v>
      </c>
      <c r="AE423">
        <f t="shared" si="346"/>
        <v>0</v>
      </c>
      <c r="AF423">
        <f t="shared" si="346"/>
        <v>2.75</v>
      </c>
      <c r="AG423">
        <f t="shared" si="346"/>
        <v>-5.82</v>
      </c>
      <c r="AH423">
        <f t="shared" si="346"/>
        <v>0</v>
      </c>
      <c r="AI423">
        <f t="shared" si="346"/>
        <v>-3.0699999999999994</v>
      </c>
    </row>
    <row r="424" spans="4:35" x14ac:dyDescent="0.35">
      <c r="D424">
        <v>456</v>
      </c>
      <c r="F424">
        <f t="shared" ref="F424:AI424" si="347">F302-F263</f>
        <v>8.67</v>
      </c>
      <c r="G424">
        <f t="shared" si="347"/>
        <v>39.799999999999997</v>
      </c>
      <c r="H424">
        <f t="shared" si="347"/>
        <v>17.11</v>
      </c>
      <c r="I424">
        <f t="shared" si="347"/>
        <v>3.6</v>
      </c>
      <c r="J424">
        <f t="shared" si="347"/>
        <v>7.0400000000000009</v>
      </c>
      <c r="K424">
        <f t="shared" si="347"/>
        <v>1.63</v>
      </c>
      <c r="L424">
        <f t="shared" si="347"/>
        <v>0</v>
      </c>
      <c r="M424">
        <f t="shared" si="347"/>
        <v>0</v>
      </c>
      <c r="N424">
        <f t="shared" si="347"/>
        <v>0</v>
      </c>
      <c r="O424">
        <f t="shared" si="347"/>
        <v>0</v>
      </c>
      <c r="P424">
        <f t="shared" si="347"/>
        <v>0</v>
      </c>
      <c r="Q424">
        <f t="shared" si="347"/>
        <v>0</v>
      </c>
      <c r="R424">
        <f t="shared" si="347"/>
        <v>77.849999999999994</v>
      </c>
      <c r="S424">
        <f t="shared" si="347"/>
        <v>0</v>
      </c>
      <c r="T424">
        <f t="shared" si="347"/>
        <v>5.81</v>
      </c>
      <c r="U424">
        <f t="shared" si="347"/>
        <v>0</v>
      </c>
      <c r="V424">
        <f t="shared" si="347"/>
        <v>6.14</v>
      </c>
      <c r="W424">
        <f t="shared" si="347"/>
        <v>0</v>
      </c>
      <c r="X424">
        <f t="shared" si="347"/>
        <v>-137.19999999999999</v>
      </c>
      <c r="Z424">
        <f t="shared" si="347"/>
        <v>0</v>
      </c>
      <c r="AA424">
        <f t="shared" si="347"/>
        <v>0</v>
      </c>
      <c r="AB424">
        <f t="shared" si="347"/>
        <v>0</v>
      </c>
      <c r="AC424">
        <f t="shared" si="347"/>
        <v>-125.25</v>
      </c>
      <c r="AD424">
        <f t="shared" si="347"/>
        <v>0</v>
      </c>
      <c r="AE424">
        <f t="shared" si="347"/>
        <v>0</v>
      </c>
      <c r="AF424">
        <f t="shared" si="347"/>
        <v>1.4200000000000004</v>
      </c>
      <c r="AG424">
        <f t="shared" si="347"/>
        <v>-4.12</v>
      </c>
      <c r="AH424">
        <f t="shared" si="347"/>
        <v>0</v>
      </c>
      <c r="AI424">
        <f t="shared" si="347"/>
        <v>-2.6999999999999993</v>
      </c>
    </row>
    <row r="425" spans="4:35" x14ac:dyDescent="0.35">
      <c r="D425">
        <v>480</v>
      </c>
      <c r="F425">
        <f t="shared" ref="F425:AI425" si="348">F303-F264</f>
        <v>8.9700000000000006</v>
      </c>
      <c r="G425">
        <f t="shared" si="348"/>
        <v>34.475000000000001</v>
      </c>
      <c r="H425">
        <f t="shared" si="348"/>
        <v>12.545000000000002</v>
      </c>
      <c r="I425">
        <f t="shared" si="348"/>
        <v>3.52</v>
      </c>
      <c r="J425">
        <f t="shared" si="348"/>
        <v>7.59</v>
      </c>
      <c r="K425">
        <f t="shared" si="348"/>
        <v>0.63000000000000012</v>
      </c>
      <c r="L425">
        <f t="shared" si="348"/>
        <v>-0.59499999999999997</v>
      </c>
      <c r="M425">
        <f t="shared" si="348"/>
        <v>0</v>
      </c>
      <c r="N425">
        <f t="shared" si="348"/>
        <v>0</v>
      </c>
      <c r="O425">
        <f t="shared" si="348"/>
        <v>0</v>
      </c>
      <c r="P425">
        <f t="shared" si="348"/>
        <v>0</v>
      </c>
      <c r="Q425">
        <f t="shared" si="348"/>
        <v>0</v>
      </c>
      <c r="R425">
        <f t="shared" si="348"/>
        <v>67.134999999999991</v>
      </c>
      <c r="S425">
        <f t="shared" si="348"/>
        <v>0</v>
      </c>
      <c r="T425">
        <f t="shared" si="348"/>
        <v>5.69</v>
      </c>
      <c r="U425">
        <f t="shared" si="348"/>
        <v>0</v>
      </c>
      <c r="V425">
        <f t="shared" si="348"/>
        <v>5.01</v>
      </c>
      <c r="W425">
        <f t="shared" si="348"/>
        <v>0</v>
      </c>
      <c r="X425">
        <f t="shared" si="348"/>
        <v>-182</v>
      </c>
      <c r="Z425">
        <f t="shared" si="348"/>
        <v>0</v>
      </c>
      <c r="AA425">
        <f t="shared" si="348"/>
        <v>0</v>
      </c>
      <c r="AB425">
        <f t="shared" si="348"/>
        <v>0</v>
      </c>
      <c r="AC425">
        <f t="shared" si="348"/>
        <v>-171.3</v>
      </c>
      <c r="AD425">
        <f t="shared" si="348"/>
        <v>0</v>
      </c>
      <c r="AE425">
        <f t="shared" si="348"/>
        <v>0</v>
      </c>
      <c r="AF425">
        <f t="shared" si="348"/>
        <v>-1.7749999999999999</v>
      </c>
      <c r="AG425">
        <f t="shared" si="348"/>
        <v>-9.9350000000000005</v>
      </c>
      <c r="AH425">
        <f t="shared" si="348"/>
        <v>0</v>
      </c>
      <c r="AI425">
        <f t="shared" si="348"/>
        <v>-11.71</v>
      </c>
    </row>
    <row r="426" spans="4:35" x14ac:dyDescent="0.35">
      <c r="D426">
        <v>504</v>
      </c>
      <c r="F426">
        <f t="shared" ref="F426:AI426" si="349">F304-F265</f>
        <v>7.05</v>
      </c>
      <c r="G426">
        <f t="shared" si="349"/>
        <v>14.319999999999997</v>
      </c>
      <c r="H426">
        <f t="shared" si="349"/>
        <v>8.990000000000002</v>
      </c>
      <c r="I426">
        <f t="shared" si="349"/>
        <v>3.12</v>
      </c>
      <c r="J426">
        <f t="shared" si="349"/>
        <v>3.8450000000000002</v>
      </c>
      <c r="K426">
        <f t="shared" si="349"/>
        <v>-1.175</v>
      </c>
      <c r="L426">
        <f t="shared" si="349"/>
        <v>-1.2549999999999999</v>
      </c>
      <c r="M426">
        <f t="shared" si="349"/>
        <v>0</v>
      </c>
      <c r="N426">
        <f t="shared" si="349"/>
        <v>0</v>
      </c>
      <c r="O426">
        <f t="shared" si="349"/>
        <v>0</v>
      </c>
      <c r="P426">
        <f t="shared" si="349"/>
        <v>0</v>
      </c>
      <c r="Q426">
        <f t="shared" si="349"/>
        <v>0</v>
      </c>
      <c r="R426">
        <f t="shared" si="349"/>
        <v>34.894999999999996</v>
      </c>
      <c r="S426">
        <f t="shared" si="349"/>
        <v>0</v>
      </c>
      <c r="T426">
        <f t="shared" si="349"/>
        <v>3.59</v>
      </c>
      <c r="U426">
        <f t="shared" si="349"/>
        <v>0</v>
      </c>
      <c r="V426">
        <f t="shared" si="349"/>
        <v>4.8899999999999997</v>
      </c>
      <c r="W426">
        <f t="shared" si="349"/>
        <v>0</v>
      </c>
      <c r="X426">
        <f t="shared" si="349"/>
        <v>-189.4</v>
      </c>
      <c r="Z426">
        <f t="shared" si="349"/>
        <v>0</v>
      </c>
      <c r="AA426">
        <f t="shared" si="349"/>
        <v>0</v>
      </c>
      <c r="AB426">
        <f t="shared" si="349"/>
        <v>0</v>
      </c>
      <c r="AC426">
        <f t="shared" si="349"/>
        <v>-180.92</v>
      </c>
      <c r="AD426">
        <f t="shared" si="349"/>
        <v>0</v>
      </c>
      <c r="AE426">
        <f t="shared" si="349"/>
        <v>0</v>
      </c>
      <c r="AF426">
        <f t="shared" si="349"/>
        <v>-0.51499999999999968</v>
      </c>
      <c r="AG426">
        <f t="shared" si="349"/>
        <v>-8.11</v>
      </c>
      <c r="AH426">
        <f t="shared" si="349"/>
        <v>0</v>
      </c>
      <c r="AI426">
        <f t="shared" si="349"/>
        <v>-8.625</v>
      </c>
    </row>
    <row r="427" spans="4:35" x14ac:dyDescent="0.35">
      <c r="D427">
        <v>528</v>
      </c>
      <c r="F427">
        <f t="shared" ref="F427:AI427" si="350">F305-F266</f>
        <v>6.71</v>
      </c>
      <c r="G427">
        <f t="shared" si="350"/>
        <v>24.754999999999999</v>
      </c>
      <c r="H427">
        <f t="shared" si="350"/>
        <v>9.0350000000000001</v>
      </c>
      <c r="I427">
        <f t="shared" si="350"/>
        <v>3.04</v>
      </c>
      <c r="J427">
        <f t="shared" si="350"/>
        <v>3.7</v>
      </c>
      <c r="K427">
        <f t="shared" si="350"/>
        <v>0</v>
      </c>
      <c r="L427">
        <f t="shared" si="350"/>
        <v>-1.5049999999999999</v>
      </c>
      <c r="M427">
        <f t="shared" si="350"/>
        <v>0</v>
      </c>
      <c r="N427">
        <f t="shared" si="350"/>
        <v>0</v>
      </c>
      <c r="O427">
        <f t="shared" si="350"/>
        <v>0</v>
      </c>
      <c r="P427">
        <f t="shared" si="350"/>
        <v>0</v>
      </c>
      <c r="Q427">
        <f t="shared" si="350"/>
        <v>0</v>
      </c>
      <c r="R427">
        <f t="shared" si="350"/>
        <v>45.734999999999999</v>
      </c>
      <c r="S427">
        <f t="shared" si="350"/>
        <v>0</v>
      </c>
      <c r="T427">
        <f t="shared" si="350"/>
        <v>4</v>
      </c>
      <c r="U427">
        <f t="shared" si="350"/>
        <v>0</v>
      </c>
      <c r="V427">
        <f t="shared" si="350"/>
        <v>2.97</v>
      </c>
      <c r="W427">
        <f t="shared" si="350"/>
        <v>0</v>
      </c>
      <c r="X427">
        <f t="shared" si="350"/>
        <v>-162.4</v>
      </c>
      <c r="Z427">
        <f t="shared" si="350"/>
        <v>0</v>
      </c>
      <c r="AA427">
        <f t="shared" si="350"/>
        <v>0</v>
      </c>
      <c r="AB427">
        <f t="shared" si="350"/>
        <v>0</v>
      </c>
      <c r="AC427">
        <f t="shared" si="350"/>
        <v>-155.43</v>
      </c>
      <c r="AD427">
        <f t="shared" si="350"/>
        <v>0</v>
      </c>
      <c r="AE427">
        <f t="shared" si="350"/>
        <v>0</v>
      </c>
      <c r="AF427">
        <f t="shared" si="350"/>
        <v>1.2400000000000002</v>
      </c>
      <c r="AG427">
        <f t="shared" si="350"/>
        <v>-6.0049999999999999</v>
      </c>
      <c r="AH427">
        <f t="shared" si="350"/>
        <v>0</v>
      </c>
      <c r="AI427">
        <f t="shared" si="350"/>
        <v>-4.7650000000000006</v>
      </c>
    </row>
    <row r="428" spans="4:35" x14ac:dyDescent="0.35">
      <c r="D428">
        <v>552</v>
      </c>
      <c r="F428">
        <f t="shared" ref="F428:AI428" si="351">F306-F267</f>
        <v>7.68</v>
      </c>
      <c r="G428">
        <f t="shared" si="351"/>
        <v>31.340000000000003</v>
      </c>
      <c r="H428">
        <f t="shared" si="351"/>
        <v>12.73</v>
      </c>
      <c r="I428">
        <f t="shared" si="351"/>
        <v>3.52</v>
      </c>
      <c r="J428">
        <f t="shared" si="351"/>
        <v>5.49</v>
      </c>
      <c r="K428">
        <f t="shared" si="351"/>
        <v>0</v>
      </c>
      <c r="L428">
        <f t="shared" si="351"/>
        <v>0</v>
      </c>
      <c r="M428">
        <f t="shared" si="351"/>
        <v>0</v>
      </c>
      <c r="N428">
        <f t="shared" si="351"/>
        <v>0</v>
      </c>
      <c r="O428">
        <f t="shared" si="351"/>
        <v>0</v>
      </c>
      <c r="P428">
        <f t="shared" si="351"/>
        <v>0</v>
      </c>
      <c r="Q428">
        <f t="shared" si="351"/>
        <v>0</v>
      </c>
      <c r="R428">
        <f t="shared" si="351"/>
        <v>60.760000000000012</v>
      </c>
      <c r="S428">
        <f t="shared" si="351"/>
        <v>0</v>
      </c>
      <c r="T428">
        <f t="shared" si="351"/>
        <v>4.9400000000000004</v>
      </c>
      <c r="U428">
        <f t="shared" si="351"/>
        <v>0</v>
      </c>
      <c r="V428">
        <f t="shared" si="351"/>
        <v>7.17</v>
      </c>
      <c r="W428">
        <f t="shared" si="351"/>
        <v>1.29</v>
      </c>
      <c r="X428">
        <f t="shared" si="351"/>
        <v>-93.3</v>
      </c>
      <c r="Z428">
        <f t="shared" si="351"/>
        <v>0</v>
      </c>
      <c r="AA428">
        <f t="shared" si="351"/>
        <v>0</v>
      </c>
      <c r="AB428">
        <f t="shared" si="351"/>
        <v>0</v>
      </c>
      <c r="AC428">
        <f t="shared" si="351"/>
        <v>-79.900000000000006</v>
      </c>
      <c r="AD428">
        <f t="shared" si="351"/>
        <v>0</v>
      </c>
      <c r="AE428">
        <f t="shared" si="351"/>
        <v>0</v>
      </c>
      <c r="AF428">
        <f t="shared" si="351"/>
        <v>5.3000000000000007</v>
      </c>
      <c r="AG428">
        <f t="shared" si="351"/>
        <v>-4.3899999999999997</v>
      </c>
      <c r="AH428">
        <f t="shared" si="351"/>
        <v>0</v>
      </c>
      <c r="AI428">
        <f t="shared" si="351"/>
        <v>0.91000000000000014</v>
      </c>
    </row>
    <row r="429" spans="4:35" x14ac:dyDescent="0.35">
      <c r="D429">
        <v>576</v>
      </c>
      <c r="F429">
        <f t="shared" ref="F429:AI429" si="352">F307-F268</f>
        <v>7.81</v>
      </c>
      <c r="G429">
        <f t="shared" si="352"/>
        <v>27.2</v>
      </c>
      <c r="H429">
        <f t="shared" si="352"/>
        <v>12.26</v>
      </c>
      <c r="I429">
        <f t="shared" si="352"/>
        <v>2.41</v>
      </c>
      <c r="J429">
        <f t="shared" si="352"/>
        <v>4.8900000000000006</v>
      </c>
      <c r="K429">
        <f t="shared" si="352"/>
        <v>0</v>
      </c>
      <c r="L429">
        <f t="shared" si="352"/>
        <v>0</v>
      </c>
      <c r="M429">
        <f t="shared" si="352"/>
        <v>0</v>
      </c>
      <c r="N429">
        <f t="shared" si="352"/>
        <v>0</v>
      </c>
      <c r="O429">
        <f t="shared" si="352"/>
        <v>0</v>
      </c>
      <c r="P429">
        <f t="shared" si="352"/>
        <v>0</v>
      </c>
      <c r="Q429">
        <f t="shared" si="352"/>
        <v>0</v>
      </c>
      <c r="R429">
        <f t="shared" si="352"/>
        <v>54.57</v>
      </c>
      <c r="S429">
        <f t="shared" si="352"/>
        <v>0</v>
      </c>
      <c r="T429">
        <f t="shared" si="352"/>
        <v>4.87</v>
      </c>
      <c r="U429">
        <f t="shared" si="352"/>
        <v>0</v>
      </c>
      <c r="V429">
        <f t="shared" si="352"/>
        <v>5.77</v>
      </c>
      <c r="W429">
        <f t="shared" si="352"/>
        <v>0</v>
      </c>
      <c r="X429">
        <f t="shared" si="352"/>
        <v>-40.200000000000003</v>
      </c>
      <c r="Z429">
        <f t="shared" si="352"/>
        <v>0</v>
      </c>
      <c r="AA429">
        <f t="shared" si="352"/>
        <v>0</v>
      </c>
      <c r="AB429">
        <f t="shared" si="352"/>
        <v>0</v>
      </c>
      <c r="AC429">
        <f t="shared" si="352"/>
        <v>-29.560000000000002</v>
      </c>
      <c r="AD429">
        <f t="shared" si="352"/>
        <v>0</v>
      </c>
      <c r="AE429">
        <f t="shared" si="352"/>
        <v>0</v>
      </c>
      <c r="AF429">
        <f t="shared" si="352"/>
        <v>2.76</v>
      </c>
      <c r="AG429">
        <f t="shared" si="352"/>
        <v>-2.2599999999999998</v>
      </c>
      <c r="AH429">
        <f t="shared" si="352"/>
        <v>0</v>
      </c>
      <c r="AI429">
        <f t="shared" si="352"/>
        <v>0.5</v>
      </c>
    </row>
    <row r="430" spans="4:35" x14ac:dyDescent="0.35">
      <c r="D430">
        <v>600</v>
      </c>
      <c r="F430">
        <f t="shared" ref="F430:AI430" si="353">F308-F269</f>
        <v>9.09</v>
      </c>
      <c r="G430">
        <f t="shared" si="353"/>
        <v>35.700000000000003</v>
      </c>
      <c r="H430">
        <f t="shared" si="353"/>
        <v>15.170000000000002</v>
      </c>
      <c r="I430">
        <f t="shared" si="353"/>
        <v>2.35</v>
      </c>
      <c r="J430">
        <f t="shared" si="353"/>
        <v>6.39</v>
      </c>
      <c r="K430">
        <f t="shared" si="353"/>
        <v>0</v>
      </c>
      <c r="L430">
        <f t="shared" si="353"/>
        <v>0</v>
      </c>
      <c r="M430">
        <f t="shared" si="353"/>
        <v>0</v>
      </c>
      <c r="N430">
        <f t="shared" si="353"/>
        <v>0</v>
      </c>
      <c r="O430">
        <f t="shared" si="353"/>
        <v>0</v>
      </c>
      <c r="P430">
        <f t="shared" si="353"/>
        <v>0</v>
      </c>
      <c r="Q430">
        <f t="shared" si="353"/>
        <v>0</v>
      </c>
      <c r="R430">
        <f t="shared" si="353"/>
        <v>68.7</v>
      </c>
      <c r="S430">
        <f t="shared" si="353"/>
        <v>0</v>
      </c>
      <c r="T430">
        <f t="shared" si="353"/>
        <v>5.76</v>
      </c>
      <c r="U430">
        <f t="shared" si="353"/>
        <v>0</v>
      </c>
      <c r="V430">
        <f t="shared" si="353"/>
        <v>4.4400000000000004</v>
      </c>
      <c r="W430">
        <f t="shared" si="353"/>
        <v>0</v>
      </c>
      <c r="X430">
        <f t="shared" si="353"/>
        <v>-40.700000000000003</v>
      </c>
      <c r="Z430">
        <f t="shared" si="353"/>
        <v>0</v>
      </c>
      <c r="AA430">
        <f t="shared" si="353"/>
        <v>0</v>
      </c>
      <c r="AB430">
        <f t="shared" si="353"/>
        <v>0</v>
      </c>
      <c r="AC430">
        <f t="shared" si="353"/>
        <v>-30.5</v>
      </c>
      <c r="AD430">
        <f t="shared" si="353"/>
        <v>0</v>
      </c>
      <c r="AE430">
        <f t="shared" si="353"/>
        <v>0</v>
      </c>
      <c r="AF430">
        <f t="shared" si="353"/>
        <v>3.21</v>
      </c>
      <c r="AG430">
        <f t="shared" si="353"/>
        <v>-1.01</v>
      </c>
      <c r="AH430">
        <f t="shared" si="353"/>
        <v>0</v>
      </c>
      <c r="AI430">
        <f t="shared" si="353"/>
        <v>2.1999999999999997</v>
      </c>
    </row>
    <row r="431" spans="4:35" x14ac:dyDescent="0.35">
      <c r="D431">
        <v>624</v>
      </c>
      <c r="F431">
        <f t="shared" ref="F431:AI431" si="354">F309-F270</f>
        <v>7.27</v>
      </c>
      <c r="G431">
        <f t="shared" si="354"/>
        <v>34</v>
      </c>
      <c r="H431">
        <f t="shared" si="354"/>
        <v>15.66</v>
      </c>
      <c r="I431">
        <f t="shared" si="354"/>
        <v>2.5299999999999998</v>
      </c>
      <c r="J431">
        <f t="shared" si="354"/>
        <v>7.5</v>
      </c>
      <c r="K431">
        <f t="shared" si="354"/>
        <v>1.1200000000000001</v>
      </c>
      <c r="L431">
        <f t="shared" si="354"/>
        <v>0</v>
      </c>
      <c r="M431">
        <f t="shared" si="354"/>
        <v>0</v>
      </c>
      <c r="N431">
        <f t="shared" si="354"/>
        <v>0</v>
      </c>
      <c r="O431">
        <f t="shared" si="354"/>
        <v>0</v>
      </c>
      <c r="P431">
        <f t="shared" si="354"/>
        <v>0</v>
      </c>
      <c r="Q431">
        <f t="shared" si="354"/>
        <v>0</v>
      </c>
      <c r="R431">
        <f t="shared" si="354"/>
        <v>68.08</v>
      </c>
      <c r="S431">
        <f t="shared" si="354"/>
        <v>0</v>
      </c>
      <c r="T431">
        <f t="shared" si="354"/>
        <v>4.8099999999999996</v>
      </c>
      <c r="U431">
        <f t="shared" si="354"/>
        <v>0</v>
      </c>
      <c r="V431">
        <f t="shared" si="354"/>
        <v>3.6</v>
      </c>
      <c r="W431">
        <f t="shared" si="354"/>
        <v>0</v>
      </c>
      <c r="X431">
        <f t="shared" si="354"/>
        <v>-42.3</v>
      </c>
      <c r="Z431">
        <f t="shared" si="354"/>
        <v>0</v>
      </c>
      <c r="AA431">
        <f t="shared" si="354"/>
        <v>0</v>
      </c>
      <c r="AB431">
        <f t="shared" si="354"/>
        <v>0</v>
      </c>
      <c r="AC431">
        <f t="shared" si="354"/>
        <v>-33.89</v>
      </c>
      <c r="AD431">
        <f t="shared" si="354"/>
        <v>0</v>
      </c>
      <c r="AE431">
        <f t="shared" si="354"/>
        <v>0</v>
      </c>
      <c r="AF431">
        <f t="shared" si="354"/>
        <v>2.04</v>
      </c>
      <c r="AG431">
        <f t="shared" si="354"/>
        <v>-3.12</v>
      </c>
      <c r="AH431">
        <f t="shared" si="354"/>
        <v>0</v>
      </c>
      <c r="AI431">
        <f t="shared" si="354"/>
        <v>-1.0800000000000005</v>
      </c>
    </row>
    <row r="432" spans="4:35" x14ac:dyDescent="0.35">
      <c r="D432">
        <v>648</v>
      </c>
      <c r="F432">
        <f t="shared" ref="F432:AI432" si="355">F310-F271</f>
        <v>5.54</v>
      </c>
      <c r="G432">
        <f t="shared" si="355"/>
        <v>34.825000000000003</v>
      </c>
      <c r="H432">
        <f t="shared" si="355"/>
        <v>11.685</v>
      </c>
      <c r="I432">
        <f t="shared" si="355"/>
        <v>2.62</v>
      </c>
      <c r="J432">
        <f t="shared" si="355"/>
        <v>5.82</v>
      </c>
      <c r="K432">
        <f t="shared" si="355"/>
        <v>1.4249999999999998</v>
      </c>
      <c r="L432">
        <f t="shared" si="355"/>
        <v>-1.2650000000000001</v>
      </c>
      <c r="M432">
        <f t="shared" si="355"/>
        <v>0</v>
      </c>
      <c r="N432">
        <f t="shared" si="355"/>
        <v>0</v>
      </c>
      <c r="O432">
        <f t="shared" si="355"/>
        <v>0</v>
      </c>
      <c r="P432">
        <f t="shared" si="355"/>
        <v>0</v>
      </c>
      <c r="Q432">
        <f t="shared" si="355"/>
        <v>0</v>
      </c>
      <c r="R432">
        <f t="shared" si="355"/>
        <v>60.650000000000006</v>
      </c>
      <c r="S432">
        <f t="shared" si="355"/>
        <v>0</v>
      </c>
      <c r="T432">
        <f t="shared" si="355"/>
        <v>5.085</v>
      </c>
      <c r="U432">
        <f t="shared" si="355"/>
        <v>0</v>
      </c>
      <c r="V432">
        <f t="shared" si="355"/>
        <v>3.06</v>
      </c>
      <c r="W432">
        <f t="shared" si="355"/>
        <v>0</v>
      </c>
      <c r="X432">
        <f t="shared" si="355"/>
        <v>-138.9</v>
      </c>
      <c r="Z432">
        <f t="shared" si="355"/>
        <v>0</v>
      </c>
      <c r="AA432">
        <f t="shared" si="355"/>
        <v>0</v>
      </c>
      <c r="AB432">
        <f t="shared" si="355"/>
        <v>0</v>
      </c>
      <c r="AC432">
        <f t="shared" si="355"/>
        <v>-130.755</v>
      </c>
      <c r="AD432">
        <f t="shared" si="355"/>
        <v>0</v>
      </c>
      <c r="AE432">
        <f t="shared" si="355"/>
        <v>0</v>
      </c>
      <c r="AF432">
        <f t="shared" si="355"/>
        <v>-0.51500000000000012</v>
      </c>
      <c r="AG432">
        <f t="shared" si="355"/>
        <v>-4.33</v>
      </c>
      <c r="AH432">
        <f t="shared" si="355"/>
        <v>0</v>
      </c>
      <c r="AI432">
        <f t="shared" si="355"/>
        <v>-4.8450000000000006</v>
      </c>
    </row>
    <row r="433" spans="4:35" x14ac:dyDescent="0.35">
      <c r="D433">
        <v>672</v>
      </c>
      <c r="F433">
        <f t="shared" ref="F433:AI433" si="356">F311-F272</f>
        <v>9.4499999999999993</v>
      </c>
      <c r="G433">
        <f t="shared" si="356"/>
        <v>29.26</v>
      </c>
      <c r="H433">
        <f t="shared" si="356"/>
        <v>9.59</v>
      </c>
      <c r="I433">
        <f t="shared" si="356"/>
        <v>3.36</v>
      </c>
      <c r="J433">
        <f t="shared" si="356"/>
        <v>5.3500000000000005</v>
      </c>
      <c r="K433">
        <f t="shared" si="356"/>
        <v>0.74199999999999999</v>
      </c>
      <c r="L433">
        <f t="shared" si="356"/>
        <v>-1.55</v>
      </c>
      <c r="M433">
        <f t="shared" si="356"/>
        <v>0</v>
      </c>
      <c r="N433">
        <f t="shared" si="356"/>
        <v>0</v>
      </c>
      <c r="O433">
        <f t="shared" si="356"/>
        <v>0</v>
      </c>
      <c r="P433">
        <f t="shared" si="356"/>
        <v>0</v>
      </c>
      <c r="Q433">
        <f t="shared" si="356"/>
        <v>0</v>
      </c>
      <c r="R433">
        <f t="shared" si="356"/>
        <v>56.202000000000005</v>
      </c>
      <c r="S433">
        <f t="shared" si="356"/>
        <v>0</v>
      </c>
      <c r="T433">
        <f t="shared" si="356"/>
        <v>4.63</v>
      </c>
      <c r="U433">
        <f t="shared" si="356"/>
        <v>0</v>
      </c>
      <c r="V433">
        <f t="shared" si="356"/>
        <v>4.59</v>
      </c>
      <c r="W433">
        <f t="shared" si="356"/>
        <v>0</v>
      </c>
      <c r="X433">
        <f t="shared" si="356"/>
        <v>-142.80000000000001</v>
      </c>
      <c r="Z433">
        <f t="shared" si="356"/>
        <v>0</v>
      </c>
      <c r="AA433">
        <f t="shared" si="356"/>
        <v>0</v>
      </c>
      <c r="AB433">
        <f t="shared" si="356"/>
        <v>0</v>
      </c>
      <c r="AC433">
        <f t="shared" si="356"/>
        <v>-133.57999999999998</v>
      </c>
      <c r="AD433">
        <f t="shared" si="356"/>
        <v>0</v>
      </c>
      <c r="AE433">
        <f t="shared" si="356"/>
        <v>0</v>
      </c>
      <c r="AF433">
        <f t="shared" si="356"/>
        <v>1.63</v>
      </c>
      <c r="AG433">
        <f t="shared" si="356"/>
        <v>-4.47</v>
      </c>
      <c r="AH433">
        <f t="shared" si="356"/>
        <v>0</v>
      </c>
      <c r="AI433">
        <f t="shared" si="356"/>
        <v>-2.8399999999999994</v>
      </c>
    </row>
    <row r="434" spans="4:35" x14ac:dyDescent="0.35">
      <c r="D434">
        <v>696</v>
      </c>
      <c r="F434">
        <f t="shared" ref="F434:AI434" si="357">F312-F273</f>
        <v>7.32</v>
      </c>
      <c r="G434">
        <f t="shared" si="357"/>
        <v>29.93</v>
      </c>
      <c r="H434">
        <f t="shared" si="357"/>
        <v>11.55</v>
      </c>
      <c r="I434">
        <f t="shared" si="357"/>
        <v>0.98</v>
      </c>
      <c r="J434">
        <f t="shared" si="357"/>
        <v>4.3000000000000007</v>
      </c>
      <c r="K434">
        <f t="shared" si="357"/>
        <v>-0.20999999999999996</v>
      </c>
      <c r="L434">
        <f t="shared" si="357"/>
        <v>0</v>
      </c>
      <c r="M434">
        <f t="shared" si="357"/>
        <v>0</v>
      </c>
      <c r="N434">
        <f t="shared" si="357"/>
        <v>0</v>
      </c>
      <c r="O434">
        <f t="shared" si="357"/>
        <v>0</v>
      </c>
      <c r="P434">
        <f t="shared" si="357"/>
        <v>0</v>
      </c>
      <c r="Q434">
        <f t="shared" si="357"/>
        <v>0</v>
      </c>
      <c r="R434">
        <f t="shared" si="357"/>
        <v>53.870000000000005</v>
      </c>
      <c r="S434">
        <f t="shared" si="357"/>
        <v>0</v>
      </c>
      <c r="T434">
        <f t="shared" si="357"/>
        <v>3.87</v>
      </c>
      <c r="U434">
        <f t="shared" si="357"/>
        <v>0</v>
      </c>
      <c r="V434">
        <f t="shared" si="357"/>
        <v>4.58</v>
      </c>
      <c r="W434">
        <f t="shared" si="357"/>
        <v>0</v>
      </c>
      <c r="X434">
        <f t="shared" si="357"/>
        <v>-83.1</v>
      </c>
      <c r="Z434">
        <f t="shared" si="357"/>
        <v>0</v>
      </c>
      <c r="AA434">
        <f t="shared" si="357"/>
        <v>0</v>
      </c>
      <c r="AB434">
        <f t="shared" si="357"/>
        <v>0</v>
      </c>
      <c r="AC434">
        <f t="shared" si="357"/>
        <v>-74.650000000000006</v>
      </c>
      <c r="AD434">
        <f t="shared" si="357"/>
        <v>0</v>
      </c>
      <c r="AE434">
        <f t="shared" si="357"/>
        <v>0</v>
      </c>
      <c r="AF434">
        <f t="shared" si="357"/>
        <v>0.49999999999999978</v>
      </c>
      <c r="AG434">
        <f t="shared" si="357"/>
        <v>-2.62</v>
      </c>
      <c r="AH434">
        <f t="shared" si="357"/>
        <v>0</v>
      </c>
      <c r="AI434">
        <f t="shared" si="357"/>
        <v>-2.1200000000000006</v>
      </c>
    </row>
    <row r="435" spans="4:35" x14ac:dyDescent="0.35">
      <c r="D435">
        <v>720</v>
      </c>
      <c r="F435">
        <f t="shared" ref="F435:AI435" si="358">F313-F274</f>
        <v>8.17</v>
      </c>
      <c r="G435">
        <f t="shared" si="358"/>
        <v>38.799999999999997</v>
      </c>
      <c r="H435">
        <f t="shared" si="358"/>
        <v>13.57</v>
      </c>
      <c r="I435">
        <f t="shared" si="358"/>
        <v>2.58</v>
      </c>
      <c r="J435">
        <f t="shared" si="358"/>
        <v>5.85</v>
      </c>
      <c r="K435">
        <f t="shared" si="358"/>
        <v>-0.43999999999999995</v>
      </c>
      <c r="L435">
        <f t="shared" si="358"/>
        <v>0</v>
      </c>
      <c r="M435">
        <f t="shared" si="358"/>
        <v>0</v>
      </c>
      <c r="N435">
        <f t="shared" si="358"/>
        <v>0</v>
      </c>
      <c r="O435">
        <f t="shared" si="358"/>
        <v>0</v>
      </c>
      <c r="P435">
        <f t="shared" si="358"/>
        <v>0</v>
      </c>
      <c r="Q435">
        <f t="shared" si="358"/>
        <v>0</v>
      </c>
      <c r="R435">
        <f t="shared" si="358"/>
        <v>68.529999999999987</v>
      </c>
      <c r="S435">
        <f t="shared" si="358"/>
        <v>0</v>
      </c>
      <c r="T435">
        <f t="shared" si="358"/>
        <v>4.9400000000000004</v>
      </c>
      <c r="U435">
        <f t="shared" si="358"/>
        <v>0</v>
      </c>
      <c r="V435">
        <f t="shared" si="358"/>
        <v>4.0999999999999996</v>
      </c>
      <c r="W435">
        <f t="shared" si="358"/>
        <v>0</v>
      </c>
      <c r="X435">
        <f t="shared" si="358"/>
        <v>-45.7</v>
      </c>
      <c r="Z435">
        <f t="shared" si="358"/>
        <v>0</v>
      </c>
      <c r="AA435">
        <f t="shared" si="358"/>
        <v>0</v>
      </c>
      <c r="AB435">
        <f t="shared" si="358"/>
        <v>0</v>
      </c>
      <c r="AC435">
        <f t="shared" si="358"/>
        <v>-36.659999999999997</v>
      </c>
      <c r="AD435">
        <f t="shared" si="358"/>
        <v>0</v>
      </c>
      <c r="AE435">
        <f t="shared" si="358"/>
        <v>0</v>
      </c>
      <c r="AF435">
        <f t="shared" si="358"/>
        <v>0.58999999999999986</v>
      </c>
      <c r="AG435">
        <f t="shared" si="358"/>
        <v>-3.72</v>
      </c>
      <c r="AH435">
        <f t="shared" si="358"/>
        <v>0</v>
      </c>
      <c r="AI435">
        <f t="shared" si="358"/>
        <v>-3.1300000000000003</v>
      </c>
    </row>
    <row r="436" spans="4:35" x14ac:dyDescent="0.35">
      <c r="D436">
        <v>744</v>
      </c>
      <c r="F436">
        <f t="shared" ref="F436:AI436" si="359">F314-F275</f>
        <v>7.69</v>
      </c>
      <c r="G436">
        <f t="shared" si="359"/>
        <v>39.75</v>
      </c>
      <c r="H436">
        <f t="shared" si="359"/>
        <v>12.34</v>
      </c>
      <c r="I436">
        <f t="shared" si="359"/>
        <v>1.87</v>
      </c>
      <c r="J436">
        <f t="shared" si="359"/>
        <v>5.0200000000000005</v>
      </c>
      <c r="K436">
        <f t="shared" si="359"/>
        <v>0</v>
      </c>
      <c r="L436">
        <f t="shared" si="359"/>
        <v>-1.47</v>
      </c>
      <c r="M436">
        <f t="shared" si="359"/>
        <v>0</v>
      </c>
      <c r="N436">
        <f t="shared" si="359"/>
        <v>0</v>
      </c>
      <c r="O436">
        <f t="shared" si="359"/>
        <v>0</v>
      </c>
      <c r="P436">
        <f t="shared" si="359"/>
        <v>0</v>
      </c>
      <c r="Q436">
        <f t="shared" si="359"/>
        <v>0</v>
      </c>
      <c r="R436">
        <f t="shared" si="359"/>
        <v>65.199999999999989</v>
      </c>
      <c r="S436">
        <f t="shared" si="359"/>
        <v>0</v>
      </c>
      <c r="T436">
        <f t="shared" si="359"/>
        <v>4.92</v>
      </c>
      <c r="U436">
        <f t="shared" si="359"/>
        <v>0</v>
      </c>
      <c r="V436">
        <f t="shared" si="359"/>
        <v>2.93</v>
      </c>
      <c r="W436">
        <f t="shared" si="359"/>
        <v>0</v>
      </c>
      <c r="X436">
        <f t="shared" si="359"/>
        <v>-50.7</v>
      </c>
      <c r="Z436">
        <f t="shared" si="359"/>
        <v>0</v>
      </c>
      <c r="AA436">
        <f t="shared" si="359"/>
        <v>0</v>
      </c>
      <c r="AB436">
        <f t="shared" si="359"/>
        <v>0</v>
      </c>
      <c r="AC436">
        <f t="shared" si="359"/>
        <v>-42.85</v>
      </c>
      <c r="AD436">
        <f t="shared" si="359"/>
        <v>0</v>
      </c>
      <c r="AE436">
        <f t="shared" si="359"/>
        <v>0</v>
      </c>
      <c r="AF436">
        <f t="shared" si="359"/>
        <v>3.5900000000000003</v>
      </c>
      <c r="AG436">
        <f t="shared" si="359"/>
        <v>-1.26</v>
      </c>
      <c r="AH436">
        <f t="shared" si="359"/>
        <v>0</v>
      </c>
      <c r="AI436">
        <f t="shared" si="359"/>
        <v>2.33</v>
      </c>
    </row>
    <row r="437" spans="4:35" x14ac:dyDescent="0.35">
      <c r="D437">
        <v>768</v>
      </c>
      <c r="F437">
        <f t="shared" ref="F437:AI437" si="360">F315-F276</f>
        <v>9.74</v>
      </c>
      <c r="G437">
        <f t="shared" si="360"/>
        <v>50.9</v>
      </c>
      <c r="H437">
        <f t="shared" si="360"/>
        <v>19.95</v>
      </c>
      <c r="I437">
        <f t="shared" si="360"/>
        <v>3.01</v>
      </c>
      <c r="J437">
        <f t="shared" si="360"/>
        <v>6.85</v>
      </c>
      <c r="K437">
        <f t="shared" si="360"/>
        <v>0</v>
      </c>
      <c r="L437">
        <f t="shared" si="360"/>
        <v>0</v>
      </c>
      <c r="M437">
        <f t="shared" si="360"/>
        <v>0</v>
      </c>
      <c r="N437">
        <f t="shared" si="360"/>
        <v>0</v>
      </c>
      <c r="O437">
        <f t="shared" si="360"/>
        <v>0</v>
      </c>
      <c r="P437">
        <f t="shared" si="360"/>
        <v>0</v>
      </c>
      <c r="Q437">
        <f t="shared" si="360"/>
        <v>0</v>
      </c>
      <c r="R437">
        <f t="shared" si="360"/>
        <v>90.45</v>
      </c>
      <c r="S437">
        <f t="shared" si="360"/>
        <v>0</v>
      </c>
      <c r="T437">
        <f t="shared" si="360"/>
        <v>5.72</v>
      </c>
      <c r="U437">
        <f t="shared" si="360"/>
        <v>0</v>
      </c>
      <c r="V437">
        <f t="shared" si="360"/>
        <v>3.35</v>
      </c>
      <c r="W437">
        <f t="shared" si="360"/>
        <v>0</v>
      </c>
      <c r="X437">
        <f t="shared" si="360"/>
        <v>-27.299999999999997</v>
      </c>
      <c r="Z437">
        <f t="shared" si="360"/>
        <v>0</v>
      </c>
      <c r="AA437">
        <f t="shared" si="360"/>
        <v>0</v>
      </c>
      <c r="AB437">
        <f t="shared" si="360"/>
        <v>0</v>
      </c>
      <c r="AC437">
        <f t="shared" si="360"/>
        <v>-18.229999999999997</v>
      </c>
      <c r="AD437">
        <f t="shared" si="360"/>
        <v>0</v>
      </c>
      <c r="AE437">
        <f t="shared" si="360"/>
        <v>0</v>
      </c>
      <c r="AF437">
        <f t="shared" si="360"/>
        <v>3.96</v>
      </c>
      <c r="AG437">
        <f t="shared" si="360"/>
        <v>-1.2</v>
      </c>
      <c r="AH437">
        <f t="shared" si="360"/>
        <v>0</v>
      </c>
      <c r="AI437">
        <f t="shared" si="360"/>
        <v>2.76</v>
      </c>
    </row>
    <row r="438" spans="4:35" x14ac:dyDescent="0.35">
      <c r="D438">
        <v>792</v>
      </c>
      <c r="F438">
        <f t="shared" ref="F438:AI438" si="361">F316-F277</f>
        <v>8.9499999999999993</v>
      </c>
      <c r="G438">
        <f t="shared" si="361"/>
        <v>49.8</v>
      </c>
      <c r="H438">
        <f t="shared" si="361"/>
        <v>18.96</v>
      </c>
      <c r="I438">
        <f t="shared" si="361"/>
        <v>3.27</v>
      </c>
      <c r="J438">
        <f t="shared" si="361"/>
        <v>8.09</v>
      </c>
      <c r="K438">
        <f t="shared" si="361"/>
        <v>0</v>
      </c>
      <c r="L438">
        <f t="shared" si="361"/>
        <v>-1.1000000000000001</v>
      </c>
      <c r="M438">
        <f t="shared" si="361"/>
        <v>0</v>
      </c>
      <c r="N438">
        <f t="shared" si="361"/>
        <v>0</v>
      </c>
      <c r="O438">
        <f t="shared" si="361"/>
        <v>0</v>
      </c>
      <c r="P438">
        <f t="shared" si="361"/>
        <v>0</v>
      </c>
      <c r="Q438">
        <f t="shared" si="361"/>
        <v>0</v>
      </c>
      <c r="R438">
        <f t="shared" si="361"/>
        <v>87.969999999999985</v>
      </c>
      <c r="S438">
        <f t="shared" si="361"/>
        <v>0</v>
      </c>
      <c r="T438">
        <f t="shared" si="361"/>
        <v>5.58</v>
      </c>
      <c r="U438">
        <f t="shared" si="361"/>
        <v>0</v>
      </c>
      <c r="V438">
        <f t="shared" si="361"/>
        <v>2.7</v>
      </c>
      <c r="W438">
        <f t="shared" si="361"/>
        <v>0</v>
      </c>
      <c r="X438">
        <f t="shared" si="361"/>
        <v>-41</v>
      </c>
      <c r="Z438">
        <f t="shared" si="361"/>
        <v>0</v>
      </c>
      <c r="AA438">
        <f t="shared" si="361"/>
        <v>0</v>
      </c>
      <c r="AB438">
        <f t="shared" si="361"/>
        <v>0</v>
      </c>
      <c r="AC438">
        <f t="shared" si="361"/>
        <v>-32.72</v>
      </c>
      <c r="AD438">
        <f t="shared" si="361"/>
        <v>0</v>
      </c>
      <c r="AE438">
        <f t="shared" si="361"/>
        <v>0</v>
      </c>
      <c r="AF438">
        <f t="shared" si="361"/>
        <v>1.08</v>
      </c>
      <c r="AG438">
        <f t="shared" si="361"/>
        <v>-1.44</v>
      </c>
      <c r="AH438">
        <f t="shared" si="361"/>
        <v>0</v>
      </c>
      <c r="AI438">
        <f t="shared" si="361"/>
        <v>-0.35999999999999988</v>
      </c>
    </row>
    <row r="439" spans="4:35" x14ac:dyDescent="0.35">
      <c r="D439">
        <v>816</v>
      </c>
      <c r="F439">
        <f t="shared" ref="F439:AI439" si="362">F317-F278</f>
        <v>7.91</v>
      </c>
      <c r="G439">
        <f t="shared" si="362"/>
        <v>43.3</v>
      </c>
      <c r="H439">
        <f t="shared" si="362"/>
        <v>16.399999999999999</v>
      </c>
      <c r="I439">
        <f t="shared" si="362"/>
        <v>1.98</v>
      </c>
      <c r="J439">
        <f t="shared" si="362"/>
        <v>6.7700000000000005</v>
      </c>
      <c r="K439">
        <f t="shared" si="362"/>
        <v>0</v>
      </c>
      <c r="L439">
        <f t="shared" si="362"/>
        <v>0</v>
      </c>
      <c r="M439">
        <f t="shared" si="362"/>
        <v>0</v>
      </c>
      <c r="N439">
        <f t="shared" si="362"/>
        <v>0</v>
      </c>
      <c r="O439">
        <f t="shared" si="362"/>
        <v>0</v>
      </c>
      <c r="P439">
        <f t="shared" si="362"/>
        <v>0</v>
      </c>
      <c r="Q439">
        <f t="shared" si="362"/>
        <v>0</v>
      </c>
      <c r="R439">
        <f t="shared" si="362"/>
        <v>76.36</v>
      </c>
      <c r="S439">
        <f t="shared" si="362"/>
        <v>0</v>
      </c>
      <c r="T439">
        <f t="shared" si="362"/>
        <v>7</v>
      </c>
      <c r="U439">
        <f t="shared" si="362"/>
        <v>0</v>
      </c>
      <c r="V439">
        <f t="shared" si="362"/>
        <v>3.15</v>
      </c>
      <c r="W439">
        <f t="shared" si="362"/>
        <v>0</v>
      </c>
      <c r="X439">
        <f t="shared" si="362"/>
        <v>-79.600000000000009</v>
      </c>
      <c r="Z439">
        <f t="shared" si="362"/>
        <v>0</v>
      </c>
      <c r="AA439">
        <f t="shared" si="362"/>
        <v>0</v>
      </c>
      <c r="AB439">
        <f t="shared" si="362"/>
        <v>0</v>
      </c>
      <c r="AC439">
        <f t="shared" si="362"/>
        <v>-69.45</v>
      </c>
      <c r="AD439">
        <f t="shared" si="362"/>
        <v>0</v>
      </c>
      <c r="AE439">
        <f t="shared" si="362"/>
        <v>0</v>
      </c>
      <c r="AF439">
        <f t="shared" si="362"/>
        <v>0.25</v>
      </c>
      <c r="AG439">
        <f t="shared" si="362"/>
        <v>-2.75</v>
      </c>
      <c r="AH439">
        <f t="shared" si="362"/>
        <v>0</v>
      </c>
      <c r="AI439">
        <f t="shared" si="362"/>
        <v>-2.4999999999999996</v>
      </c>
    </row>
    <row r="440" spans="4:35" x14ac:dyDescent="0.35">
      <c r="D440">
        <v>840</v>
      </c>
      <c r="F440">
        <f t="shared" ref="F440:AI440" si="363">F318-F279</f>
        <v>6.91</v>
      </c>
      <c r="G440">
        <f t="shared" si="363"/>
        <v>29.19</v>
      </c>
      <c r="H440">
        <f t="shared" si="363"/>
        <v>14.6</v>
      </c>
      <c r="I440">
        <f t="shared" si="363"/>
        <v>3.3</v>
      </c>
      <c r="J440">
        <f t="shared" si="363"/>
        <v>6.17</v>
      </c>
      <c r="K440">
        <f t="shared" si="363"/>
        <v>0</v>
      </c>
      <c r="L440">
        <f t="shared" si="363"/>
        <v>0</v>
      </c>
      <c r="M440">
        <f t="shared" si="363"/>
        <v>0</v>
      </c>
      <c r="N440">
        <f t="shared" si="363"/>
        <v>0</v>
      </c>
      <c r="O440">
        <f t="shared" si="363"/>
        <v>0</v>
      </c>
      <c r="P440">
        <f t="shared" si="363"/>
        <v>0</v>
      </c>
      <c r="Q440">
        <f t="shared" si="363"/>
        <v>0</v>
      </c>
      <c r="R440">
        <f t="shared" si="363"/>
        <v>60.17</v>
      </c>
      <c r="S440">
        <f t="shared" si="363"/>
        <v>0</v>
      </c>
      <c r="T440">
        <f t="shared" si="363"/>
        <v>5.34</v>
      </c>
      <c r="U440">
        <f t="shared" si="363"/>
        <v>0</v>
      </c>
      <c r="V440">
        <f t="shared" si="363"/>
        <v>3.35</v>
      </c>
      <c r="W440">
        <f t="shared" si="363"/>
        <v>0</v>
      </c>
      <c r="X440">
        <f t="shared" si="363"/>
        <v>-48.100000000000009</v>
      </c>
      <c r="Z440">
        <f t="shared" si="363"/>
        <v>0</v>
      </c>
      <c r="AA440">
        <f t="shared" si="363"/>
        <v>0</v>
      </c>
      <c r="AB440">
        <f t="shared" si="363"/>
        <v>0</v>
      </c>
      <c r="AC440">
        <f t="shared" si="363"/>
        <v>-39.410000000000004</v>
      </c>
      <c r="AD440">
        <f t="shared" si="363"/>
        <v>0</v>
      </c>
      <c r="AE440">
        <f t="shared" si="363"/>
        <v>0</v>
      </c>
      <c r="AF440">
        <f t="shared" si="363"/>
        <v>3.1000000000000005</v>
      </c>
      <c r="AG440">
        <f t="shared" si="363"/>
        <v>-1.76</v>
      </c>
      <c r="AH440">
        <f t="shared" si="363"/>
        <v>0</v>
      </c>
      <c r="AI440">
        <f t="shared" si="363"/>
        <v>1.3400000000000003</v>
      </c>
    </row>
    <row r="441" spans="4:35" x14ac:dyDescent="0.35">
      <c r="D441">
        <v>864</v>
      </c>
      <c r="F441">
        <f t="shared" ref="F441:AI441" si="364">F319-F280</f>
        <v>8.77</v>
      </c>
      <c r="G441">
        <f t="shared" si="364"/>
        <v>25.43</v>
      </c>
      <c r="H441">
        <f t="shared" si="364"/>
        <v>14.06</v>
      </c>
      <c r="I441">
        <f t="shared" si="364"/>
        <v>2.6</v>
      </c>
      <c r="J441">
        <f t="shared" si="364"/>
        <v>5.58</v>
      </c>
      <c r="K441">
        <f t="shared" si="364"/>
        <v>0</v>
      </c>
      <c r="L441">
        <f t="shared" si="364"/>
        <v>-1.03</v>
      </c>
      <c r="M441">
        <f t="shared" si="364"/>
        <v>0</v>
      </c>
      <c r="N441">
        <f t="shared" si="364"/>
        <v>0</v>
      </c>
      <c r="O441">
        <f t="shared" si="364"/>
        <v>0</v>
      </c>
      <c r="P441">
        <f t="shared" si="364"/>
        <v>0</v>
      </c>
      <c r="Q441">
        <f t="shared" si="364"/>
        <v>0</v>
      </c>
      <c r="R441">
        <f t="shared" si="364"/>
        <v>55.41</v>
      </c>
      <c r="S441">
        <f t="shared" si="364"/>
        <v>0</v>
      </c>
      <c r="T441">
        <f t="shared" si="364"/>
        <v>4.68</v>
      </c>
      <c r="U441">
        <f t="shared" si="364"/>
        <v>2.35</v>
      </c>
      <c r="V441">
        <f t="shared" si="364"/>
        <v>3.48</v>
      </c>
      <c r="W441">
        <f t="shared" si="364"/>
        <v>0</v>
      </c>
      <c r="X441">
        <f t="shared" si="364"/>
        <v>-44.300000000000004</v>
      </c>
      <c r="Z441">
        <f t="shared" si="364"/>
        <v>0</v>
      </c>
      <c r="AA441">
        <f t="shared" si="364"/>
        <v>0</v>
      </c>
      <c r="AB441">
        <f t="shared" si="364"/>
        <v>0</v>
      </c>
      <c r="AC441">
        <f t="shared" si="364"/>
        <v>-33.790000000000006</v>
      </c>
      <c r="AD441">
        <f t="shared" si="364"/>
        <v>0</v>
      </c>
      <c r="AE441">
        <f t="shared" si="364"/>
        <v>0</v>
      </c>
      <c r="AF441">
        <f t="shared" si="364"/>
        <v>1.98</v>
      </c>
      <c r="AG441">
        <f t="shared" si="364"/>
        <v>0</v>
      </c>
      <c r="AH441">
        <f t="shared" si="364"/>
        <v>0</v>
      </c>
      <c r="AI441">
        <f t="shared" si="364"/>
        <v>1.98</v>
      </c>
    </row>
    <row r="442" spans="4:35" x14ac:dyDescent="0.35">
      <c r="D442">
        <v>888</v>
      </c>
      <c r="F442">
        <f t="shared" ref="F442:AI442" si="365">F320-F281</f>
        <v>11.8</v>
      </c>
      <c r="G442">
        <f t="shared" si="365"/>
        <v>31.3</v>
      </c>
      <c r="H442">
        <f t="shared" si="365"/>
        <v>13.81</v>
      </c>
      <c r="I442">
        <f t="shared" si="365"/>
        <v>2.16</v>
      </c>
      <c r="J442">
        <f t="shared" si="365"/>
        <v>5.72</v>
      </c>
      <c r="K442">
        <f t="shared" si="365"/>
        <v>0</v>
      </c>
      <c r="L442">
        <f t="shared" si="365"/>
        <v>0</v>
      </c>
      <c r="M442">
        <f t="shared" si="365"/>
        <v>0</v>
      </c>
      <c r="N442">
        <f t="shared" si="365"/>
        <v>0</v>
      </c>
      <c r="O442">
        <f t="shared" si="365"/>
        <v>0</v>
      </c>
      <c r="P442">
        <f t="shared" si="365"/>
        <v>0</v>
      </c>
      <c r="Q442">
        <f t="shared" si="365"/>
        <v>0</v>
      </c>
      <c r="R442">
        <f t="shared" si="365"/>
        <v>64.789999999999992</v>
      </c>
      <c r="S442">
        <f t="shared" si="365"/>
        <v>0</v>
      </c>
      <c r="T442">
        <f t="shared" si="365"/>
        <v>5.35</v>
      </c>
      <c r="U442">
        <f t="shared" si="365"/>
        <v>0</v>
      </c>
      <c r="V442">
        <f t="shared" si="365"/>
        <v>4.09</v>
      </c>
      <c r="W442">
        <f t="shared" si="365"/>
        <v>0</v>
      </c>
      <c r="X442">
        <f t="shared" si="365"/>
        <v>-34.599999999999994</v>
      </c>
      <c r="Z442">
        <f t="shared" si="365"/>
        <v>0</v>
      </c>
      <c r="AA442">
        <f t="shared" si="365"/>
        <v>0</v>
      </c>
      <c r="AB442">
        <f t="shared" si="365"/>
        <v>0</v>
      </c>
      <c r="AC442">
        <f t="shared" si="365"/>
        <v>-25.159999999999997</v>
      </c>
      <c r="AD442">
        <f t="shared" si="365"/>
        <v>0</v>
      </c>
      <c r="AE442">
        <f t="shared" si="365"/>
        <v>0</v>
      </c>
      <c r="AF442">
        <f t="shared" si="365"/>
        <v>1.86</v>
      </c>
      <c r="AG442">
        <f t="shared" si="365"/>
        <v>-1.31</v>
      </c>
      <c r="AH442">
        <f t="shared" si="365"/>
        <v>0</v>
      </c>
      <c r="AI442">
        <f t="shared" si="365"/>
        <v>0.55000000000000027</v>
      </c>
    </row>
    <row r="443" spans="4:35" x14ac:dyDescent="0.35">
      <c r="D443">
        <v>912</v>
      </c>
      <c r="F443">
        <f t="shared" ref="F443:AI443" si="366">F321-F282</f>
        <v>13.6</v>
      </c>
      <c r="G443">
        <f t="shared" si="366"/>
        <v>37.85</v>
      </c>
      <c r="H443">
        <f t="shared" si="366"/>
        <v>15.879999999999999</v>
      </c>
      <c r="I443">
        <f t="shared" si="366"/>
        <v>2.67</v>
      </c>
      <c r="J443">
        <f t="shared" si="366"/>
        <v>5.59</v>
      </c>
      <c r="K443">
        <f t="shared" si="366"/>
        <v>0</v>
      </c>
      <c r="L443">
        <f t="shared" si="366"/>
        <v>-1.1399999999999999</v>
      </c>
      <c r="M443">
        <f t="shared" si="366"/>
        <v>0</v>
      </c>
      <c r="N443">
        <f t="shared" si="366"/>
        <v>0</v>
      </c>
      <c r="O443">
        <f t="shared" si="366"/>
        <v>0</v>
      </c>
      <c r="P443">
        <f t="shared" si="366"/>
        <v>0</v>
      </c>
      <c r="Q443">
        <f t="shared" si="366"/>
        <v>0</v>
      </c>
      <c r="R443">
        <f t="shared" si="366"/>
        <v>74.45</v>
      </c>
      <c r="S443">
        <f t="shared" si="366"/>
        <v>0</v>
      </c>
      <c r="T443">
        <f t="shared" si="366"/>
        <v>5.51</v>
      </c>
      <c r="U443">
        <f t="shared" si="366"/>
        <v>0</v>
      </c>
      <c r="V443">
        <f t="shared" si="366"/>
        <v>3.11</v>
      </c>
      <c r="W443">
        <f t="shared" si="366"/>
        <v>0</v>
      </c>
      <c r="X443">
        <f t="shared" si="366"/>
        <v>-37.699999999999996</v>
      </c>
      <c r="Z443">
        <f t="shared" si="366"/>
        <v>0</v>
      </c>
      <c r="AA443">
        <f t="shared" si="366"/>
        <v>0</v>
      </c>
      <c r="AB443">
        <f t="shared" si="366"/>
        <v>0</v>
      </c>
      <c r="AC443">
        <f t="shared" si="366"/>
        <v>-29.08</v>
      </c>
      <c r="AD443">
        <f t="shared" si="366"/>
        <v>0</v>
      </c>
      <c r="AE443">
        <f t="shared" si="366"/>
        <v>0</v>
      </c>
      <c r="AF443">
        <f t="shared" si="366"/>
        <v>3.31</v>
      </c>
      <c r="AG443">
        <f t="shared" si="366"/>
        <v>-1.0900000000000001</v>
      </c>
      <c r="AH443">
        <f t="shared" si="366"/>
        <v>0</v>
      </c>
      <c r="AI443">
        <f t="shared" si="366"/>
        <v>2.2199999999999998</v>
      </c>
    </row>
    <row r="444" spans="4:35" x14ac:dyDescent="0.35">
      <c r="D444">
        <v>936</v>
      </c>
      <c r="F444">
        <f t="shared" ref="F444:AI444" si="367">F322-F283</f>
        <v>20.7</v>
      </c>
      <c r="G444">
        <f t="shared" si="367"/>
        <v>28</v>
      </c>
      <c r="H444">
        <f t="shared" si="367"/>
        <v>17.47</v>
      </c>
      <c r="I444">
        <f t="shared" si="367"/>
        <v>2.9</v>
      </c>
      <c r="J444">
        <f t="shared" si="367"/>
        <v>7.2400000000000011</v>
      </c>
      <c r="K444">
        <f t="shared" si="367"/>
        <v>0</v>
      </c>
      <c r="L444">
        <f t="shared" si="367"/>
        <v>-1.17</v>
      </c>
      <c r="M444">
        <f t="shared" si="367"/>
        <v>0</v>
      </c>
      <c r="N444">
        <f t="shared" si="367"/>
        <v>0</v>
      </c>
      <c r="O444">
        <f t="shared" si="367"/>
        <v>0</v>
      </c>
      <c r="P444">
        <f t="shared" si="367"/>
        <v>0</v>
      </c>
      <c r="Q444">
        <f t="shared" si="367"/>
        <v>0</v>
      </c>
      <c r="R444">
        <f t="shared" si="367"/>
        <v>75.140000000000015</v>
      </c>
      <c r="S444">
        <f t="shared" si="367"/>
        <v>0</v>
      </c>
      <c r="T444">
        <f t="shared" si="367"/>
        <v>4.32</v>
      </c>
      <c r="U444">
        <f t="shared" si="367"/>
        <v>0</v>
      </c>
      <c r="V444">
        <f t="shared" si="367"/>
        <v>3.25</v>
      </c>
      <c r="W444">
        <f t="shared" si="367"/>
        <v>0</v>
      </c>
      <c r="X444">
        <f t="shared" si="367"/>
        <v>-37.9</v>
      </c>
      <c r="Z444">
        <f t="shared" si="367"/>
        <v>0</v>
      </c>
      <c r="AA444">
        <f t="shared" si="367"/>
        <v>0</v>
      </c>
      <c r="AB444">
        <f t="shared" si="367"/>
        <v>0</v>
      </c>
      <c r="AC444">
        <f t="shared" si="367"/>
        <v>-30.33</v>
      </c>
      <c r="AD444">
        <f t="shared" si="367"/>
        <v>0</v>
      </c>
      <c r="AE444">
        <f t="shared" si="367"/>
        <v>0</v>
      </c>
      <c r="AF444">
        <f t="shared" si="367"/>
        <v>-0.44000000000000017</v>
      </c>
      <c r="AG444">
        <f t="shared" si="367"/>
        <v>0</v>
      </c>
      <c r="AH444">
        <f t="shared" si="367"/>
        <v>0</v>
      </c>
      <c r="AI444">
        <f t="shared" si="367"/>
        <v>-0.44000000000000017</v>
      </c>
    </row>
    <row r="445" spans="4:35" x14ac:dyDescent="0.35">
      <c r="D445">
        <v>960</v>
      </c>
      <c r="F445">
        <f t="shared" ref="F445:AI445" si="368">F323-F284</f>
        <v>11.8</v>
      </c>
      <c r="G445">
        <f t="shared" si="368"/>
        <v>24.7</v>
      </c>
      <c r="H445">
        <f t="shared" si="368"/>
        <v>16.459999999999997</v>
      </c>
      <c r="I445">
        <f t="shared" si="368"/>
        <v>2.94</v>
      </c>
      <c r="J445">
        <f t="shared" si="368"/>
        <v>6.03</v>
      </c>
      <c r="K445">
        <f t="shared" si="368"/>
        <v>0</v>
      </c>
      <c r="L445">
        <f t="shared" si="368"/>
        <v>-1.35</v>
      </c>
      <c r="M445">
        <f t="shared" si="368"/>
        <v>0</v>
      </c>
      <c r="N445">
        <f t="shared" si="368"/>
        <v>0</v>
      </c>
      <c r="O445">
        <f t="shared" si="368"/>
        <v>0</v>
      </c>
      <c r="P445">
        <f t="shared" si="368"/>
        <v>0</v>
      </c>
      <c r="Q445">
        <f t="shared" si="368"/>
        <v>0</v>
      </c>
      <c r="R445">
        <f t="shared" si="368"/>
        <v>60.579999999999991</v>
      </c>
      <c r="S445">
        <f t="shared" si="368"/>
        <v>0</v>
      </c>
      <c r="T445">
        <f t="shared" si="368"/>
        <v>5.77</v>
      </c>
      <c r="U445">
        <f t="shared" si="368"/>
        <v>0</v>
      </c>
      <c r="V445">
        <f t="shared" si="368"/>
        <v>4.17</v>
      </c>
      <c r="W445">
        <f t="shared" si="368"/>
        <v>0</v>
      </c>
      <c r="X445">
        <f t="shared" si="368"/>
        <v>-46.2</v>
      </c>
      <c r="Z445">
        <f t="shared" si="368"/>
        <v>0</v>
      </c>
      <c r="AA445">
        <f t="shared" si="368"/>
        <v>0</v>
      </c>
      <c r="AB445">
        <f t="shared" si="368"/>
        <v>0</v>
      </c>
      <c r="AC445">
        <f t="shared" si="368"/>
        <v>-36.260000000000005</v>
      </c>
      <c r="AD445">
        <f t="shared" si="368"/>
        <v>0</v>
      </c>
      <c r="AE445">
        <f t="shared" si="368"/>
        <v>0</v>
      </c>
      <c r="AF445">
        <f t="shared" si="368"/>
        <v>0.75</v>
      </c>
      <c r="AG445">
        <f t="shared" si="368"/>
        <v>-0.99099999999999999</v>
      </c>
      <c r="AH445">
        <f t="shared" si="368"/>
        <v>0</v>
      </c>
      <c r="AI445">
        <f t="shared" si="368"/>
        <v>-0.2410000000000001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3763-A495-4D63-B459-244CDE716288}">
  <dimension ref="A2:EV46"/>
  <sheetViews>
    <sheetView topLeftCell="A20" zoomScale="70" zoomScaleNormal="70" workbookViewId="0">
      <selection activeCell="BA36" sqref="BA36"/>
    </sheetView>
  </sheetViews>
  <sheetFormatPr defaultRowHeight="14.5" x14ac:dyDescent="0.35"/>
  <cols>
    <col min="2" max="2" width="14.453125" bestFit="1" customWidth="1"/>
  </cols>
  <sheetData>
    <row r="2" spans="1:61" x14ac:dyDescent="0.35">
      <c r="B2" t="s">
        <v>12</v>
      </c>
      <c r="P2">
        <v>168</v>
      </c>
      <c r="R2">
        <v>216</v>
      </c>
      <c r="S2">
        <v>240</v>
      </c>
      <c r="T2">
        <v>264</v>
      </c>
      <c r="U2">
        <v>288</v>
      </c>
      <c r="V2">
        <v>312</v>
      </c>
      <c r="W2">
        <v>336</v>
      </c>
      <c r="X2">
        <v>360</v>
      </c>
      <c r="Y2">
        <v>384</v>
      </c>
      <c r="Z2">
        <v>408</v>
      </c>
      <c r="AA2">
        <v>432</v>
      </c>
      <c r="AB2">
        <v>456</v>
      </c>
      <c r="AC2">
        <v>480</v>
      </c>
      <c r="AD2">
        <v>504</v>
      </c>
      <c r="AE2">
        <v>528</v>
      </c>
      <c r="AF2">
        <v>552</v>
      </c>
      <c r="AG2">
        <v>576</v>
      </c>
      <c r="AH2">
        <v>600</v>
      </c>
      <c r="AI2">
        <v>624</v>
      </c>
      <c r="AJ2">
        <v>648</v>
      </c>
      <c r="AK2">
        <v>672</v>
      </c>
      <c r="AL2">
        <v>696</v>
      </c>
      <c r="AM2">
        <v>720</v>
      </c>
      <c r="AN2">
        <v>744</v>
      </c>
      <c r="AO2">
        <v>768</v>
      </c>
      <c r="AP2">
        <v>792</v>
      </c>
      <c r="AQ2">
        <v>816</v>
      </c>
      <c r="AR2">
        <v>840</v>
      </c>
      <c r="AS2">
        <v>864</v>
      </c>
      <c r="AT2">
        <v>888</v>
      </c>
      <c r="AU2">
        <v>912</v>
      </c>
      <c r="AV2">
        <v>936</v>
      </c>
      <c r="AW2">
        <v>960</v>
      </c>
      <c r="AX2">
        <v>984</v>
      </c>
      <c r="AY2">
        <v>1008</v>
      </c>
      <c r="AZ2">
        <v>1032</v>
      </c>
      <c r="BA2">
        <v>1056</v>
      </c>
      <c r="BB2">
        <v>1080</v>
      </c>
      <c r="BC2">
        <v>1104</v>
      </c>
      <c r="BD2">
        <v>1128</v>
      </c>
      <c r="BE2">
        <v>1152</v>
      </c>
      <c r="BF2">
        <v>1176</v>
      </c>
      <c r="BG2">
        <v>1200</v>
      </c>
    </row>
    <row r="3" spans="1:61" x14ac:dyDescent="0.35">
      <c r="A3" t="s">
        <v>7</v>
      </c>
      <c r="B3" t="s">
        <v>13</v>
      </c>
      <c r="P3">
        <v>6</v>
      </c>
      <c r="R3">
        <v>8</v>
      </c>
      <c r="S3">
        <v>9</v>
      </c>
      <c r="T3">
        <v>10</v>
      </c>
      <c r="U3">
        <v>11</v>
      </c>
      <c r="V3">
        <v>12</v>
      </c>
      <c r="W3">
        <v>13</v>
      </c>
      <c r="X3">
        <v>14</v>
      </c>
      <c r="Y3">
        <v>15</v>
      </c>
      <c r="Z3">
        <v>16</v>
      </c>
      <c r="AA3">
        <v>17</v>
      </c>
      <c r="AB3">
        <v>18</v>
      </c>
      <c r="AC3">
        <v>19</v>
      </c>
      <c r="AD3">
        <v>20</v>
      </c>
      <c r="AE3">
        <v>21</v>
      </c>
      <c r="AF3">
        <v>22</v>
      </c>
      <c r="AG3">
        <v>23</v>
      </c>
      <c r="AH3">
        <v>24</v>
      </c>
      <c r="AI3">
        <v>25</v>
      </c>
      <c r="AJ3">
        <v>26</v>
      </c>
      <c r="AK3">
        <v>27</v>
      </c>
      <c r="AL3">
        <v>28</v>
      </c>
      <c r="AM3">
        <v>29</v>
      </c>
      <c r="AN3">
        <v>30</v>
      </c>
      <c r="AO3">
        <v>31</v>
      </c>
      <c r="AP3">
        <v>32</v>
      </c>
      <c r="AQ3">
        <v>33</v>
      </c>
      <c r="AR3">
        <v>34</v>
      </c>
      <c r="AS3">
        <v>35</v>
      </c>
      <c r="AT3">
        <v>36</v>
      </c>
      <c r="AU3">
        <v>37</v>
      </c>
      <c r="AV3">
        <v>38</v>
      </c>
      <c r="AW3">
        <v>39</v>
      </c>
      <c r="AX3">
        <v>40</v>
      </c>
      <c r="AY3">
        <v>41</v>
      </c>
      <c r="AZ3">
        <v>42</v>
      </c>
      <c r="BA3">
        <v>43</v>
      </c>
      <c r="BB3">
        <v>44</v>
      </c>
      <c r="BC3">
        <v>45</v>
      </c>
      <c r="BD3">
        <v>46</v>
      </c>
      <c r="BE3">
        <v>47</v>
      </c>
      <c r="BF3">
        <v>48</v>
      </c>
      <c r="BG3">
        <v>49</v>
      </c>
      <c r="BH3">
        <v>50</v>
      </c>
    </row>
    <row r="4" spans="1:61" x14ac:dyDescent="0.35">
      <c r="A4" t="s">
        <v>14</v>
      </c>
      <c r="B4" t="s">
        <v>15</v>
      </c>
      <c r="P4">
        <v>14.766999999999999</v>
      </c>
      <c r="R4">
        <v>5.3262863995085459</v>
      </c>
      <c r="S4">
        <v>29.327165994407366</v>
      </c>
      <c r="T4">
        <v>28.566231444999097</v>
      </c>
      <c r="U4">
        <v>8.0873044031408199</v>
      </c>
      <c r="V4">
        <v>2.5400383629237275</v>
      </c>
      <c r="W4">
        <v>1.9391810652668335</v>
      </c>
      <c r="X4">
        <v>2.1574241266643504</v>
      </c>
      <c r="Y4">
        <v>1.1871555757965455</v>
      </c>
      <c r="Z4">
        <v>5.7350633274707272</v>
      </c>
      <c r="AA4">
        <v>1.3924090403754548</v>
      </c>
      <c r="AB4">
        <v>1.4128100602038183</v>
      </c>
      <c r="AC4">
        <v>1.0428642809754545</v>
      </c>
      <c r="AD4">
        <v>0.1010916108831818</v>
      </c>
      <c r="AE4">
        <v>1.383813922842273</v>
      </c>
      <c r="AF4">
        <v>0.59193048070472731</v>
      </c>
      <c r="AG4">
        <v>0.74714526433718176</v>
      </c>
      <c r="AH4">
        <v>0.80843390850109087</v>
      </c>
      <c r="AI4">
        <v>0.24622013515781813</v>
      </c>
      <c r="AJ4">
        <v>0.30011797277363633</v>
      </c>
      <c r="AK4">
        <v>0.61974594868727284</v>
      </c>
      <c r="AL4">
        <v>1.4632118996205454</v>
      </c>
      <c r="AM4">
        <v>0.45994520966545444</v>
      </c>
      <c r="AN4">
        <v>0.52225746310618171</v>
      </c>
      <c r="AO4">
        <v>1.2310107550951819</v>
      </c>
      <c r="AP4">
        <v>0.39514005726281815</v>
      </c>
      <c r="AQ4">
        <v>0.3902643115315455</v>
      </c>
      <c r="AR4">
        <v>10.783017511424818</v>
      </c>
      <c r="AS4">
        <v>3.3655707275050917</v>
      </c>
      <c r="AT4">
        <v>4.6565580004197269</v>
      </c>
      <c r="AU4">
        <v>0.62281894452527276</v>
      </c>
      <c r="AV4">
        <v>0.12107530646545454</v>
      </c>
      <c r="AW4">
        <v>0.44396035238154546</v>
      </c>
      <c r="AX4">
        <v>0.20719228275527271</v>
      </c>
      <c r="AY4">
        <v>3.3779382814058185</v>
      </c>
      <c r="AZ4">
        <v>0.71779491583809096</v>
      </c>
      <c r="BA4">
        <v>0</v>
      </c>
      <c r="BB4">
        <v>0</v>
      </c>
      <c r="BC4">
        <v>0.23864814512200005</v>
      </c>
      <c r="BD4">
        <v>0</v>
      </c>
      <c r="BE4">
        <v>0</v>
      </c>
      <c r="BF4">
        <v>0</v>
      </c>
      <c r="BG4">
        <v>0</v>
      </c>
      <c r="BI4">
        <f>SUM(O4:BH4)</f>
        <v>137.27583748974473</v>
      </c>
    </row>
    <row r="5" spans="1:61" x14ac:dyDescent="0.35">
      <c r="B5" t="s">
        <v>16</v>
      </c>
      <c r="P5">
        <f>O10+P4</f>
        <v>1142.127</v>
      </c>
      <c r="R5">
        <f>Q10+R4</f>
        <v>1157.7332863995084</v>
      </c>
      <c r="S5">
        <f>R5+S4</f>
        <v>1187.0604523939157</v>
      </c>
      <c r="T5">
        <f t="shared" ref="T5:BH5" si="0">S5+T4</f>
        <v>1215.6266838389149</v>
      </c>
      <c r="U5">
        <f t="shared" si="0"/>
        <v>1223.7139882420556</v>
      </c>
      <c r="V5">
        <f t="shared" si="0"/>
        <v>1226.2540266049793</v>
      </c>
      <c r="W5">
        <f t="shared" si="0"/>
        <v>1228.1932076702462</v>
      </c>
      <c r="X5">
        <f t="shared" si="0"/>
        <v>1230.3506317969106</v>
      </c>
      <c r="Y5">
        <f t="shared" si="0"/>
        <v>1231.5377873727073</v>
      </c>
      <c r="Z5">
        <f t="shared" si="0"/>
        <v>1237.272850700178</v>
      </c>
      <c r="AA5">
        <f t="shared" si="0"/>
        <v>1238.6652597405534</v>
      </c>
      <c r="AB5">
        <f t="shared" si="0"/>
        <v>1240.0780698007572</v>
      </c>
      <c r="AC5">
        <f t="shared" si="0"/>
        <v>1241.1209340817327</v>
      </c>
      <c r="AD5">
        <f t="shared" si="0"/>
        <v>1241.2220256926159</v>
      </c>
      <c r="AE5">
        <f t="shared" si="0"/>
        <v>1242.6058396154583</v>
      </c>
      <c r="AF5">
        <f t="shared" si="0"/>
        <v>1243.1977700961631</v>
      </c>
      <c r="AG5">
        <f t="shared" si="0"/>
        <v>1243.9449153605003</v>
      </c>
      <c r="AH5">
        <f t="shared" si="0"/>
        <v>1244.7533492690013</v>
      </c>
      <c r="AI5">
        <f t="shared" si="0"/>
        <v>1244.999569404159</v>
      </c>
      <c r="AJ5">
        <f t="shared" si="0"/>
        <v>1245.2996873769328</v>
      </c>
      <c r="AK5">
        <f t="shared" si="0"/>
        <v>1245.91943332562</v>
      </c>
      <c r="AL5">
        <f t="shared" si="0"/>
        <v>1247.3826452252406</v>
      </c>
      <c r="AM5">
        <f t="shared" si="0"/>
        <v>1247.842590434906</v>
      </c>
      <c r="AN5">
        <f t="shared" si="0"/>
        <v>1248.3648478980122</v>
      </c>
      <c r="AO5">
        <f t="shared" si="0"/>
        <v>1249.5958586531074</v>
      </c>
      <c r="AP5">
        <f t="shared" si="0"/>
        <v>1249.9909987103701</v>
      </c>
      <c r="AQ5">
        <f t="shared" si="0"/>
        <v>1250.3812630219018</v>
      </c>
      <c r="AR5">
        <f t="shared" si="0"/>
        <v>1261.1642805333265</v>
      </c>
      <c r="AS5">
        <f t="shared" si="0"/>
        <v>1264.5298512608317</v>
      </c>
      <c r="AT5">
        <f t="shared" si="0"/>
        <v>1269.1864092612514</v>
      </c>
      <c r="AU5">
        <f t="shared" si="0"/>
        <v>1269.8092282057767</v>
      </c>
      <c r="AV5">
        <f t="shared" si="0"/>
        <v>1269.9303035122421</v>
      </c>
      <c r="AW5">
        <f t="shared" si="0"/>
        <v>1270.3742638646236</v>
      </c>
      <c r="AX5">
        <f t="shared" si="0"/>
        <v>1270.581456147379</v>
      </c>
      <c r="AY5">
        <f t="shared" si="0"/>
        <v>1273.9593944287849</v>
      </c>
      <c r="AZ5">
        <f t="shared" si="0"/>
        <v>1274.677189344623</v>
      </c>
      <c r="BA5">
        <f t="shared" si="0"/>
        <v>1274.677189344623</v>
      </c>
      <c r="BB5">
        <f t="shared" si="0"/>
        <v>1274.677189344623</v>
      </c>
      <c r="BC5">
        <f t="shared" si="0"/>
        <v>1274.9158374897449</v>
      </c>
      <c r="BD5">
        <f t="shared" si="0"/>
        <v>1274.9158374897449</v>
      </c>
      <c r="BE5">
        <f t="shared" si="0"/>
        <v>1274.9158374897449</v>
      </c>
      <c r="BF5">
        <f t="shared" si="0"/>
        <v>1274.9158374897449</v>
      </c>
      <c r="BG5">
        <f t="shared" si="0"/>
        <v>1274.9158374897449</v>
      </c>
      <c r="BH5">
        <f t="shared" si="0"/>
        <v>1274.9158374897449</v>
      </c>
    </row>
    <row r="7" spans="1:61" x14ac:dyDescent="0.35">
      <c r="B7" t="s">
        <v>12</v>
      </c>
      <c r="J7" t="s">
        <v>17</v>
      </c>
      <c r="K7">
        <v>48</v>
      </c>
      <c r="L7">
        <v>72</v>
      </c>
      <c r="M7">
        <v>96</v>
      </c>
      <c r="N7">
        <v>120</v>
      </c>
      <c r="O7">
        <v>144</v>
      </c>
      <c r="Q7">
        <v>192</v>
      </c>
    </row>
    <row r="8" spans="1:61" x14ac:dyDescent="0.35">
      <c r="A8" t="s">
        <v>7</v>
      </c>
      <c r="B8" t="s">
        <v>13</v>
      </c>
      <c r="J8">
        <v>0</v>
      </c>
      <c r="K8">
        <v>1</v>
      </c>
      <c r="L8">
        <v>2</v>
      </c>
      <c r="M8">
        <v>3</v>
      </c>
      <c r="N8">
        <v>4</v>
      </c>
      <c r="O8">
        <v>5</v>
      </c>
      <c r="Q8">
        <v>7</v>
      </c>
      <c r="BH8">
        <f>BH5-AQ5</f>
        <v>24.534574467843186</v>
      </c>
    </row>
    <row r="9" spans="1:61" x14ac:dyDescent="0.35">
      <c r="A9" t="s">
        <v>18</v>
      </c>
      <c r="B9" t="s">
        <v>15</v>
      </c>
      <c r="K9">
        <v>265.27</v>
      </c>
      <c r="L9">
        <v>83.51</v>
      </c>
      <c r="M9">
        <v>41.62</v>
      </c>
      <c r="N9">
        <v>27.34</v>
      </c>
      <c r="O9">
        <v>16.45</v>
      </c>
      <c r="Q9">
        <v>10.28</v>
      </c>
    </row>
    <row r="10" spans="1:61" x14ac:dyDescent="0.35">
      <c r="B10" t="s">
        <v>16</v>
      </c>
      <c r="J10">
        <v>693.17</v>
      </c>
      <c r="K10">
        <f>J10+K9</f>
        <v>958.43999999999994</v>
      </c>
      <c r="L10">
        <f>K10+L9</f>
        <v>1041.95</v>
      </c>
      <c r="M10">
        <f>L10+M9</f>
        <v>1083.57</v>
      </c>
      <c r="N10">
        <f>M10+N9</f>
        <v>1110.9099999999999</v>
      </c>
      <c r="O10">
        <f>N10+O9</f>
        <v>1127.3599999999999</v>
      </c>
      <c r="Q10">
        <f>P5+Q9</f>
        <v>1152.4069999999999</v>
      </c>
    </row>
    <row r="13" spans="1:61" x14ac:dyDescent="0.35">
      <c r="B13" t="s">
        <v>19</v>
      </c>
      <c r="P13">
        <v>192</v>
      </c>
      <c r="Q13">
        <v>216</v>
      </c>
      <c r="R13">
        <v>240</v>
      </c>
      <c r="S13">
        <v>264</v>
      </c>
      <c r="T13">
        <v>288</v>
      </c>
      <c r="U13">
        <v>312</v>
      </c>
      <c r="V13">
        <v>336</v>
      </c>
      <c r="W13">
        <v>360</v>
      </c>
      <c r="X13">
        <v>384</v>
      </c>
      <c r="Y13">
        <v>408</v>
      </c>
      <c r="Z13">
        <v>432</v>
      </c>
      <c r="AA13">
        <v>456</v>
      </c>
      <c r="AB13">
        <v>480</v>
      </c>
      <c r="AC13">
        <v>504</v>
      </c>
      <c r="AD13">
        <v>528</v>
      </c>
      <c r="AE13">
        <v>552</v>
      </c>
      <c r="AF13">
        <v>576</v>
      </c>
      <c r="AG13">
        <v>600</v>
      </c>
      <c r="AH13">
        <v>624</v>
      </c>
      <c r="AI13">
        <v>648</v>
      </c>
      <c r="AJ13">
        <v>672</v>
      </c>
      <c r="AK13">
        <v>696</v>
      </c>
      <c r="AL13">
        <v>720</v>
      </c>
      <c r="AM13">
        <v>744</v>
      </c>
      <c r="AN13">
        <v>768</v>
      </c>
      <c r="AO13">
        <v>792</v>
      </c>
      <c r="AP13">
        <v>816</v>
      </c>
      <c r="AQ13">
        <v>840</v>
      </c>
      <c r="AR13">
        <v>864</v>
      </c>
      <c r="AS13">
        <v>888</v>
      </c>
      <c r="AT13">
        <v>912</v>
      </c>
      <c r="AU13">
        <v>936</v>
      </c>
      <c r="AV13">
        <v>960</v>
      </c>
      <c r="AW13">
        <v>984</v>
      </c>
      <c r="AX13">
        <v>1008</v>
      </c>
      <c r="AY13">
        <v>1032</v>
      </c>
      <c r="AZ13">
        <v>1056</v>
      </c>
      <c r="BA13">
        <v>1080</v>
      </c>
      <c r="BB13">
        <v>1104</v>
      </c>
      <c r="BC13">
        <v>1128</v>
      </c>
      <c r="BD13">
        <v>1152</v>
      </c>
      <c r="BE13">
        <v>1176</v>
      </c>
      <c r="BF13">
        <v>1200</v>
      </c>
    </row>
    <row r="14" spans="1:61" x14ac:dyDescent="0.35">
      <c r="A14" t="s">
        <v>20</v>
      </c>
      <c r="B14" t="s">
        <v>13</v>
      </c>
      <c r="P14">
        <v>7</v>
      </c>
      <c r="Q14">
        <v>8</v>
      </c>
      <c r="R14">
        <v>9</v>
      </c>
      <c r="S14">
        <v>10</v>
      </c>
      <c r="T14">
        <v>11</v>
      </c>
      <c r="U14">
        <v>12</v>
      </c>
      <c r="V14">
        <v>13</v>
      </c>
      <c r="W14">
        <v>14</v>
      </c>
      <c r="X14">
        <v>15</v>
      </c>
      <c r="Y14">
        <v>16</v>
      </c>
      <c r="Z14">
        <v>17</v>
      </c>
      <c r="AA14">
        <v>18</v>
      </c>
      <c r="AB14">
        <v>19</v>
      </c>
      <c r="AC14">
        <v>20</v>
      </c>
      <c r="AD14">
        <v>21</v>
      </c>
      <c r="AE14">
        <v>22</v>
      </c>
      <c r="AF14">
        <v>23</v>
      </c>
      <c r="AG14">
        <v>24</v>
      </c>
      <c r="AH14">
        <v>25</v>
      </c>
      <c r="AI14">
        <v>26</v>
      </c>
      <c r="AJ14">
        <v>27</v>
      </c>
      <c r="AK14">
        <v>28</v>
      </c>
      <c r="AL14">
        <v>29</v>
      </c>
      <c r="AM14">
        <v>30</v>
      </c>
      <c r="AN14">
        <v>31</v>
      </c>
      <c r="AO14">
        <v>32</v>
      </c>
      <c r="AP14">
        <v>33</v>
      </c>
      <c r="AQ14">
        <v>34</v>
      </c>
      <c r="AR14">
        <v>35</v>
      </c>
      <c r="AS14">
        <v>36</v>
      </c>
      <c r="AT14">
        <v>37</v>
      </c>
      <c r="AU14">
        <v>38</v>
      </c>
      <c r="AV14">
        <v>39</v>
      </c>
      <c r="AW14">
        <v>40</v>
      </c>
      <c r="AX14">
        <v>41</v>
      </c>
      <c r="AY14">
        <v>42</v>
      </c>
      <c r="AZ14">
        <v>43</v>
      </c>
      <c r="BA14">
        <v>44</v>
      </c>
      <c r="BB14">
        <v>45</v>
      </c>
      <c r="BC14">
        <v>46</v>
      </c>
      <c r="BD14">
        <v>47</v>
      </c>
      <c r="BE14">
        <v>48</v>
      </c>
      <c r="BF14">
        <v>49</v>
      </c>
      <c r="BG14">
        <v>50</v>
      </c>
    </row>
    <row r="15" spans="1:61" x14ac:dyDescent="0.35">
      <c r="A15" t="s">
        <v>14</v>
      </c>
      <c r="B15" t="s">
        <v>21</v>
      </c>
      <c r="P15">
        <v>26.786397357068999</v>
      </c>
      <c r="Q15">
        <v>29.683400588455505</v>
      </c>
      <c r="R15">
        <v>36.2246969526405</v>
      </c>
      <c r="S15">
        <v>26.516724464763254</v>
      </c>
      <c r="T15">
        <v>15.946519425717504</v>
      </c>
      <c r="U15">
        <v>23.450346848336757</v>
      </c>
      <c r="V15">
        <v>16.120362771168253</v>
      </c>
      <c r="W15">
        <v>13.469291949366752</v>
      </c>
      <c r="X15">
        <v>13.799057941516752</v>
      </c>
      <c r="Y15">
        <v>10.771455226072749</v>
      </c>
      <c r="Z15">
        <v>9.8108728967064991</v>
      </c>
      <c r="AA15">
        <v>7.9328162977834991</v>
      </c>
      <c r="AB15">
        <v>7.5205014912224994</v>
      </c>
      <c r="AC15">
        <v>7.3244093038614997</v>
      </c>
      <c r="AD15">
        <v>4.3745986566225001</v>
      </c>
      <c r="AE15">
        <v>4.0874494726992507</v>
      </c>
      <c r="AF15">
        <v>6.4593427108612511</v>
      </c>
      <c r="AG15">
        <v>6.4068798619539997</v>
      </c>
      <c r="AH15">
        <v>3.0320563449442508</v>
      </c>
      <c r="AI15">
        <v>2.9719155489340006</v>
      </c>
      <c r="AJ15">
        <v>3.1625293963077508</v>
      </c>
      <c r="AK15">
        <v>2.8188594985925008</v>
      </c>
      <c r="AL15">
        <v>2.3099972421699997</v>
      </c>
      <c r="AM15">
        <v>2.3964766370545001</v>
      </c>
      <c r="AN15">
        <v>1.1222633204532255</v>
      </c>
      <c r="AO15">
        <v>1.536621323366</v>
      </c>
      <c r="AP15">
        <v>1.3851469119577497</v>
      </c>
      <c r="AQ15">
        <v>0.69916806605750004</v>
      </c>
      <c r="AR15">
        <v>0.85386840386775009</v>
      </c>
      <c r="AS15">
        <v>1.26433820159475</v>
      </c>
      <c r="AT15">
        <v>1.0291462304380001</v>
      </c>
      <c r="AU15">
        <v>1.1265746398417502</v>
      </c>
      <c r="AV15">
        <v>1.109126644164</v>
      </c>
      <c r="AW15">
        <v>1.0179252342102501</v>
      </c>
      <c r="AX15">
        <v>0.8880104361865</v>
      </c>
      <c r="AY15">
        <v>0.53759001681825003</v>
      </c>
      <c r="AZ15">
        <v>0.4602474660507499</v>
      </c>
      <c r="BA15">
        <v>0.65161243340374997</v>
      </c>
      <c r="BB15">
        <v>0.62655699388425001</v>
      </c>
      <c r="BC15">
        <v>0.64646455970950001</v>
      </c>
      <c r="BD15">
        <v>0.41438561510150007</v>
      </c>
      <c r="BE15">
        <v>0.28658837543174998</v>
      </c>
      <c r="BF15">
        <v>0.26521225979700003</v>
      </c>
      <c r="BG15">
        <v>0.39884726413349997</v>
      </c>
      <c r="BI15">
        <f>SUM(P15:BH15)</f>
        <v>299.69665328128872</v>
      </c>
    </row>
    <row r="16" spans="1:61" x14ac:dyDescent="0.35">
      <c r="B16" t="s">
        <v>16</v>
      </c>
      <c r="P16">
        <f>O21+P15</f>
        <v>508.0067759836067</v>
      </c>
      <c r="Q16">
        <f>P16+Q15</f>
        <v>537.69017657206223</v>
      </c>
      <c r="R16">
        <f>Q16+R15</f>
        <v>573.91487352470267</v>
      </c>
      <c r="S16">
        <f t="shared" ref="S16:BG16" si="1">R16+S15</f>
        <v>600.4315979894659</v>
      </c>
      <c r="T16">
        <f t="shared" si="1"/>
        <v>616.3781174151834</v>
      </c>
      <c r="U16">
        <f t="shared" si="1"/>
        <v>639.82846426352012</v>
      </c>
      <c r="V16">
        <f t="shared" si="1"/>
        <v>655.94882703468841</v>
      </c>
      <c r="W16">
        <f t="shared" si="1"/>
        <v>669.41811898405513</v>
      </c>
      <c r="X16">
        <f t="shared" si="1"/>
        <v>683.21717692557183</v>
      </c>
      <c r="Y16">
        <f t="shared" si="1"/>
        <v>693.98863215164454</v>
      </c>
      <c r="Z16">
        <f t="shared" si="1"/>
        <v>703.79950504835108</v>
      </c>
      <c r="AA16">
        <f t="shared" si="1"/>
        <v>711.73232134613454</v>
      </c>
      <c r="AB16">
        <f t="shared" si="1"/>
        <v>719.25282283735703</v>
      </c>
      <c r="AC16">
        <f t="shared" si="1"/>
        <v>726.57723214121847</v>
      </c>
      <c r="AD16">
        <f t="shared" si="1"/>
        <v>730.95183079784101</v>
      </c>
      <c r="AE16">
        <f t="shared" si="1"/>
        <v>735.0392802705403</v>
      </c>
      <c r="AF16">
        <f t="shared" si="1"/>
        <v>741.49862298140158</v>
      </c>
      <c r="AG16">
        <f t="shared" si="1"/>
        <v>747.90550284335563</v>
      </c>
      <c r="AH16">
        <f t="shared" si="1"/>
        <v>750.93755918829993</v>
      </c>
      <c r="AI16">
        <f t="shared" si="1"/>
        <v>753.90947473723395</v>
      </c>
      <c r="AJ16">
        <f t="shared" si="1"/>
        <v>757.07200413354167</v>
      </c>
      <c r="AK16">
        <f t="shared" si="1"/>
        <v>759.89086363213414</v>
      </c>
      <c r="AL16">
        <f t="shared" si="1"/>
        <v>762.20086087430411</v>
      </c>
      <c r="AM16">
        <f t="shared" si="1"/>
        <v>764.59733751135866</v>
      </c>
      <c r="AN16">
        <f t="shared" si="1"/>
        <v>765.71960083181193</v>
      </c>
      <c r="AO16">
        <f t="shared" si="1"/>
        <v>767.25622215517797</v>
      </c>
      <c r="AP16">
        <f t="shared" si="1"/>
        <v>768.64136906713577</v>
      </c>
      <c r="AQ16">
        <f t="shared" si="1"/>
        <v>769.34053713319327</v>
      </c>
      <c r="AR16">
        <f t="shared" si="1"/>
        <v>770.19440553706102</v>
      </c>
      <c r="AS16">
        <f t="shared" si="1"/>
        <v>771.45874373865581</v>
      </c>
      <c r="AT16">
        <f t="shared" si="1"/>
        <v>772.48788996909377</v>
      </c>
      <c r="AU16">
        <f t="shared" si="1"/>
        <v>773.61446460893558</v>
      </c>
      <c r="AV16">
        <f t="shared" si="1"/>
        <v>774.72359125309958</v>
      </c>
      <c r="AW16">
        <f t="shared" si="1"/>
        <v>775.74151648730981</v>
      </c>
      <c r="AX16">
        <f t="shared" si="1"/>
        <v>776.62952692349631</v>
      </c>
      <c r="AY16">
        <f t="shared" si="1"/>
        <v>777.1671169403146</v>
      </c>
      <c r="AZ16">
        <f t="shared" si="1"/>
        <v>777.62736440636536</v>
      </c>
      <c r="BA16">
        <f t="shared" si="1"/>
        <v>778.27897683976914</v>
      </c>
      <c r="BB16">
        <f t="shared" si="1"/>
        <v>778.90553383365341</v>
      </c>
      <c r="BC16">
        <f t="shared" si="1"/>
        <v>779.55199839336296</v>
      </c>
      <c r="BD16">
        <f t="shared" si="1"/>
        <v>779.9663840084645</v>
      </c>
      <c r="BE16">
        <f t="shared" si="1"/>
        <v>780.25297238389624</v>
      </c>
      <c r="BF16">
        <f t="shared" si="1"/>
        <v>780.51818464369319</v>
      </c>
      <c r="BG16">
        <f t="shared" si="1"/>
        <v>780.91703190782664</v>
      </c>
    </row>
    <row r="18" spans="1:59" x14ac:dyDescent="0.35">
      <c r="B18" t="s">
        <v>19</v>
      </c>
      <c r="C18">
        <v>28</v>
      </c>
      <c r="J18">
        <v>48</v>
      </c>
      <c r="K18">
        <v>72</v>
      </c>
      <c r="L18">
        <v>96</v>
      </c>
      <c r="M18">
        <v>120</v>
      </c>
      <c r="N18">
        <v>144</v>
      </c>
      <c r="O18">
        <v>168</v>
      </c>
      <c r="BG18">
        <f>BG16-AR16</f>
        <v>10.722626370765624</v>
      </c>
    </row>
    <row r="19" spans="1:59" x14ac:dyDescent="0.35">
      <c r="A19" t="s">
        <v>20</v>
      </c>
      <c r="B19" t="s">
        <v>13</v>
      </c>
      <c r="C19">
        <v>0</v>
      </c>
      <c r="J19">
        <v>1</v>
      </c>
      <c r="K19">
        <v>2</v>
      </c>
      <c r="L19">
        <v>3</v>
      </c>
      <c r="M19">
        <v>4</v>
      </c>
      <c r="N19">
        <v>5</v>
      </c>
      <c r="O19">
        <v>6</v>
      </c>
    </row>
    <row r="20" spans="1:59" x14ac:dyDescent="0.35">
      <c r="A20" t="s">
        <v>22</v>
      </c>
      <c r="B20" t="s">
        <v>21</v>
      </c>
      <c r="C20">
        <v>0</v>
      </c>
      <c r="J20">
        <v>97.69026851335434</v>
      </c>
      <c r="K20">
        <v>147.42837307294045</v>
      </c>
      <c r="L20">
        <v>89.657617946754797</v>
      </c>
      <c r="M20">
        <v>63.010405554311284</v>
      </c>
      <c r="N20">
        <v>46.933713539176857</v>
      </c>
      <c r="O20">
        <v>36.5</v>
      </c>
    </row>
    <row r="21" spans="1:59" x14ac:dyDescent="0.35">
      <c r="B21" t="s">
        <v>16</v>
      </c>
      <c r="C21">
        <v>0</v>
      </c>
      <c r="J21">
        <f>C21+J20</f>
        <v>97.69026851335434</v>
      </c>
      <c r="K21">
        <f>J21+K20</f>
        <v>245.11864158629479</v>
      </c>
      <c r="L21">
        <f t="shared" ref="L21:O21" si="2">K21+L20</f>
        <v>334.7762595330496</v>
      </c>
      <c r="M21">
        <f t="shared" si="2"/>
        <v>397.78666508736086</v>
      </c>
      <c r="N21">
        <f t="shared" si="2"/>
        <v>444.72037862653769</v>
      </c>
      <c r="O21">
        <f t="shared" si="2"/>
        <v>481.22037862653769</v>
      </c>
    </row>
    <row r="23" spans="1:59" x14ac:dyDescent="0.35">
      <c r="B23" t="s">
        <v>23</v>
      </c>
      <c r="C23">
        <v>0</v>
      </c>
      <c r="D23">
        <v>1</v>
      </c>
      <c r="E23">
        <v>2</v>
      </c>
      <c r="F23">
        <v>3</v>
      </c>
      <c r="G23">
        <v>4</v>
      </c>
      <c r="H23">
        <v>5</v>
      </c>
      <c r="J23">
        <v>7</v>
      </c>
      <c r="K23">
        <v>8</v>
      </c>
      <c r="L23">
        <v>9</v>
      </c>
      <c r="M23">
        <v>10</v>
      </c>
      <c r="N23">
        <v>11</v>
      </c>
      <c r="O23">
        <v>12</v>
      </c>
      <c r="Q23">
        <v>14</v>
      </c>
      <c r="R23">
        <v>15</v>
      </c>
      <c r="S23">
        <v>16</v>
      </c>
      <c r="T23">
        <v>17</v>
      </c>
      <c r="U23">
        <v>18</v>
      </c>
      <c r="V23">
        <v>19</v>
      </c>
      <c r="X23">
        <v>21</v>
      </c>
      <c r="Y23">
        <v>22</v>
      </c>
      <c r="Z23">
        <v>23</v>
      </c>
      <c r="AA23">
        <v>24</v>
      </c>
      <c r="AB23">
        <v>25</v>
      </c>
      <c r="AC23">
        <v>26</v>
      </c>
      <c r="AE23">
        <v>28</v>
      </c>
      <c r="AF23">
        <v>29</v>
      </c>
      <c r="AG23">
        <v>30</v>
      </c>
      <c r="AH23">
        <v>31</v>
      </c>
      <c r="AI23">
        <v>32</v>
      </c>
      <c r="AJ23">
        <v>33</v>
      </c>
      <c r="AL23">
        <v>35</v>
      </c>
      <c r="AM23">
        <v>36</v>
      </c>
      <c r="AN23">
        <v>37</v>
      </c>
      <c r="AO23">
        <v>38</v>
      </c>
      <c r="AP23">
        <v>39</v>
      </c>
      <c r="AQ23">
        <v>40</v>
      </c>
    </row>
    <row r="24" spans="1:59" x14ac:dyDescent="0.35">
      <c r="A24" t="s">
        <v>2</v>
      </c>
      <c r="C24">
        <v>9.2565831841227002</v>
      </c>
      <c r="D24">
        <v>42.369608152150192</v>
      </c>
      <c r="E24">
        <v>46.043221332427194</v>
      </c>
      <c r="F24">
        <v>113.728365922617</v>
      </c>
      <c r="G24">
        <v>0</v>
      </c>
      <c r="H24">
        <v>0</v>
      </c>
      <c r="J24">
        <v>64.8270899447337</v>
      </c>
      <c r="K24">
        <v>41.336898757829999</v>
      </c>
      <c r="L24">
        <v>36.051938210017802</v>
      </c>
      <c r="M24">
        <v>32.721631230727795</v>
      </c>
      <c r="N24">
        <v>0</v>
      </c>
      <c r="O24">
        <v>0</v>
      </c>
      <c r="Q24">
        <v>14.690247918632997</v>
      </c>
      <c r="R24">
        <v>19.573301634335998</v>
      </c>
      <c r="S24">
        <v>13.679543602834199</v>
      </c>
      <c r="T24">
        <v>13.5695984053812</v>
      </c>
      <c r="U24">
        <v>0</v>
      </c>
      <c r="V24">
        <v>0</v>
      </c>
      <c r="X24">
        <v>8.7589850630049</v>
      </c>
      <c r="Y24">
        <v>9.3293362459752007</v>
      </c>
      <c r="Z24">
        <v>7.1561086987004998</v>
      </c>
      <c r="AA24">
        <v>4.8761090330909989</v>
      </c>
      <c r="AB24">
        <v>0</v>
      </c>
      <c r="AC24">
        <v>0</v>
      </c>
      <c r="AE24">
        <v>5.6071881964619994</v>
      </c>
      <c r="AF24">
        <v>2.3526349929926993</v>
      </c>
      <c r="AG24">
        <v>2.9132460209171991</v>
      </c>
      <c r="AH24">
        <v>2.2009029130637998</v>
      </c>
      <c r="AI24">
        <v>0</v>
      </c>
      <c r="AJ24">
        <v>0</v>
      </c>
      <c r="AL24">
        <v>2.0738627214707992</v>
      </c>
      <c r="AM24">
        <v>2.8448488441296003</v>
      </c>
      <c r="AN24">
        <v>2.5892985672317992</v>
      </c>
      <c r="AO24">
        <v>2.2333646413439987</v>
      </c>
      <c r="AP24">
        <v>0.33827731165799996</v>
      </c>
      <c r="AQ24">
        <v>0</v>
      </c>
    </row>
    <row r="25" spans="1:59" x14ac:dyDescent="0.35">
      <c r="A25" t="s">
        <v>24</v>
      </c>
      <c r="B25" t="s">
        <v>16</v>
      </c>
      <c r="C25">
        <v>9.2565831841227002</v>
      </c>
      <c r="D25">
        <f>C25+D24</f>
        <v>51.626191336272896</v>
      </c>
      <c r="E25">
        <f t="shared" ref="E25:H25" si="3">D25+E24</f>
        <v>97.66941266870009</v>
      </c>
      <c r="F25">
        <f t="shared" si="3"/>
        <v>211.39777859131709</v>
      </c>
      <c r="G25">
        <f t="shared" si="3"/>
        <v>211.39777859131709</v>
      </c>
      <c r="H25">
        <f t="shared" si="3"/>
        <v>211.39777859131709</v>
      </c>
      <c r="J25" s="55">
        <f>I29+J24</f>
        <v>336.56479451124119</v>
      </c>
      <c r="K25" s="55">
        <f>J25+K24</f>
        <v>377.90169326907119</v>
      </c>
      <c r="L25" s="55">
        <f t="shared" ref="L25:O25" si="4">K25+L24</f>
        <v>413.95363147908898</v>
      </c>
      <c r="M25" s="55">
        <f t="shared" si="4"/>
        <v>446.67526270981676</v>
      </c>
      <c r="N25" s="55">
        <f t="shared" si="4"/>
        <v>446.67526270981676</v>
      </c>
      <c r="O25" s="55">
        <f t="shared" si="4"/>
        <v>446.67526270981676</v>
      </c>
      <c r="Q25" s="55">
        <f>P29+Q24</f>
        <v>483.9755106284498</v>
      </c>
      <c r="R25" s="55">
        <f>Q25+R24</f>
        <v>503.54881226278582</v>
      </c>
      <c r="S25" s="55">
        <f t="shared" ref="S25:V25" si="5">R25+S24</f>
        <v>517.22835586561996</v>
      </c>
      <c r="T25" s="55">
        <f t="shared" si="5"/>
        <v>530.79795427100112</v>
      </c>
      <c r="U25" s="55">
        <f t="shared" si="5"/>
        <v>530.79795427100112</v>
      </c>
      <c r="V25" s="55">
        <f t="shared" si="5"/>
        <v>530.79795427100112</v>
      </c>
      <c r="X25" s="55">
        <f>W29+X24</f>
        <v>550.10693933400603</v>
      </c>
      <c r="Y25" s="55">
        <f>X25+Y24</f>
        <v>559.43627557998127</v>
      </c>
      <c r="Z25" s="55">
        <f t="shared" ref="Z25:AC25" si="6">Y25+Z24</f>
        <v>566.59238427868172</v>
      </c>
      <c r="AA25" s="55">
        <f t="shared" si="6"/>
        <v>571.4684933117727</v>
      </c>
      <c r="AB25" s="55">
        <f t="shared" si="6"/>
        <v>571.4684933117727</v>
      </c>
      <c r="AC25" s="55">
        <f t="shared" si="6"/>
        <v>571.4684933117727</v>
      </c>
      <c r="AE25" s="55">
        <f>AD29+AE24</f>
        <v>581.40568150823469</v>
      </c>
      <c r="AF25" s="55">
        <f>AE25+AF24</f>
        <v>583.75831650122734</v>
      </c>
      <c r="AG25" s="55">
        <f t="shared" ref="AG25:AJ25" si="7">AF25+AG24</f>
        <v>586.67156252214454</v>
      </c>
      <c r="AH25" s="55">
        <f t="shared" si="7"/>
        <v>588.87246543520837</v>
      </c>
      <c r="AI25" s="55">
        <f t="shared" si="7"/>
        <v>588.87246543520837</v>
      </c>
      <c r="AJ25" s="55">
        <f t="shared" si="7"/>
        <v>588.87246543520837</v>
      </c>
      <c r="AL25" s="55">
        <f>AK29+AL24</f>
        <v>593.65934291708925</v>
      </c>
      <c r="AM25" s="55">
        <f>AL25+AM24</f>
        <v>596.50419176121886</v>
      </c>
      <c r="AN25" s="55">
        <f t="shared" ref="AN25:AQ25" si="8">AM25+AN24</f>
        <v>599.09349032845068</v>
      </c>
      <c r="AO25" s="55">
        <f t="shared" si="8"/>
        <v>601.32685496979468</v>
      </c>
      <c r="AP25" s="55">
        <f t="shared" si="8"/>
        <v>601.66513228145266</v>
      </c>
      <c r="AQ25" s="55">
        <f t="shared" si="8"/>
        <v>601.66513228145266</v>
      </c>
    </row>
    <row r="27" spans="1:59" x14ac:dyDescent="0.35">
      <c r="A27" t="s">
        <v>2</v>
      </c>
      <c r="B27" t="s">
        <v>23</v>
      </c>
      <c r="I27">
        <v>6</v>
      </c>
      <c r="P27">
        <v>13</v>
      </c>
      <c r="W27">
        <v>20</v>
      </c>
      <c r="AD27">
        <v>27</v>
      </c>
      <c r="AK27">
        <v>34</v>
      </c>
    </row>
    <row r="28" spans="1:59" x14ac:dyDescent="0.35">
      <c r="A28" t="s">
        <v>18</v>
      </c>
      <c r="I28" s="34">
        <v>60.339925975190404</v>
      </c>
      <c r="P28">
        <v>22.61</v>
      </c>
      <c r="W28">
        <v>10.55</v>
      </c>
      <c r="AD28">
        <v>4.33</v>
      </c>
      <c r="AK28" s="34">
        <v>2.7130147604099997</v>
      </c>
    </row>
    <row r="29" spans="1:59" x14ac:dyDescent="0.35">
      <c r="I29" s="55">
        <f>H25+I28</f>
        <v>271.73770456650749</v>
      </c>
      <c r="P29" s="55">
        <f>O25+P28</f>
        <v>469.28526270981678</v>
      </c>
      <c r="W29" s="55">
        <f>V25+W28</f>
        <v>541.34795427100107</v>
      </c>
      <c r="AD29" s="55">
        <f>AC25+AD28</f>
        <v>575.79849331177275</v>
      </c>
      <c r="AK29" s="55">
        <f>AJ25+AK28</f>
        <v>591.5854801956184</v>
      </c>
    </row>
    <row r="30" spans="1:59" x14ac:dyDescent="0.35">
      <c r="A30" t="s">
        <v>2</v>
      </c>
      <c r="B30" t="s">
        <v>23</v>
      </c>
    </row>
    <row r="31" spans="1:59" x14ac:dyDescent="0.35">
      <c r="A31" t="s">
        <v>25</v>
      </c>
      <c r="AR31">
        <v>41</v>
      </c>
      <c r="AS31">
        <f t="shared" ref="AS31:BA31" si="9">AR31+1</f>
        <v>42</v>
      </c>
      <c r="AT31">
        <f t="shared" si="9"/>
        <v>43</v>
      </c>
      <c r="AU31">
        <f t="shared" si="9"/>
        <v>44</v>
      </c>
      <c r="AV31">
        <f t="shared" si="9"/>
        <v>45</v>
      </c>
      <c r="AW31">
        <f t="shared" si="9"/>
        <v>46</v>
      </c>
      <c r="AX31">
        <f t="shared" si="9"/>
        <v>47</v>
      </c>
      <c r="AY31">
        <f t="shared" si="9"/>
        <v>48</v>
      </c>
      <c r="AZ31">
        <f t="shared" si="9"/>
        <v>49</v>
      </c>
      <c r="BA31">
        <f t="shared" si="9"/>
        <v>50</v>
      </c>
      <c r="BC31">
        <v>12.672000000000001</v>
      </c>
    </row>
    <row r="32" spans="1:59" x14ac:dyDescent="0.35">
      <c r="AR32">
        <v>0</v>
      </c>
      <c r="AS32">
        <v>2.068411437353086</v>
      </c>
      <c r="AT32">
        <v>2.7002028101934323</v>
      </c>
      <c r="AU32">
        <v>1.8187970375460798</v>
      </c>
      <c r="AV32">
        <v>1.7201085819983999</v>
      </c>
      <c r="AW32">
        <v>1.6259716774487412</v>
      </c>
      <c r="AX32">
        <v>0</v>
      </c>
      <c r="AY32">
        <v>0</v>
      </c>
      <c r="AZ32">
        <v>1.5087841821572132</v>
      </c>
      <c r="BA32">
        <v>1.2296848929087412</v>
      </c>
      <c r="BC32">
        <f>SUM(AR32:BA32)</f>
        <v>12.671960619605693</v>
      </c>
    </row>
    <row r="33" spans="1:152" x14ac:dyDescent="0.35">
      <c r="AR33">
        <f>AQ25+AR32</f>
        <v>601.66513228145266</v>
      </c>
      <c r="AS33">
        <f>AR33+AS32</f>
        <v>603.73354371880578</v>
      </c>
      <c r="AT33">
        <f t="shared" ref="AT33:BA33" si="10">AS33+AT32</f>
        <v>606.43374652899922</v>
      </c>
      <c r="AU33">
        <f t="shared" si="10"/>
        <v>608.25254356654534</v>
      </c>
      <c r="AV33">
        <f t="shared" si="10"/>
        <v>609.97265214854372</v>
      </c>
      <c r="AW33">
        <f t="shared" si="10"/>
        <v>611.59862382599249</v>
      </c>
      <c r="AX33">
        <f t="shared" si="10"/>
        <v>611.59862382599249</v>
      </c>
      <c r="AY33">
        <f t="shared" si="10"/>
        <v>611.59862382599249</v>
      </c>
      <c r="AZ33">
        <f t="shared" si="10"/>
        <v>613.10740800814972</v>
      </c>
      <c r="BA33">
        <f t="shared" si="10"/>
        <v>614.33709290105844</v>
      </c>
      <c r="CF33">
        <v>0.12191698403831419</v>
      </c>
      <c r="CG33">
        <v>7.8301315206128291E-2</v>
      </c>
      <c r="CH33">
        <v>5.6654895844703339E-2</v>
      </c>
      <c r="CI33">
        <v>4.3880036948052384E-2</v>
      </c>
      <c r="CJ33">
        <v>3.5522560098990554E-2</v>
      </c>
    </row>
    <row r="35" spans="1:152" x14ac:dyDescent="0.35">
      <c r="C35">
        <v>0</v>
      </c>
      <c r="D35">
        <f>C35+1</f>
        <v>1</v>
      </c>
      <c r="E35">
        <f t="shared" ref="E35:BA35" si="11">D35+1</f>
        <v>2</v>
      </c>
      <c r="F35">
        <f t="shared" si="11"/>
        <v>3</v>
      </c>
      <c r="G35">
        <f t="shared" si="11"/>
        <v>4</v>
      </c>
      <c r="H35">
        <f t="shared" si="11"/>
        <v>5</v>
      </c>
      <c r="I35">
        <f t="shared" si="11"/>
        <v>6</v>
      </c>
      <c r="J35">
        <f t="shared" si="11"/>
        <v>7</v>
      </c>
      <c r="K35">
        <f t="shared" si="11"/>
        <v>8</v>
      </c>
      <c r="L35">
        <f t="shared" si="11"/>
        <v>9</v>
      </c>
      <c r="M35">
        <f t="shared" si="11"/>
        <v>10</v>
      </c>
      <c r="N35">
        <f t="shared" si="11"/>
        <v>11</v>
      </c>
      <c r="O35">
        <f t="shared" si="11"/>
        <v>12</v>
      </c>
      <c r="P35">
        <f t="shared" si="11"/>
        <v>13</v>
      </c>
      <c r="Q35">
        <f t="shared" si="11"/>
        <v>14</v>
      </c>
      <c r="R35">
        <f t="shared" si="11"/>
        <v>15</v>
      </c>
      <c r="S35">
        <f t="shared" si="11"/>
        <v>16</v>
      </c>
      <c r="T35">
        <f t="shared" si="11"/>
        <v>17</v>
      </c>
      <c r="U35">
        <f t="shared" si="11"/>
        <v>18</v>
      </c>
      <c r="V35">
        <f t="shared" si="11"/>
        <v>19</v>
      </c>
      <c r="W35">
        <f t="shared" si="11"/>
        <v>20</v>
      </c>
      <c r="X35">
        <f t="shared" si="11"/>
        <v>21</v>
      </c>
      <c r="Y35">
        <f t="shared" si="11"/>
        <v>22</v>
      </c>
      <c r="Z35">
        <f t="shared" si="11"/>
        <v>23</v>
      </c>
      <c r="AA35">
        <f t="shared" si="11"/>
        <v>24</v>
      </c>
      <c r="AB35">
        <f t="shared" si="11"/>
        <v>25</v>
      </c>
      <c r="AC35">
        <f t="shared" si="11"/>
        <v>26</v>
      </c>
      <c r="AD35">
        <f t="shared" si="11"/>
        <v>27</v>
      </c>
      <c r="AE35">
        <f t="shared" si="11"/>
        <v>28</v>
      </c>
      <c r="AF35">
        <f t="shared" si="11"/>
        <v>29</v>
      </c>
      <c r="AG35">
        <f t="shared" si="11"/>
        <v>30</v>
      </c>
      <c r="AH35">
        <f t="shared" si="11"/>
        <v>31</v>
      </c>
      <c r="AI35">
        <f t="shared" si="11"/>
        <v>32</v>
      </c>
      <c r="AJ35">
        <f t="shared" si="11"/>
        <v>33</v>
      </c>
      <c r="AK35">
        <f t="shared" si="11"/>
        <v>34</v>
      </c>
      <c r="AL35">
        <f t="shared" si="11"/>
        <v>35</v>
      </c>
      <c r="AM35">
        <f t="shared" si="11"/>
        <v>36</v>
      </c>
      <c r="AN35">
        <f t="shared" si="11"/>
        <v>37</v>
      </c>
      <c r="AO35">
        <f t="shared" si="11"/>
        <v>38</v>
      </c>
      <c r="AP35">
        <f t="shared" si="11"/>
        <v>39</v>
      </c>
      <c r="AQ35">
        <f t="shared" si="11"/>
        <v>40</v>
      </c>
      <c r="AR35">
        <f t="shared" si="11"/>
        <v>41</v>
      </c>
      <c r="AS35">
        <f t="shared" si="11"/>
        <v>42</v>
      </c>
      <c r="AT35">
        <f t="shared" si="11"/>
        <v>43</v>
      </c>
      <c r="AU35">
        <f t="shared" si="11"/>
        <v>44</v>
      </c>
      <c r="AV35">
        <f t="shared" si="11"/>
        <v>45</v>
      </c>
      <c r="AW35">
        <f t="shared" si="11"/>
        <v>46</v>
      </c>
      <c r="AX35">
        <f t="shared" si="11"/>
        <v>47</v>
      </c>
      <c r="AY35">
        <f t="shared" si="11"/>
        <v>48</v>
      </c>
      <c r="AZ35">
        <f t="shared" si="11"/>
        <v>49</v>
      </c>
      <c r="BA35">
        <f t="shared" si="11"/>
        <v>50</v>
      </c>
      <c r="CF35">
        <f>CF33*1000</f>
        <v>121.9169840383142</v>
      </c>
      <c r="CG35">
        <f t="shared" ref="CG35:CJ35" si="12">CG33*1000</f>
        <v>78.301315206128294</v>
      </c>
      <c r="CH35">
        <f t="shared" si="12"/>
        <v>56.65489584470334</v>
      </c>
      <c r="CI35">
        <f t="shared" si="12"/>
        <v>43.880036948052386</v>
      </c>
      <c r="CJ35">
        <f t="shared" si="12"/>
        <v>35.522560098990553</v>
      </c>
    </row>
    <row r="36" spans="1:152" s="106" customFormat="1" x14ac:dyDescent="0.35">
      <c r="A36" s="106" t="s">
        <v>247</v>
      </c>
      <c r="C36" s="106">
        <f>C25</f>
        <v>9.2565831841227002</v>
      </c>
      <c r="D36" s="106">
        <f>D25+BY46</f>
        <v>51.626191336272896</v>
      </c>
      <c r="E36" s="106">
        <f>E25+CF46</f>
        <v>288.10218777617058</v>
      </c>
      <c r="F36" s="106">
        <f>F25+CG46</f>
        <v>480.13186890491585</v>
      </c>
      <c r="G36" s="106">
        <f>G25+CH46</f>
        <v>536.78676474961912</v>
      </c>
      <c r="H36" s="106">
        <f>H25+CI46</f>
        <v>580.66680169767164</v>
      </c>
      <c r="I36" s="107">
        <f>I29+CJ46</f>
        <v>676.52928777185252</v>
      </c>
      <c r="J36" s="106">
        <f t="shared" ref="J36:O36" si="13">J25+CK46</f>
        <v>768.14277507365523</v>
      </c>
      <c r="K36" s="106">
        <f t="shared" si="13"/>
        <v>839.16307441994081</v>
      </c>
      <c r="L36" s="106">
        <f t="shared" si="13"/>
        <v>911.43970958259911</v>
      </c>
      <c r="M36" s="106">
        <f t="shared" si="13"/>
        <v>970.67806527809012</v>
      </c>
      <c r="N36" s="106">
        <f t="shared" si="13"/>
        <v>986.62458470380761</v>
      </c>
      <c r="O36" s="106">
        <f t="shared" si="13"/>
        <v>1010.0749315521443</v>
      </c>
      <c r="P36" s="107">
        <f>P29+CQ46</f>
        <v>1048.8052943233126</v>
      </c>
      <c r="Q36" s="106">
        <f t="shared" ref="Q36:V36" si="14">Q25+CR46</f>
        <v>1076.9648341913123</v>
      </c>
      <c r="R36" s="106">
        <f t="shared" si="14"/>
        <v>1110.337193767165</v>
      </c>
      <c r="S36" s="106">
        <f t="shared" si="14"/>
        <v>1134.7881925960719</v>
      </c>
      <c r="T36" s="106">
        <f t="shared" si="14"/>
        <v>1158.1686638981596</v>
      </c>
      <c r="U36" s="106">
        <f t="shared" si="14"/>
        <v>1166.1014801959432</v>
      </c>
      <c r="V36" s="106">
        <f t="shared" si="14"/>
        <v>1173.6219816871655</v>
      </c>
      <c r="W36" s="107">
        <f>W29+CX46</f>
        <v>1191.4963909910271</v>
      </c>
      <c r="X36" s="106">
        <f t="shared" ref="X36:AC36" si="15">X25+CY46</f>
        <v>1204.6299747106546</v>
      </c>
      <c r="Y36" s="106">
        <f t="shared" si="15"/>
        <v>1218.046760429329</v>
      </c>
      <c r="Z36" s="106">
        <f t="shared" si="15"/>
        <v>1231.6622118388907</v>
      </c>
      <c r="AA36" s="106">
        <f t="shared" si="15"/>
        <v>1242.9452007339357</v>
      </c>
      <c r="AB36" s="106">
        <f t="shared" si="15"/>
        <v>1245.97725707888</v>
      </c>
      <c r="AC36" s="106">
        <f t="shared" si="15"/>
        <v>1248.9491726278141</v>
      </c>
      <c r="AD36" s="107">
        <f>AD29+DE46</f>
        <v>1256.4417020241217</v>
      </c>
      <c r="AE36" s="106">
        <f t="shared" ref="AE36:AJ36" si="16">AE25+DF46</f>
        <v>1264.8677497191761</v>
      </c>
      <c r="AF36" s="106">
        <f t="shared" si="16"/>
        <v>1269.5303819543387</v>
      </c>
      <c r="AG36" s="106">
        <f t="shared" si="16"/>
        <v>1274.8401046123106</v>
      </c>
      <c r="AH36" s="106">
        <f t="shared" si="16"/>
        <v>1278.1632708458278</v>
      </c>
      <c r="AI36" s="106">
        <f t="shared" si="16"/>
        <v>1279.6998921691938</v>
      </c>
      <c r="AJ36" s="106">
        <f t="shared" si="16"/>
        <v>1281.0850390811515</v>
      </c>
      <c r="AK36" s="107">
        <f>AK29+DL46</f>
        <v>1284.497221907619</v>
      </c>
      <c r="AL36" s="106">
        <f t="shared" ref="AL36:AQ36" si="17">AL25+DM46</f>
        <v>1287.4249530329575</v>
      </c>
      <c r="AM36" s="106">
        <f t="shared" si="17"/>
        <v>1291.534140078682</v>
      </c>
      <c r="AN36" s="106">
        <f t="shared" si="17"/>
        <v>1295.1525848763517</v>
      </c>
      <c r="AO36" s="106">
        <f t="shared" si="17"/>
        <v>1298.5125241575377</v>
      </c>
      <c r="AP36" s="106">
        <f t="shared" si="17"/>
        <v>1299.9599281133596</v>
      </c>
      <c r="AQ36" s="106">
        <f t="shared" si="17"/>
        <v>1300.9778533475699</v>
      </c>
      <c r="AR36" s="106">
        <f>AR33+DS46</f>
        <v>1301.8658637837564</v>
      </c>
      <c r="AS36" s="106">
        <f t="shared" ref="AS36:AZ36" si="18">AS33+DT46</f>
        <v>1304.4718652379279</v>
      </c>
      <c r="AT36" s="106">
        <f t="shared" si="18"/>
        <v>1307.632315514172</v>
      </c>
      <c r="AU36" s="106">
        <f t="shared" si="18"/>
        <v>1310.1027249851218</v>
      </c>
      <c r="AV36" s="106">
        <f t="shared" si="18"/>
        <v>1312.4493905610045</v>
      </c>
      <c r="AW36" s="106">
        <f t="shared" si="18"/>
        <v>1314.7218267981627</v>
      </c>
      <c r="AX36" s="106">
        <f t="shared" si="18"/>
        <v>1315.1362124132643</v>
      </c>
      <c r="AY36" s="106">
        <f t="shared" si="18"/>
        <v>1315.4228007886959</v>
      </c>
      <c r="AZ36" s="106">
        <f t="shared" si="18"/>
        <v>1317.1967972306502</v>
      </c>
      <c r="BA36" s="106">
        <f>BA33+EB46</f>
        <v>1318.8253293876924</v>
      </c>
    </row>
    <row r="40" spans="1:152" x14ac:dyDescent="0.35">
      <c r="D40">
        <v>187.55163258568186</v>
      </c>
      <c r="E40">
        <v>68.046729484474724</v>
      </c>
      <c r="F40">
        <v>36.454699460493579</v>
      </c>
      <c r="G40">
        <v>23.126990452024625</v>
      </c>
      <c r="H40">
        <v>16.151517730390403</v>
      </c>
      <c r="J40">
        <v>9.3220228120782593</v>
      </c>
    </row>
    <row r="43" spans="1:152" x14ac:dyDescent="0.35">
      <c r="BX43" t="s">
        <v>19</v>
      </c>
      <c r="BY43">
        <v>28</v>
      </c>
      <c r="BZ43">
        <v>29</v>
      </c>
      <c r="CA43">
        <v>30</v>
      </c>
      <c r="CB43">
        <v>31</v>
      </c>
      <c r="CC43">
        <v>32</v>
      </c>
      <c r="CD43">
        <v>33</v>
      </c>
      <c r="CE43">
        <v>34</v>
      </c>
      <c r="CK43">
        <v>168</v>
      </c>
      <c r="CL43">
        <v>192</v>
      </c>
      <c r="CM43">
        <v>216</v>
      </c>
      <c r="CN43">
        <v>240</v>
      </c>
      <c r="CO43">
        <v>264</v>
      </c>
      <c r="CP43">
        <v>288</v>
      </c>
      <c r="CQ43">
        <v>312</v>
      </c>
      <c r="CR43">
        <v>336</v>
      </c>
      <c r="CS43">
        <v>360</v>
      </c>
      <c r="CT43">
        <v>384</v>
      </c>
      <c r="CU43">
        <v>408</v>
      </c>
      <c r="CV43">
        <v>432</v>
      </c>
      <c r="CW43">
        <v>456</v>
      </c>
      <c r="CX43">
        <v>480</v>
      </c>
      <c r="CY43">
        <v>504</v>
      </c>
      <c r="CZ43">
        <v>528</v>
      </c>
      <c r="DA43">
        <v>552</v>
      </c>
      <c r="DB43">
        <v>576</v>
      </c>
      <c r="DC43">
        <v>600</v>
      </c>
      <c r="DD43">
        <v>624</v>
      </c>
      <c r="DE43">
        <v>648</v>
      </c>
      <c r="DF43">
        <v>672</v>
      </c>
      <c r="DG43">
        <v>696</v>
      </c>
      <c r="DH43">
        <v>720</v>
      </c>
      <c r="DI43">
        <v>744</v>
      </c>
      <c r="DJ43">
        <v>768</v>
      </c>
      <c r="DK43">
        <v>792</v>
      </c>
      <c r="DL43">
        <v>816</v>
      </c>
      <c r="DM43">
        <v>840</v>
      </c>
      <c r="DN43">
        <v>864</v>
      </c>
      <c r="DO43">
        <v>888</v>
      </c>
      <c r="DP43">
        <v>912</v>
      </c>
      <c r="DQ43">
        <v>936</v>
      </c>
      <c r="DR43">
        <v>960</v>
      </c>
      <c r="DS43">
        <v>984</v>
      </c>
      <c r="DT43">
        <v>1008</v>
      </c>
      <c r="DU43">
        <v>1032</v>
      </c>
      <c r="DV43">
        <v>1056</v>
      </c>
      <c r="DW43">
        <v>1080</v>
      </c>
      <c r="DX43">
        <v>1104</v>
      </c>
      <c r="DY43">
        <v>1128</v>
      </c>
      <c r="DZ43">
        <v>1152</v>
      </c>
      <c r="EA43">
        <v>1176</v>
      </c>
      <c r="EB43">
        <v>1200</v>
      </c>
      <c r="EC43">
        <v>1224</v>
      </c>
      <c r="ED43">
        <v>1248</v>
      </c>
      <c r="EE43">
        <v>1272</v>
      </c>
      <c r="EF43">
        <v>1296</v>
      </c>
      <c r="EG43">
        <v>1320</v>
      </c>
      <c r="EH43">
        <v>1344</v>
      </c>
      <c r="EI43">
        <v>1368</v>
      </c>
      <c r="EJ43">
        <v>1392</v>
      </c>
      <c r="EK43">
        <v>1416</v>
      </c>
      <c r="EL43">
        <v>1440</v>
      </c>
      <c r="EM43">
        <v>1464</v>
      </c>
      <c r="EN43">
        <v>1488</v>
      </c>
      <c r="EO43">
        <v>1512</v>
      </c>
      <c r="EP43">
        <v>1536</v>
      </c>
      <c r="EQ43">
        <v>1560</v>
      </c>
      <c r="ER43">
        <v>1584</v>
      </c>
      <c r="ES43">
        <v>1608</v>
      </c>
      <c r="ET43">
        <v>1632</v>
      </c>
      <c r="EU43">
        <v>1656</v>
      </c>
      <c r="EV43">
        <v>1680</v>
      </c>
    </row>
    <row r="44" spans="1:152" x14ac:dyDescent="0.35">
      <c r="BW44" t="s">
        <v>20</v>
      </c>
      <c r="BX44" t="s">
        <v>13</v>
      </c>
      <c r="BY44">
        <v>1</v>
      </c>
      <c r="CF44">
        <v>2</v>
      </c>
      <c r="CG44">
        <v>3</v>
      </c>
      <c r="CH44">
        <v>4</v>
      </c>
      <c r="CI44">
        <v>5</v>
      </c>
      <c r="CJ44">
        <v>6</v>
      </c>
      <c r="CK44">
        <f>CK43/24</f>
        <v>7</v>
      </c>
      <c r="CL44">
        <f t="shared" ref="CL44:EV44" si="19">CL43/24</f>
        <v>8</v>
      </c>
      <c r="CM44">
        <f t="shared" si="19"/>
        <v>9</v>
      </c>
      <c r="CN44">
        <f t="shared" si="19"/>
        <v>10</v>
      </c>
      <c r="CO44">
        <f t="shared" si="19"/>
        <v>11</v>
      </c>
      <c r="CP44">
        <f t="shared" si="19"/>
        <v>12</v>
      </c>
      <c r="CQ44">
        <f t="shared" si="19"/>
        <v>13</v>
      </c>
      <c r="CR44">
        <f t="shared" si="19"/>
        <v>14</v>
      </c>
      <c r="CS44">
        <f t="shared" si="19"/>
        <v>15</v>
      </c>
      <c r="CT44">
        <f t="shared" si="19"/>
        <v>16</v>
      </c>
      <c r="CU44">
        <f t="shared" si="19"/>
        <v>17</v>
      </c>
      <c r="CV44">
        <f t="shared" si="19"/>
        <v>18</v>
      </c>
      <c r="CW44">
        <f t="shared" si="19"/>
        <v>19</v>
      </c>
      <c r="CX44">
        <f t="shared" si="19"/>
        <v>20</v>
      </c>
      <c r="CY44">
        <f t="shared" si="19"/>
        <v>21</v>
      </c>
      <c r="CZ44">
        <f t="shared" si="19"/>
        <v>22</v>
      </c>
      <c r="DA44">
        <f t="shared" si="19"/>
        <v>23</v>
      </c>
      <c r="DB44">
        <f t="shared" si="19"/>
        <v>24</v>
      </c>
      <c r="DC44">
        <f t="shared" si="19"/>
        <v>25</v>
      </c>
      <c r="DD44">
        <f t="shared" si="19"/>
        <v>26</v>
      </c>
      <c r="DE44">
        <f t="shared" si="19"/>
        <v>27</v>
      </c>
      <c r="DF44">
        <f t="shared" si="19"/>
        <v>28</v>
      </c>
      <c r="DG44">
        <f t="shared" si="19"/>
        <v>29</v>
      </c>
      <c r="DH44">
        <f t="shared" si="19"/>
        <v>30</v>
      </c>
      <c r="DI44">
        <f t="shared" si="19"/>
        <v>31</v>
      </c>
      <c r="DJ44">
        <f t="shared" si="19"/>
        <v>32</v>
      </c>
      <c r="DK44">
        <f t="shared" si="19"/>
        <v>33</v>
      </c>
      <c r="DL44">
        <f t="shared" si="19"/>
        <v>34</v>
      </c>
      <c r="DM44">
        <f t="shared" si="19"/>
        <v>35</v>
      </c>
      <c r="DN44">
        <f t="shared" si="19"/>
        <v>36</v>
      </c>
      <c r="DO44">
        <f t="shared" si="19"/>
        <v>37</v>
      </c>
      <c r="DP44">
        <f t="shared" si="19"/>
        <v>38</v>
      </c>
      <c r="DQ44">
        <f t="shared" si="19"/>
        <v>39</v>
      </c>
      <c r="DR44">
        <f t="shared" si="19"/>
        <v>40</v>
      </c>
      <c r="DS44">
        <f t="shared" si="19"/>
        <v>41</v>
      </c>
      <c r="DT44">
        <f t="shared" si="19"/>
        <v>42</v>
      </c>
      <c r="DU44">
        <f t="shared" si="19"/>
        <v>43</v>
      </c>
      <c r="DV44">
        <f t="shared" si="19"/>
        <v>44</v>
      </c>
      <c r="DW44">
        <f t="shared" si="19"/>
        <v>45</v>
      </c>
      <c r="DX44">
        <f t="shared" si="19"/>
        <v>46</v>
      </c>
      <c r="DY44">
        <f t="shared" si="19"/>
        <v>47</v>
      </c>
      <c r="DZ44">
        <f t="shared" si="19"/>
        <v>48</v>
      </c>
      <c r="EA44">
        <f t="shared" si="19"/>
        <v>49</v>
      </c>
      <c r="EB44">
        <f t="shared" si="19"/>
        <v>50</v>
      </c>
      <c r="EC44">
        <f t="shared" si="19"/>
        <v>51</v>
      </c>
      <c r="ED44">
        <f t="shared" si="19"/>
        <v>52</v>
      </c>
      <c r="EE44">
        <f t="shared" si="19"/>
        <v>53</v>
      </c>
      <c r="EF44">
        <f t="shared" si="19"/>
        <v>54</v>
      </c>
      <c r="EG44">
        <f t="shared" si="19"/>
        <v>55</v>
      </c>
      <c r="EH44">
        <f t="shared" si="19"/>
        <v>56</v>
      </c>
      <c r="EI44">
        <f t="shared" si="19"/>
        <v>57</v>
      </c>
      <c r="EJ44">
        <f t="shared" si="19"/>
        <v>58</v>
      </c>
      <c r="EK44">
        <f t="shared" si="19"/>
        <v>59</v>
      </c>
      <c r="EL44">
        <f t="shared" si="19"/>
        <v>60</v>
      </c>
      <c r="EM44">
        <f t="shared" si="19"/>
        <v>61</v>
      </c>
      <c r="EN44">
        <f t="shared" si="19"/>
        <v>62</v>
      </c>
      <c r="EO44">
        <f t="shared" si="19"/>
        <v>63</v>
      </c>
      <c r="EP44">
        <f t="shared" si="19"/>
        <v>64</v>
      </c>
      <c r="EQ44">
        <f t="shared" si="19"/>
        <v>65</v>
      </c>
      <c r="ER44">
        <f t="shared" si="19"/>
        <v>66</v>
      </c>
      <c r="ES44">
        <f t="shared" si="19"/>
        <v>67</v>
      </c>
      <c r="ET44">
        <f t="shared" si="19"/>
        <v>68</v>
      </c>
      <c r="EU44">
        <f t="shared" si="19"/>
        <v>69</v>
      </c>
      <c r="EV44">
        <f t="shared" si="19"/>
        <v>70</v>
      </c>
    </row>
    <row r="45" spans="1:152" x14ac:dyDescent="0.35">
      <c r="BX45" t="s">
        <v>21</v>
      </c>
      <c r="BY45">
        <v>0</v>
      </c>
      <c r="BZ45">
        <v>11.419298511526044</v>
      </c>
      <c r="CA45">
        <v>11.419298511526044</v>
      </c>
      <c r="CB45">
        <v>11.419298511526044</v>
      </c>
      <c r="CC45">
        <v>11.419298511526044</v>
      </c>
      <c r="CD45">
        <v>11.419298511526044</v>
      </c>
      <c r="CE45">
        <v>11.419298511526044</v>
      </c>
      <c r="CF45">
        <v>121.9169840383142</v>
      </c>
      <c r="CG45">
        <v>78.301315206128294</v>
      </c>
      <c r="CH45">
        <v>56.65489584470334</v>
      </c>
      <c r="CI45">
        <v>43.880036948052386</v>
      </c>
      <c r="CJ45">
        <v>35.522560098990553</v>
      </c>
      <c r="CK45">
        <v>26.786397357068999</v>
      </c>
      <c r="CL45">
        <v>29.683400588455505</v>
      </c>
      <c r="CM45">
        <v>36.2246969526405</v>
      </c>
      <c r="CN45">
        <v>26.516724464763254</v>
      </c>
      <c r="CO45">
        <v>15.946519425717504</v>
      </c>
      <c r="CP45">
        <v>23.450346848336757</v>
      </c>
      <c r="CQ45">
        <v>16.120362771168253</v>
      </c>
      <c r="CR45">
        <v>13.469291949366752</v>
      </c>
      <c r="CS45">
        <v>13.799057941516752</v>
      </c>
      <c r="CT45">
        <v>10.771455226072749</v>
      </c>
      <c r="CU45">
        <v>9.8108728967064991</v>
      </c>
      <c r="CV45">
        <v>7.9328162977834991</v>
      </c>
      <c r="CW45">
        <v>7.5205014912224994</v>
      </c>
      <c r="CX45">
        <v>7.3244093038614997</v>
      </c>
      <c r="CY45">
        <v>4.3745986566225001</v>
      </c>
      <c r="CZ45">
        <v>4.0874494726992507</v>
      </c>
      <c r="DA45">
        <v>6.4593427108612511</v>
      </c>
      <c r="DB45">
        <v>6.4068798619539997</v>
      </c>
      <c r="DC45">
        <v>3.0320563449442508</v>
      </c>
      <c r="DD45">
        <v>2.9719155489340006</v>
      </c>
      <c r="DE45">
        <v>3.1625293963077508</v>
      </c>
      <c r="DF45">
        <v>2.8188594985925008</v>
      </c>
      <c r="DG45">
        <v>2.3099972421699997</v>
      </c>
      <c r="DH45">
        <v>2.3964766370545001</v>
      </c>
      <c r="DI45">
        <v>1.1222633204532255</v>
      </c>
      <c r="DJ45">
        <v>1.536621323366</v>
      </c>
      <c r="DK45">
        <v>1.3851469119577497</v>
      </c>
      <c r="DL45">
        <v>0.69916806605750004</v>
      </c>
      <c r="DM45">
        <v>0.85386840386775009</v>
      </c>
      <c r="DN45">
        <v>1.26433820159475</v>
      </c>
      <c r="DO45">
        <v>1.0291462304380001</v>
      </c>
      <c r="DP45">
        <v>1.1265746398417502</v>
      </c>
      <c r="DQ45">
        <v>1.109126644164</v>
      </c>
      <c r="DR45">
        <v>1.0179252342102501</v>
      </c>
      <c r="DS45">
        <v>0.8880104361865</v>
      </c>
      <c r="DT45">
        <v>0.53759001681825003</v>
      </c>
      <c r="DU45">
        <v>0.4602474660507499</v>
      </c>
      <c r="DV45">
        <v>0.65161243340374997</v>
      </c>
      <c r="DW45">
        <v>0.62655699388425001</v>
      </c>
      <c r="DX45">
        <v>0.64646455970950001</v>
      </c>
      <c r="DY45">
        <v>0.41438561510150007</v>
      </c>
      <c r="DZ45">
        <v>0.28658837543174998</v>
      </c>
      <c r="EA45">
        <v>0.26521225979700003</v>
      </c>
      <c r="EB45">
        <v>0.39884726413349997</v>
      </c>
      <c r="EC45">
        <v>0.29537554230000002</v>
      </c>
      <c r="ED45">
        <v>0.61524789223874987</v>
      </c>
      <c r="EE45">
        <v>0.41555805121375</v>
      </c>
      <c r="EF45">
        <v>0.31995695385225004</v>
      </c>
      <c r="EG45">
        <v>0.17477427240500007</v>
      </c>
      <c r="EH45">
        <v>4.1098764181500005E-2</v>
      </c>
      <c r="EI45">
        <v>0.15475172475100002</v>
      </c>
      <c r="EJ45">
        <v>0.26521225979700003</v>
      </c>
      <c r="EK45">
        <v>0.39884726413349997</v>
      </c>
      <c r="EL45">
        <v>0.29537554230000002</v>
      </c>
      <c r="EM45">
        <v>0.61524789223874987</v>
      </c>
      <c r="EN45">
        <v>0.41555805121375</v>
      </c>
      <c r="EO45">
        <v>0.31995695385225004</v>
      </c>
      <c r="EP45">
        <v>0.17477427240500007</v>
      </c>
      <c r="EQ45">
        <v>4.1098764181500005E-2</v>
      </c>
      <c r="ER45">
        <v>0.15475172475100002</v>
      </c>
      <c r="ES45">
        <v>0.20257716250250002</v>
      </c>
      <c r="ET45">
        <v>0.22438396316000003</v>
      </c>
      <c r="EU45">
        <v>0.11709181628399999</v>
      </c>
      <c r="EV45">
        <v>0.13838162457074996</v>
      </c>
    </row>
    <row r="46" spans="1:152" x14ac:dyDescent="0.35">
      <c r="BX46" t="s">
        <v>16</v>
      </c>
      <c r="BY46">
        <f>BY45</f>
        <v>0</v>
      </c>
      <c r="BZ46">
        <f>BY46+BZ45</f>
        <v>11.419298511526044</v>
      </c>
      <c r="CA46">
        <f t="shared" ref="CA46:EL46" si="20">BZ46+CA45</f>
        <v>22.838597023052088</v>
      </c>
      <c r="CB46">
        <f t="shared" si="20"/>
        <v>34.257895534578132</v>
      </c>
      <c r="CC46">
        <f t="shared" si="20"/>
        <v>45.677194046104177</v>
      </c>
      <c r="CD46">
        <f t="shared" si="20"/>
        <v>57.096492557630221</v>
      </c>
      <c r="CE46">
        <f t="shared" si="20"/>
        <v>68.515791069156265</v>
      </c>
      <c r="CF46">
        <f t="shared" si="20"/>
        <v>190.43277510747046</v>
      </c>
      <c r="CG46">
        <f t="shared" si="20"/>
        <v>268.73409031359876</v>
      </c>
      <c r="CH46">
        <f t="shared" si="20"/>
        <v>325.38898615830209</v>
      </c>
      <c r="CI46">
        <f t="shared" si="20"/>
        <v>369.2690231063545</v>
      </c>
      <c r="CJ46">
        <f t="shared" si="20"/>
        <v>404.79158320534503</v>
      </c>
      <c r="CK46">
        <f t="shared" si="20"/>
        <v>431.57798056241404</v>
      </c>
      <c r="CL46">
        <f t="shared" si="20"/>
        <v>461.26138115086957</v>
      </c>
      <c r="CM46">
        <f t="shared" si="20"/>
        <v>497.48607810351007</v>
      </c>
      <c r="CN46">
        <f t="shared" si="20"/>
        <v>524.0028025682733</v>
      </c>
      <c r="CO46">
        <f t="shared" si="20"/>
        <v>539.94932199399079</v>
      </c>
      <c r="CP46">
        <f t="shared" si="20"/>
        <v>563.39966884232751</v>
      </c>
      <c r="CQ46">
        <f t="shared" si="20"/>
        <v>579.5200316134958</v>
      </c>
      <c r="CR46">
        <f t="shared" si="20"/>
        <v>592.98932356286252</v>
      </c>
      <c r="CS46">
        <f t="shared" si="20"/>
        <v>606.78838150437923</v>
      </c>
      <c r="CT46">
        <f t="shared" si="20"/>
        <v>617.55983673045193</v>
      </c>
      <c r="CU46">
        <f t="shared" si="20"/>
        <v>627.37070962715848</v>
      </c>
      <c r="CV46">
        <f t="shared" si="20"/>
        <v>635.30352592494194</v>
      </c>
      <c r="CW46">
        <f t="shared" si="20"/>
        <v>642.82402741616443</v>
      </c>
      <c r="CX46">
        <f t="shared" si="20"/>
        <v>650.14843672002587</v>
      </c>
      <c r="CY46">
        <f t="shared" si="20"/>
        <v>654.52303537664841</v>
      </c>
      <c r="CZ46">
        <f t="shared" si="20"/>
        <v>658.6104848493477</v>
      </c>
      <c r="DA46">
        <f t="shared" si="20"/>
        <v>665.06982756020898</v>
      </c>
      <c r="DB46">
        <f t="shared" si="20"/>
        <v>671.47670742216303</v>
      </c>
      <c r="DC46">
        <f t="shared" si="20"/>
        <v>674.50876376710733</v>
      </c>
      <c r="DD46">
        <f t="shared" si="20"/>
        <v>677.48067931604135</v>
      </c>
      <c r="DE46">
        <f t="shared" si="20"/>
        <v>680.64320871234906</v>
      </c>
      <c r="DF46">
        <f t="shared" si="20"/>
        <v>683.46206821094154</v>
      </c>
      <c r="DG46">
        <f t="shared" si="20"/>
        <v>685.77206545311151</v>
      </c>
      <c r="DH46">
        <f t="shared" si="20"/>
        <v>688.16854209016606</v>
      </c>
      <c r="DI46">
        <f t="shared" si="20"/>
        <v>689.29080541061933</v>
      </c>
      <c r="DJ46">
        <f t="shared" si="20"/>
        <v>690.82742673398536</v>
      </c>
      <c r="DK46">
        <f t="shared" si="20"/>
        <v>692.21257364594317</v>
      </c>
      <c r="DL46">
        <f t="shared" si="20"/>
        <v>692.91174171200066</v>
      </c>
      <c r="DM46">
        <f t="shared" si="20"/>
        <v>693.76561011586841</v>
      </c>
      <c r="DN46">
        <f t="shared" si="20"/>
        <v>695.02994831746321</v>
      </c>
      <c r="DO46">
        <f t="shared" si="20"/>
        <v>696.05909454790117</v>
      </c>
      <c r="DP46">
        <f t="shared" si="20"/>
        <v>697.18566918774297</v>
      </c>
      <c r="DQ46">
        <f t="shared" si="20"/>
        <v>698.29479583190698</v>
      </c>
      <c r="DR46">
        <f t="shared" si="20"/>
        <v>699.31272106611721</v>
      </c>
      <c r="DS46">
        <f t="shared" si="20"/>
        <v>700.20073150230371</v>
      </c>
      <c r="DT46">
        <f t="shared" si="20"/>
        <v>700.738321519122</v>
      </c>
      <c r="DU46">
        <f t="shared" si="20"/>
        <v>701.19856898517276</v>
      </c>
      <c r="DV46">
        <f t="shared" si="20"/>
        <v>701.85018141857654</v>
      </c>
      <c r="DW46">
        <f t="shared" si="20"/>
        <v>702.4767384124608</v>
      </c>
      <c r="DX46">
        <f t="shared" si="20"/>
        <v>703.12320297217025</v>
      </c>
      <c r="DY46">
        <f t="shared" si="20"/>
        <v>703.53758858727178</v>
      </c>
      <c r="DZ46">
        <f t="shared" si="20"/>
        <v>703.82417696270352</v>
      </c>
      <c r="EA46">
        <f t="shared" si="20"/>
        <v>704.08938922250047</v>
      </c>
      <c r="EB46">
        <f t="shared" si="20"/>
        <v>704.48823648663392</v>
      </c>
      <c r="EC46">
        <f t="shared" si="20"/>
        <v>704.78361202893393</v>
      </c>
      <c r="ED46">
        <f t="shared" si="20"/>
        <v>705.39885992117263</v>
      </c>
      <c r="EE46">
        <f t="shared" si="20"/>
        <v>705.81441797238642</v>
      </c>
      <c r="EF46">
        <f t="shared" si="20"/>
        <v>706.13437492623871</v>
      </c>
      <c r="EG46">
        <f t="shared" si="20"/>
        <v>706.30914919864369</v>
      </c>
      <c r="EH46">
        <f t="shared" si="20"/>
        <v>706.35024796282516</v>
      </c>
      <c r="EI46">
        <f t="shared" si="20"/>
        <v>706.50499968757617</v>
      </c>
      <c r="EJ46">
        <f t="shared" si="20"/>
        <v>706.77021194737313</v>
      </c>
      <c r="EK46">
        <f t="shared" si="20"/>
        <v>707.16905921150658</v>
      </c>
      <c r="EL46">
        <f t="shared" si="20"/>
        <v>707.46443475380659</v>
      </c>
      <c r="EM46">
        <f t="shared" ref="EM46:EV46" si="21">EL46+EM45</f>
        <v>708.07968264604528</v>
      </c>
      <c r="EN46">
        <f t="shared" si="21"/>
        <v>708.49524069725908</v>
      </c>
      <c r="EO46">
        <f t="shared" si="21"/>
        <v>708.81519765111136</v>
      </c>
      <c r="EP46">
        <f t="shared" si="21"/>
        <v>708.98997192351635</v>
      </c>
      <c r="EQ46">
        <f t="shared" si="21"/>
        <v>709.03107068769782</v>
      </c>
      <c r="ER46">
        <f t="shared" si="21"/>
        <v>709.18582241244883</v>
      </c>
      <c r="ES46">
        <f t="shared" si="21"/>
        <v>709.38839957495134</v>
      </c>
      <c r="ET46">
        <f t="shared" si="21"/>
        <v>709.61278353811133</v>
      </c>
      <c r="EU46">
        <f t="shared" si="21"/>
        <v>709.72987535439529</v>
      </c>
      <c r="EV46">
        <f t="shared" si="21"/>
        <v>709.86825697896609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A353-1C36-42A9-A017-8B55E6F08B61}">
  <dimension ref="A2:EV69"/>
  <sheetViews>
    <sheetView topLeftCell="A49" zoomScale="75" zoomScaleNormal="85" workbookViewId="0">
      <selection activeCell="H69" sqref="H69"/>
    </sheetView>
  </sheetViews>
  <sheetFormatPr defaultRowHeight="14.5" x14ac:dyDescent="0.35"/>
  <cols>
    <col min="2" max="2" width="14.453125" bestFit="1" customWidth="1"/>
  </cols>
  <sheetData>
    <row r="2" spans="1:61" x14ac:dyDescent="0.35">
      <c r="B2" t="s">
        <v>12</v>
      </c>
      <c r="P2">
        <v>168</v>
      </c>
      <c r="R2">
        <v>216</v>
      </c>
      <c r="S2">
        <v>240</v>
      </c>
      <c r="T2">
        <v>264</v>
      </c>
      <c r="U2">
        <v>288</v>
      </c>
      <c r="V2">
        <v>312</v>
      </c>
      <c r="W2">
        <v>336</v>
      </c>
      <c r="X2">
        <v>360</v>
      </c>
      <c r="Y2">
        <v>384</v>
      </c>
      <c r="Z2">
        <v>408</v>
      </c>
      <c r="AA2">
        <v>432</v>
      </c>
      <c r="AB2">
        <v>456</v>
      </c>
      <c r="AC2">
        <v>480</v>
      </c>
      <c r="AD2">
        <v>504</v>
      </c>
      <c r="AE2">
        <v>528</v>
      </c>
      <c r="AF2">
        <v>552</v>
      </c>
      <c r="AG2">
        <v>576</v>
      </c>
      <c r="AH2">
        <v>600</v>
      </c>
      <c r="AI2">
        <v>624</v>
      </c>
      <c r="AJ2">
        <v>648</v>
      </c>
      <c r="AK2">
        <v>672</v>
      </c>
      <c r="AL2">
        <v>696</v>
      </c>
      <c r="AM2">
        <v>720</v>
      </c>
      <c r="AN2">
        <v>744</v>
      </c>
      <c r="AO2">
        <v>768</v>
      </c>
      <c r="AP2">
        <v>792</v>
      </c>
      <c r="AQ2">
        <v>816</v>
      </c>
      <c r="AR2">
        <v>840</v>
      </c>
      <c r="AS2">
        <v>864</v>
      </c>
      <c r="AT2">
        <v>888</v>
      </c>
      <c r="AU2">
        <v>912</v>
      </c>
      <c r="AV2">
        <v>936</v>
      </c>
      <c r="AW2">
        <v>960</v>
      </c>
      <c r="AX2">
        <v>984</v>
      </c>
      <c r="AY2">
        <v>1008</v>
      </c>
      <c r="AZ2">
        <v>1032</v>
      </c>
      <c r="BA2">
        <v>1056</v>
      </c>
      <c r="BB2">
        <v>1080</v>
      </c>
      <c r="BC2">
        <v>1104</v>
      </c>
      <c r="BD2">
        <v>1128</v>
      </c>
      <c r="BE2">
        <v>1152</v>
      </c>
      <c r="BF2">
        <v>1176</v>
      </c>
      <c r="BG2">
        <v>1200</v>
      </c>
    </row>
    <row r="3" spans="1:61" x14ac:dyDescent="0.35">
      <c r="A3" t="s">
        <v>7</v>
      </c>
      <c r="B3" t="s">
        <v>13</v>
      </c>
      <c r="P3">
        <v>6</v>
      </c>
      <c r="R3">
        <v>8</v>
      </c>
      <c r="S3">
        <v>9</v>
      </c>
      <c r="T3">
        <v>10</v>
      </c>
      <c r="U3">
        <v>11</v>
      </c>
      <c r="V3">
        <v>12</v>
      </c>
      <c r="W3">
        <v>13</v>
      </c>
      <c r="X3">
        <v>14</v>
      </c>
      <c r="Y3">
        <v>15</v>
      </c>
      <c r="Z3">
        <v>16</v>
      </c>
      <c r="AA3">
        <v>17</v>
      </c>
      <c r="AB3">
        <v>18</v>
      </c>
      <c r="AC3">
        <v>19</v>
      </c>
      <c r="AD3">
        <v>20</v>
      </c>
      <c r="AE3">
        <v>21</v>
      </c>
      <c r="AF3">
        <v>22</v>
      </c>
      <c r="AG3">
        <v>23</v>
      </c>
      <c r="AH3">
        <v>24</v>
      </c>
      <c r="AI3">
        <v>25</v>
      </c>
      <c r="AJ3">
        <v>26</v>
      </c>
      <c r="AK3">
        <v>27</v>
      </c>
      <c r="AL3">
        <v>28</v>
      </c>
      <c r="AM3">
        <v>29</v>
      </c>
      <c r="AN3">
        <v>30</v>
      </c>
      <c r="AO3">
        <v>31</v>
      </c>
      <c r="AP3">
        <v>32</v>
      </c>
      <c r="AQ3">
        <v>33</v>
      </c>
      <c r="AR3">
        <v>34</v>
      </c>
      <c r="AS3">
        <v>35</v>
      </c>
      <c r="AT3">
        <v>36</v>
      </c>
      <c r="AU3">
        <v>37</v>
      </c>
      <c r="AV3">
        <v>38</v>
      </c>
      <c r="AW3">
        <v>39</v>
      </c>
      <c r="AX3">
        <v>40</v>
      </c>
      <c r="AY3">
        <v>41</v>
      </c>
      <c r="AZ3">
        <v>42</v>
      </c>
      <c r="BA3">
        <v>43</v>
      </c>
      <c r="BB3">
        <v>44</v>
      </c>
      <c r="BC3">
        <v>45</v>
      </c>
      <c r="BD3">
        <v>46</v>
      </c>
      <c r="BE3">
        <v>47</v>
      </c>
      <c r="BF3">
        <v>48</v>
      </c>
      <c r="BG3">
        <v>49</v>
      </c>
      <c r="BH3">
        <v>50</v>
      </c>
    </row>
    <row r="4" spans="1:61" x14ac:dyDescent="0.35">
      <c r="A4" t="s">
        <v>14</v>
      </c>
      <c r="B4" t="s">
        <v>15</v>
      </c>
      <c r="P4">
        <v>14.766999999999999</v>
      </c>
      <c r="R4">
        <v>5.3262863995085459</v>
      </c>
      <c r="S4">
        <v>29.327165994407366</v>
      </c>
      <c r="T4">
        <v>28.566231444999097</v>
      </c>
      <c r="U4">
        <v>8.0873044031408199</v>
      </c>
      <c r="V4">
        <v>2.5400383629237275</v>
      </c>
      <c r="W4">
        <v>1.9391810652668335</v>
      </c>
      <c r="X4">
        <v>2.1574241266643504</v>
      </c>
      <c r="Y4">
        <v>1.1871555757965455</v>
      </c>
      <c r="Z4">
        <v>5.7350633274707272</v>
      </c>
      <c r="AA4">
        <v>1.3924090403754548</v>
      </c>
      <c r="AB4">
        <v>1.4128100602038183</v>
      </c>
      <c r="AC4">
        <v>1.0428642809754545</v>
      </c>
      <c r="AD4">
        <v>0.1010916108831818</v>
      </c>
      <c r="AE4">
        <v>1.383813922842273</v>
      </c>
      <c r="AF4">
        <v>0.59193048070472731</v>
      </c>
      <c r="AG4">
        <v>0.74714526433718176</v>
      </c>
      <c r="AH4">
        <v>0.80843390850109087</v>
      </c>
      <c r="AI4">
        <v>0.24622013515781813</v>
      </c>
      <c r="AJ4">
        <v>0.30011797277363633</v>
      </c>
      <c r="AK4">
        <v>0.61974594868727284</v>
      </c>
      <c r="AL4">
        <v>1.4632118996205454</v>
      </c>
      <c r="AM4">
        <v>0.45994520966545444</v>
      </c>
      <c r="AN4">
        <v>0.52225746310618171</v>
      </c>
      <c r="AO4">
        <v>1.2310107550951819</v>
      </c>
      <c r="AP4">
        <v>0.39514005726281815</v>
      </c>
      <c r="AQ4">
        <v>0.3902643115315455</v>
      </c>
      <c r="AR4">
        <v>10.783017511424818</v>
      </c>
      <c r="AS4">
        <v>3.3655707275050917</v>
      </c>
      <c r="AT4">
        <v>4.6565580004197269</v>
      </c>
      <c r="AU4">
        <v>0.62281894452527276</v>
      </c>
      <c r="AV4">
        <v>0.12107530646545454</v>
      </c>
      <c r="AW4">
        <v>0.44396035238154546</v>
      </c>
      <c r="AX4">
        <v>0.20719228275527271</v>
      </c>
      <c r="AY4">
        <v>3.3779382814058185</v>
      </c>
      <c r="AZ4">
        <v>0.71779491583809096</v>
      </c>
      <c r="BA4">
        <v>0</v>
      </c>
      <c r="BB4">
        <v>0</v>
      </c>
      <c r="BC4">
        <v>0.23864814512200005</v>
      </c>
      <c r="BD4">
        <v>0</v>
      </c>
      <c r="BE4">
        <v>0</v>
      </c>
      <c r="BF4">
        <v>0</v>
      </c>
      <c r="BG4">
        <v>0</v>
      </c>
      <c r="BI4">
        <f>SUM(O4:BH4)</f>
        <v>137.27583748974473</v>
      </c>
    </row>
    <row r="5" spans="1:61" x14ac:dyDescent="0.35">
      <c r="B5" t="s">
        <v>16</v>
      </c>
      <c r="P5">
        <f>O10+P4</f>
        <v>1142.127</v>
      </c>
      <c r="R5">
        <f>Q10+R4</f>
        <v>1157.7332863995084</v>
      </c>
      <c r="S5">
        <f t="shared" ref="S5:BH5" si="0">R5+S4</f>
        <v>1187.0604523939157</v>
      </c>
      <c r="T5">
        <f t="shared" si="0"/>
        <v>1215.6266838389149</v>
      </c>
      <c r="U5">
        <f t="shared" si="0"/>
        <v>1223.7139882420556</v>
      </c>
      <c r="V5">
        <f t="shared" si="0"/>
        <v>1226.2540266049793</v>
      </c>
      <c r="W5">
        <f t="shared" si="0"/>
        <v>1228.1932076702462</v>
      </c>
      <c r="X5">
        <f t="shared" si="0"/>
        <v>1230.3506317969106</v>
      </c>
      <c r="Y5">
        <f t="shared" si="0"/>
        <v>1231.5377873727073</v>
      </c>
      <c r="Z5">
        <f t="shared" si="0"/>
        <v>1237.272850700178</v>
      </c>
      <c r="AA5">
        <f t="shared" si="0"/>
        <v>1238.6652597405534</v>
      </c>
      <c r="AB5">
        <f t="shared" si="0"/>
        <v>1240.0780698007572</v>
      </c>
      <c r="AC5">
        <f t="shared" si="0"/>
        <v>1241.1209340817327</v>
      </c>
      <c r="AD5">
        <f t="shared" si="0"/>
        <v>1241.2220256926159</v>
      </c>
      <c r="AE5">
        <f t="shared" si="0"/>
        <v>1242.6058396154583</v>
      </c>
      <c r="AF5">
        <f t="shared" si="0"/>
        <v>1243.1977700961631</v>
      </c>
      <c r="AG5">
        <f t="shared" si="0"/>
        <v>1243.9449153605003</v>
      </c>
      <c r="AH5">
        <f t="shared" si="0"/>
        <v>1244.7533492690013</v>
      </c>
      <c r="AI5">
        <f t="shared" si="0"/>
        <v>1244.999569404159</v>
      </c>
      <c r="AJ5">
        <f t="shared" si="0"/>
        <v>1245.2996873769328</v>
      </c>
      <c r="AK5">
        <f t="shared" si="0"/>
        <v>1245.91943332562</v>
      </c>
      <c r="AL5">
        <f t="shared" si="0"/>
        <v>1247.3826452252406</v>
      </c>
      <c r="AM5">
        <f t="shared" si="0"/>
        <v>1247.842590434906</v>
      </c>
      <c r="AN5">
        <f t="shared" si="0"/>
        <v>1248.3648478980122</v>
      </c>
      <c r="AO5">
        <f t="shared" si="0"/>
        <v>1249.5958586531074</v>
      </c>
      <c r="AP5">
        <f t="shared" si="0"/>
        <v>1249.9909987103701</v>
      </c>
      <c r="AQ5">
        <f t="shared" si="0"/>
        <v>1250.3812630219018</v>
      </c>
      <c r="AR5">
        <f t="shared" si="0"/>
        <v>1261.1642805333265</v>
      </c>
      <c r="AS5">
        <f t="shared" si="0"/>
        <v>1264.5298512608317</v>
      </c>
      <c r="AT5">
        <f t="shared" si="0"/>
        <v>1269.1864092612514</v>
      </c>
      <c r="AU5">
        <f t="shared" si="0"/>
        <v>1269.8092282057767</v>
      </c>
      <c r="AV5">
        <f t="shared" si="0"/>
        <v>1269.9303035122421</v>
      </c>
      <c r="AW5">
        <f t="shared" si="0"/>
        <v>1270.3742638646236</v>
      </c>
      <c r="AX5">
        <f t="shared" si="0"/>
        <v>1270.581456147379</v>
      </c>
      <c r="AY5">
        <f t="shared" si="0"/>
        <v>1273.9593944287849</v>
      </c>
      <c r="AZ5">
        <f t="shared" si="0"/>
        <v>1274.677189344623</v>
      </c>
      <c r="BA5">
        <f t="shared" si="0"/>
        <v>1274.677189344623</v>
      </c>
      <c r="BB5">
        <f t="shared" si="0"/>
        <v>1274.677189344623</v>
      </c>
      <c r="BC5">
        <f t="shared" si="0"/>
        <v>1274.9158374897449</v>
      </c>
      <c r="BD5">
        <f t="shared" si="0"/>
        <v>1274.9158374897449</v>
      </c>
      <c r="BE5">
        <f t="shared" si="0"/>
        <v>1274.9158374897449</v>
      </c>
      <c r="BF5">
        <f t="shared" si="0"/>
        <v>1274.9158374897449</v>
      </c>
      <c r="BG5">
        <f t="shared" si="0"/>
        <v>1274.9158374897449</v>
      </c>
      <c r="BH5">
        <f t="shared" si="0"/>
        <v>1274.9158374897449</v>
      </c>
    </row>
    <row r="7" spans="1:61" x14ac:dyDescent="0.35">
      <c r="B7" t="s">
        <v>12</v>
      </c>
      <c r="J7" t="s">
        <v>17</v>
      </c>
      <c r="K7">
        <v>48</v>
      </c>
      <c r="L7">
        <v>72</v>
      </c>
      <c r="M7">
        <v>96</v>
      </c>
      <c r="N7">
        <v>120</v>
      </c>
      <c r="O7">
        <v>144</v>
      </c>
      <c r="Q7">
        <v>192</v>
      </c>
    </row>
    <row r="8" spans="1:61" x14ac:dyDescent="0.35">
      <c r="A8" t="s">
        <v>7</v>
      </c>
      <c r="B8" t="s">
        <v>13</v>
      </c>
      <c r="J8">
        <v>0</v>
      </c>
      <c r="K8">
        <v>1</v>
      </c>
      <c r="L8">
        <v>2</v>
      </c>
      <c r="M8">
        <v>3</v>
      </c>
      <c r="N8">
        <v>4</v>
      </c>
      <c r="O8">
        <v>5</v>
      </c>
      <c r="Q8">
        <v>7</v>
      </c>
      <c r="BH8">
        <f>BH5-AQ5</f>
        <v>24.534574467843186</v>
      </c>
    </row>
    <row r="9" spans="1:61" x14ac:dyDescent="0.35">
      <c r="A9" t="s">
        <v>18</v>
      </c>
      <c r="B9" t="s">
        <v>15</v>
      </c>
      <c r="K9">
        <v>265.27</v>
      </c>
      <c r="L9">
        <v>83.51</v>
      </c>
      <c r="M9">
        <v>41.62</v>
      </c>
      <c r="N9">
        <v>27.34</v>
      </c>
      <c r="O9">
        <v>16.45</v>
      </c>
      <c r="Q9">
        <v>10.28</v>
      </c>
    </row>
    <row r="10" spans="1:61" x14ac:dyDescent="0.35">
      <c r="B10" t="s">
        <v>16</v>
      </c>
      <c r="J10">
        <v>693.17</v>
      </c>
      <c r="K10">
        <f>J10+K9</f>
        <v>958.43999999999994</v>
      </c>
      <c r="L10">
        <f>K10+L9</f>
        <v>1041.95</v>
      </c>
      <c r="M10">
        <f>L10+M9</f>
        <v>1083.57</v>
      </c>
      <c r="N10">
        <f>M10+N9</f>
        <v>1110.9099999999999</v>
      </c>
      <c r="O10">
        <f>N10+O9</f>
        <v>1127.3599999999999</v>
      </c>
      <c r="Q10">
        <f>P5+Q9</f>
        <v>1152.4069999999999</v>
      </c>
    </row>
    <row r="13" spans="1:61" x14ac:dyDescent="0.35">
      <c r="B13" t="s">
        <v>19</v>
      </c>
      <c r="P13">
        <v>192</v>
      </c>
      <c r="Q13">
        <v>216</v>
      </c>
      <c r="R13">
        <v>240</v>
      </c>
      <c r="S13">
        <v>264</v>
      </c>
      <c r="T13">
        <v>288</v>
      </c>
      <c r="U13">
        <v>312</v>
      </c>
      <c r="V13">
        <v>336</v>
      </c>
      <c r="W13">
        <v>360</v>
      </c>
      <c r="X13">
        <v>384</v>
      </c>
      <c r="Y13">
        <v>408</v>
      </c>
      <c r="Z13">
        <v>432</v>
      </c>
      <c r="AA13">
        <v>456</v>
      </c>
      <c r="AB13">
        <v>480</v>
      </c>
      <c r="AC13">
        <v>504</v>
      </c>
      <c r="AD13">
        <v>528</v>
      </c>
      <c r="AE13">
        <v>552</v>
      </c>
      <c r="AF13">
        <v>576</v>
      </c>
      <c r="AG13">
        <v>600</v>
      </c>
      <c r="AH13">
        <v>624</v>
      </c>
      <c r="AI13">
        <v>648</v>
      </c>
      <c r="AJ13">
        <v>672</v>
      </c>
      <c r="AK13">
        <v>696</v>
      </c>
      <c r="AL13">
        <v>720</v>
      </c>
      <c r="AM13">
        <v>744</v>
      </c>
      <c r="AN13">
        <v>768</v>
      </c>
      <c r="AO13">
        <v>792</v>
      </c>
      <c r="AP13">
        <v>816</v>
      </c>
      <c r="AQ13">
        <v>840</v>
      </c>
      <c r="AR13">
        <v>864</v>
      </c>
      <c r="AS13">
        <v>888</v>
      </c>
      <c r="AT13">
        <v>912</v>
      </c>
      <c r="AU13">
        <v>936</v>
      </c>
      <c r="AV13">
        <v>960</v>
      </c>
      <c r="AW13">
        <v>984</v>
      </c>
      <c r="AX13">
        <v>1008</v>
      </c>
      <c r="AY13">
        <v>1032</v>
      </c>
      <c r="AZ13">
        <v>1056</v>
      </c>
      <c r="BA13">
        <v>1080</v>
      </c>
      <c r="BB13">
        <v>1104</v>
      </c>
      <c r="BC13">
        <v>1128</v>
      </c>
      <c r="BD13">
        <v>1152</v>
      </c>
      <c r="BE13">
        <v>1176</v>
      </c>
      <c r="BF13">
        <v>1200</v>
      </c>
    </row>
    <row r="14" spans="1:61" x14ac:dyDescent="0.35">
      <c r="A14" t="s">
        <v>20</v>
      </c>
      <c r="B14" t="s">
        <v>13</v>
      </c>
      <c r="P14">
        <v>7</v>
      </c>
      <c r="Q14">
        <v>8</v>
      </c>
      <c r="R14">
        <v>9</v>
      </c>
      <c r="S14">
        <v>10</v>
      </c>
      <c r="T14">
        <v>11</v>
      </c>
      <c r="U14">
        <v>12</v>
      </c>
      <c r="V14">
        <v>13</v>
      </c>
      <c r="W14">
        <v>14</v>
      </c>
      <c r="X14">
        <v>15</v>
      </c>
      <c r="Y14">
        <v>16</v>
      </c>
      <c r="Z14">
        <v>17</v>
      </c>
      <c r="AA14">
        <v>18</v>
      </c>
      <c r="AB14">
        <v>19</v>
      </c>
      <c r="AC14">
        <v>20</v>
      </c>
      <c r="AD14">
        <v>21</v>
      </c>
      <c r="AE14">
        <v>22</v>
      </c>
      <c r="AF14">
        <v>23</v>
      </c>
      <c r="AG14">
        <v>24</v>
      </c>
      <c r="AH14">
        <v>25</v>
      </c>
      <c r="AI14">
        <v>26</v>
      </c>
      <c r="AJ14">
        <v>27</v>
      </c>
      <c r="AK14">
        <v>28</v>
      </c>
      <c r="AL14">
        <v>29</v>
      </c>
      <c r="AM14">
        <v>30</v>
      </c>
      <c r="AN14">
        <v>31</v>
      </c>
      <c r="AO14">
        <v>32</v>
      </c>
      <c r="AP14">
        <v>33</v>
      </c>
      <c r="AQ14">
        <v>34</v>
      </c>
      <c r="AR14">
        <v>35</v>
      </c>
      <c r="AS14">
        <v>36</v>
      </c>
      <c r="AT14">
        <v>37</v>
      </c>
      <c r="AU14">
        <v>38</v>
      </c>
      <c r="AV14">
        <v>39</v>
      </c>
      <c r="AW14">
        <v>40</v>
      </c>
      <c r="AX14">
        <v>41</v>
      </c>
      <c r="AY14">
        <v>42</v>
      </c>
      <c r="AZ14">
        <v>43</v>
      </c>
      <c r="BA14">
        <v>44</v>
      </c>
      <c r="BB14">
        <v>45</v>
      </c>
      <c r="BC14">
        <v>46</v>
      </c>
      <c r="BD14">
        <v>47</v>
      </c>
      <c r="BE14">
        <v>48</v>
      </c>
      <c r="BF14">
        <v>49</v>
      </c>
      <c r="BG14">
        <v>50</v>
      </c>
    </row>
    <row r="15" spans="1:61" x14ac:dyDescent="0.35">
      <c r="A15" t="s">
        <v>14</v>
      </c>
      <c r="B15" t="s">
        <v>21</v>
      </c>
      <c r="P15">
        <v>26.786397357068999</v>
      </c>
      <c r="Q15">
        <v>29.683400588455505</v>
      </c>
      <c r="R15">
        <v>36.2246969526405</v>
      </c>
      <c r="S15">
        <v>26.516724464763254</v>
      </c>
      <c r="T15">
        <v>15.946519425717504</v>
      </c>
      <c r="U15">
        <v>23.450346848336757</v>
      </c>
      <c r="V15">
        <v>16.120362771168253</v>
      </c>
      <c r="W15">
        <v>13.469291949366752</v>
      </c>
      <c r="X15">
        <v>13.799057941516752</v>
      </c>
      <c r="Y15">
        <v>10.771455226072749</v>
      </c>
      <c r="Z15">
        <v>9.8108728967064991</v>
      </c>
      <c r="AA15">
        <v>7.9328162977834991</v>
      </c>
      <c r="AB15">
        <v>7.5205014912224994</v>
      </c>
      <c r="AC15">
        <v>7.3244093038614997</v>
      </c>
      <c r="AD15">
        <v>4.3745986566225001</v>
      </c>
      <c r="AE15">
        <v>4.0874494726992507</v>
      </c>
      <c r="AF15">
        <v>6.4593427108612511</v>
      </c>
      <c r="AG15">
        <v>6.4068798619539997</v>
      </c>
      <c r="AH15">
        <v>3.0320563449442508</v>
      </c>
      <c r="AI15">
        <v>2.9719155489340006</v>
      </c>
      <c r="AJ15">
        <v>3.1625293963077508</v>
      </c>
      <c r="AK15">
        <v>2.8188594985925008</v>
      </c>
      <c r="AL15">
        <v>2.3099972421699997</v>
      </c>
      <c r="AM15">
        <v>2.3964766370545001</v>
      </c>
      <c r="AN15">
        <v>1.1222633204532255</v>
      </c>
      <c r="AO15">
        <v>1.536621323366</v>
      </c>
      <c r="AP15">
        <v>1.3851469119577497</v>
      </c>
      <c r="AQ15">
        <v>0.69916806605750004</v>
      </c>
      <c r="AR15">
        <v>0.85386840386775009</v>
      </c>
      <c r="AS15">
        <v>1.26433820159475</v>
      </c>
      <c r="AT15">
        <v>1.0291462304380001</v>
      </c>
      <c r="AU15">
        <v>1.1265746398417502</v>
      </c>
      <c r="AV15">
        <v>1.109126644164</v>
      </c>
      <c r="AW15">
        <v>1.0179252342102501</v>
      </c>
      <c r="AX15">
        <v>0.8880104361865</v>
      </c>
      <c r="AY15">
        <v>0.53759001681825003</v>
      </c>
      <c r="AZ15">
        <v>0.4602474660507499</v>
      </c>
      <c r="BA15">
        <v>0.65161243340374997</v>
      </c>
      <c r="BB15">
        <v>0.62655699388425001</v>
      </c>
      <c r="BC15">
        <v>0.64646455970950001</v>
      </c>
      <c r="BD15">
        <v>0.41438561510150007</v>
      </c>
      <c r="BE15">
        <v>0.28658837543174998</v>
      </c>
      <c r="BF15">
        <v>0.26521225979700003</v>
      </c>
      <c r="BG15">
        <v>0.39884726413349997</v>
      </c>
      <c r="BI15">
        <f>SUM(P15:BH15)</f>
        <v>299.69665328128872</v>
      </c>
    </row>
    <row r="16" spans="1:61" x14ac:dyDescent="0.35">
      <c r="B16" t="s">
        <v>16</v>
      </c>
      <c r="P16">
        <f>O21+P15</f>
        <v>508.0067759836067</v>
      </c>
      <c r="Q16">
        <f t="shared" ref="Q16:BG16" si="1">P16+Q15</f>
        <v>537.69017657206223</v>
      </c>
      <c r="R16">
        <f t="shared" si="1"/>
        <v>573.91487352470267</v>
      </c>
      <c r="S16">
        <f t="shared" si="1"/>
        <v>600.4315979894659</v>
      </c>
      <c r="T16">
        <f t="shared" si="1"/>
        <v>616.3781174151834</v>
      </c>
      <c r="U16">
        <f t="shared" si="1"/>
        <v>639.82846426352012</v>
      </c>
      <c r="V16">
        <f t="shared" si="1"/>
        <v>655.94882703468841</v>
      </c>
      <c r="W16">
        <f t="shared" si="1"/>
        <v>669.41811898405513</v>
      </c>
      <c r="X16">
        <f t="shared" si="1"/>
        <v>683.21717692557183</v>
      </c>
      <c r="Y16">
        <f t="shared" si="1"/>
        <v>693.98863215164454</v>
      </c>
      <c r="Z16">
        <f t="shared" si="1"/>
        <v>703.79950504835108</v>
      </c>
      <c r="AA16">
        <f t="shared" si="1"/>
        <v>711.73232134613454</v>
      </c>
      <c r="AB16">
        <f t="shared" si="1"/>
        <v>719.25282283735703</v>
      </c>
      <c r="AC16">
        <f t="shared" si="1"/>
        <v>726.57723214121847</v>
      </c>
      <c r="AD16">
        <f t="shared" si="1"/>
        <v>730.95183079784101</v>
      </c>
      <c r="AE16">
        <f t="shared" si="1"/>
        <v>735.0392802705403</v>
      </c>
      <c r="AF16">
        <f t="shared" si="1"/>
        <v>741.49862298140158</v>
      </c>
      <c r="AG16">
        <f t="shared" si="1"/>
        <v>747.90550284335563</v>
      </c>
      <c r="AH16">
        <f t="shared" si="1"/>
        <v>750.93755918829993</v>
      </c>
      <c r="AI16">
        <f t="shared" si="1"/>
        <v>753.90947473723395</v>
      </c>
      <c r="AJ16">
        <f t="shared" si="1"/>
        <v>757.07200413354167</v>
      </c>
      <c r="AK16">
        <f t="shared" si="1"/>
        <v>759.89086363213414</v>
      </c>
      <c r="AL16">
        <f t="shared" si="1"/>
        <v>762.20086087430411</v>
      </c>
      <c r="AM16">
        <f t="shared" si="1"/>
        <v>764.59733751135866</v>
      </c>
      <c r="AN16">
        <f t="shared" si="1"/>
        <v>765.71960083181193</v>
      </c>
      <c r="AO16">
        <f t="shared" si="1"/>
        <v>767.25622215517797</v>
      </c>
      <c r="AP16">
        <f t="shared" si="1"/>
        <v>768.64136906713577</v>
      </c>
      <c r="AQ16">
        <f t="shared" si="1"/>
        <v>769.34053713319327</v>
      </c>
      <c r="AR16">
        <f t="shared" si="1"/>
        <v>770.19440553706102</v>
      </c>
      <c r="AS16">
        <f t="shared" si="1"/>
        <v>771.45874373865581</v>
      </c>
      <c r="AT16">
        <f t="shared" si="1"/>
        <v>772.48788996909377</v>
      </c>
      <c r="AU16">
        <f t="shared" si="1"/>
        <v>773.61446460893558</v>
      </c>
      <c r="AV16">
        <f t="shared" si="1"/>
        <v>774.72359125309958</v>
      </c>
      <c r="AW16">
        <f t="shared" si="1"/>
        <v>775.74151648730981</v>
      </c>
      <c r="AX16">
        <f t="shared" si="1"/>
        <v>776.62952692349631</v>
      </c>
      <c r="AY16">
        <f t="shared" si="1"/>
        <v>777.1671169403146</v>
      </c>
      <c r="AZ16">
        <f t="shared" si="1"/>
        <v>777.62736440636536</v>
      </c>
      <c r="BA16">
        <f t="shared" si="1"/>
        <v>778.27897683976914</v>
      </c>
      <c r="BB16">
        <f t="shared" si="1"/>
        <v>778.90553383365341</v>
      </c>
      <c r="BC16">
        <f t="shared" si="1"/>
        <v>779.55199839336296</v>
      </c>
      <c r="BD16">
        <f t="shared" si="1"/>
        <v>779.9663840084645</v>
      </c>
      <c r="BE16">
        <f t="shared" si="1"/>
        <v>780.25297238389624</v>
      </c>
      <c r="BF16">
        <f t="shared" si="1"/>
        <v>780.51818464369319</v>
      </c>
      <c r="BG16">
        <f t="shared" si="1"/>
        <v>780.91703190782664</v>
      </c>
    </row>
    <row r="18" spans="1:59" x14ac:dyDescent="0.35">
      <c r="B18" t="s">
        <v>19</v>
      </c>
      <c r="C18">
        <v>28</v>
      </c>
      <c r="J18">
        <v>48</v>
      </c>
      <c r="K18">
        <v>72</v>
      </c>
      <c r="L18">
        <v>96</v>
      </c>
      <c r="M18">
        <v>120</v>
      </c>
      <c r="N18">
        <v>144</v>
      </c>
      <c r="O18">
        <v>168</v>
      </c>
      <c r="BG18">
        <f>BG16-AR16</f>
        <v>10.722626370765624</v>
      </c>
    </row>
    <row r="19" spans="1:59" x14ac:dyDescent="0.35">
      <c r="A19" t="s">
        <v>20</v>
      </c>
      <c r="B19" t="s">
        <v>13</v>
      </c>
      <c r="C19">
        <v>0</v>
      </c>
      <c r="J19">
        <v>1</v>
      </c>
      <c r="K19">
        <v>2</v>
      </c>
      <c r="L19">
        <v>3</v>
      </c>
      <c r="M19">
        <v>4</v>
      </c>
      <c r="N19">
        <v>5</v>
      </c>
      <c r="O19">
        <v>6</v>
      </c>
    </row>
    <row r="20" spans="1:59" x14ac:dyDescent="0.35">
      <c r="A20" t="s">
        <v>22</v>
      </c>
      <c r="B20" t="s">
        <v>21</v>
      </c>
      <c r="C20">
        <v>0</v>
      </c>
      <c r="J20">
        <v>97.69026851335434</v>
      </c>
      <c r="K20">
        <v>147.42837307294045</v>
      </c>
      <c r="L20">
        <v>89.657617946754797</v>
      </c>
      <c r="M20">
        <v>63.010405554311284</v>
      </c>
      <c r="N20">
        <v>46.933713539176857</v>
      </c>
      <c r="O20">
        <v>36.5</v>
      </c>
    </row>
    <row r="21" spans="1:59" x14ac:dyDescent="0.35">
      <c r="B21" t="s">
        <v>16</v>
      </c>
      <c r="C21">
        <v>0</v>
      </c>
      <c r="J21">
        <f>C21+J20</f>
        <v>97.69026851335434</v>
      </c>
      <c r="K21">
        <f>J21+K20</f>
        <v>245.11864158629479</v>
      </c>
      <c r="L21">
        <f>K21+L20</f>
        <v>334.7762595330496</v>
      </c>
      <c r="M21">
        <f>L21+M20</f>
        <v>397.78666508736086</v>
      </c>
      <c r="N21">
        <f>M21+N20</f>
        <v>444.72037862653769</v>
      </c>
      <c r="O21">
        <f>N21+O20</f>
        <v>481.22037862653769</v>
      </c>
    </row>
    <row r="23" spans="1:59" x14ac:dyDescent="0.35">
      <c r="B23" t="s">
        <v>23</v>
      </c>
      <c r="C23">
        <v>0</v>
      </c>
      <c r="D23">
        <v>1</v>
      </c>
      <c r="E23">
        <v>2</v>
      </c>
      <c r="F23">
        <v>3</v>
      </c>
      <c r="G23">
        <v>4</v>
      </c>
      <c r="H23">
        <v>5</v>
      </c>
      <c r="J23">
        <v>7</v>
      </c>
      <c r="K23">
        <v>8</v>
      </c>
      <c r="L23">
        <v>9</v>
      </c>
      <c r="M23">
        <v>10</v>
      </c>
      <c r="N23">
        <v>11</v>
      </c>
      <c r="O23">
        <v>12</v>
      </c>
      <c r="Q23">
        <v>14</v>
      </c>
      <c r="R23">
        <v>15</v>
      </c>
      <c r="S23">
        <v>16</v>
      </c>
      <c r="T23">
        <v>17</v>
      </c>
      <c r="U23">
        <v>18</v>
      </c>
      <c r="V23">
        <v>19</v>
      </c>
      <c r="X23">
        <v>21</v>
      </c>
      <c r="Y23">
        <v>22</v>
      </c>
      <c r="Z23">
        <v>23</v>
      </c>
      <c r="AA23">
        <v>24</v>
      </c>
      <c r="AB23">
        <v>25</v>
      </c>
      <c r="AC23">
        <v>26</v>
      </c>
      <c r="AE23">
        <v>28</v>
      </c>
      <c r="AF23">
        <v>29</v>
      </c>
      <c r="AG23">
        <v>30</v>
      </c>
      <c r="AH23">
        <v>31</v>
      </c>
      <c r="AI23">
        <v>32</v>
      </c>
      <c r="AJ23">
        <v>33</v>
      </c>
      <c r="AL23">
        <v>35</v>
      </c>
      <c r="AM23">
        <v>36</v>
      </c>
      <c r="AN23">
        <v>37</v>
      </c>
      <c r="AO23">
        <v>38</v>
      </c>
      <c r="AP23">
        <v>39</v>
      </c>
      <c r="AQ23">
        <v>40</v>
      </c>
    </row>
    <row r="24" spans="1:59" x14ac:dyDescent="0.35">
      <c r="A24" t="s">
        <v>2</v>
      </c>
      <c r="C24">
        <v>9.2565831841227002</v>
      </c>
      <c r="D24">
        <v>42.369608152150192</v>
      </c>
      <c r="E24">
        <v>46.043221332427194</v>
      </c>
      <c r="F24">
        <v>113.728365922617</v>
      </c>
      <c r="G24">
        <v>0</v>
      </c>
      <c r="H24">
        <v>0</v>
      </c>
      <c r="J24">
        <v>64.8270899447337</v>
      </c>
      <c r="K24">
        <v>41.336898757829999</v>
      </c>
      <c r="L24">
        <v>36.051938210017802</v>
      </c>
      <c r="M24">
        <v>32.721631230727795</v>
      </c>
      <c r="N24">
        <v>0</v>
      </c>
      <c r="O24">
        <v>0</v>
      </c>
      <c r="Q24">
        <v>14.690247918632997</v>
      </c>
      <c r="R24">
        <v>19.573301634335998</v>
      </c>
      <c r="S24">
        <v>13.679543602834199</v>
      </c>
      <c r="T24">
        <v>13.5695984053812</v>
      </c>
      <c r="U24">
        <v>0</v>
      </c>
      <c r="V24">
        <v>0</v>
      </c>
      <c r="X24">
        <v>8.7589850630049</v>
      </c>
      <c r="Y24">
        <v>9.3293362459752007</v>
      </c>
      <c r="Z24">
        <v>7.1561086987004998</v>
      </c>
      <c r="AA24">
        <v>4.8761090330909989</v>
      </c>
      <c r="AB24">
        <v>0</v>
      </c>
      <c r="AC24">
        <v>0</v>
      </c>
      <c r="AE24">
        <v>5.6071881964619994</v>
      </c>
      <c r="AF24">
        <v>2.3526349929926993</v>
      </c>
      <c r="AG24">
        <v>2.9132460209171991</v>
      </c>
      <c r="AH24">
        <v>2.2009029130637998</v>
      </c>
      <c r="AI24">
        <v>0</v>
      </c>
      <c r="AJ24">
        <v>0</v>
      </c>
      <c r="AL24">
        <v>2.0738627214707992</v>
      </c>
      <c r="AM24">
        <v>2.8448488441296003</v>
      </c>
      <c r="AN24">
        <v>2.5892985672317992</v>
      </c>
      <c r="AO24">
        <v>2.2333646413439987</v>
      </c>
      <c r="AP24">
        <v>0.33827731165799996</v>
      </c>
      <c r="AQ24">
        <v>0</v>
      </c>
    </row>
    <row r="25" spans="1:59" x14ac:dyDescent="0.35">
      <c r="A25" t="s">
        <v>24</v>
      </c>
      <c r="B25" t="s">
        <v>16</v>
      </c>
      <c r="C25">
        <v>9.2565831841227002</v>
      </c>
      <c r="D25">
        <f>C25+D24</f>
        <v>51.626191336272896</v>
      </c>
      <c r="E25">
        <f>D25+E24</f>
        <v>97.66941266870009</v>
      </c>
      <c r="F25">
        <f>E25+F24</f>
        <v>211.39777859131709</v>
      </c>
      <c r="G25">
        <f>F25+G24</f>
        <v>211.39777859131709</v>
      </c>
      <c r="H25">
        <f>G25+H24</f>
        <v>211.39777859131709</v>
      </c>
      <c r="J25" s="55">
        <f>I29+J24</f>
        <v>336.56479451124119</v>
      </c>
      <c r="K25" s="55">
        <f>J25+K24</f>
        <v>377.90169326907119</v>
      </c>
      <c r="L25" s="55">
        <f>K25+L24</f>
        <v>413.95363147908898</v>
      </c>
      <c r="M25" s="55">
        <f>L25+M24</f>
        <v>446.67526270981676</v>
      </c>
      <c r="N25" s="55">
        <f>M25+N24</f>
        <v>446.67526270981676</v>
      </c>
      <c r="O25" s="55">
        <f>N25+O24</f>
        <v>446.67526270981676</v>
      </c>
      <c r="Q25" s="55">
        <f>P29+Q24</f>
        <v>483.9755106284498</v>
      </c>
      <c r="R25" s="55">
        <f>Q25+R24</f>
        <v>503.54881226278582</v>
      </c>
      <c r="S25" s="55">
        <f>R25+S24</f>
        <v>517.22835586561996</v>
      </c>
      <c r="T25" s="55">
        <f>S25+T24</f>
        <v>530.79795427100112</v>
      </c>
      <c r="U25" s="55">
        <f>T25+U24</f>
        <v>530.79795427100112</v>
      </c>
      <c r="V25" s="55">
        <f>U25+V24</f>
        <v>530.79795427100112</v>
      </c>
      <c r="X25" s="55">
        <f>W29+X24</f>
        <v>550.10693933400603</v>
      </c>
      <c r="Y25" s="55">
        <f>X25+Y24</f>
        <v>559.43627557998127</v>
      </c>
      <c r="Z25" s="55">
        <f>Y25+Z24</f>
        <v>566.59238427868172</v>
      </c>
      <c r="AA25" s="55">
        <f>Z25+AA24</f>
        <v>571.4684933117727</v>
      </c>
      <c r="AB25" s="55">
        <f>AA25+AB24</f>
        <v>571.4684933117727</v>
      </c>
      <c r="AC25" s="55">
        <f>AB25+AC24</f>
        <v>571.4684933117727</v>
      </c>
      <c r="AE25" s="55">
        <f>AD29+AE24</f>
        <v>581.40568150823469</v>
      </c>
      <c r="AF25" s="55">
        <f>AE25+AF24</f>
        <v>583.75831650122734</v>
      </c>
      <c r="AG25" s="55">
        <f>AF25+AG24</f>
        <v>586.67156252214454</v>
      </c>
      <c r="AH25" s="55">
        <f>AG25+AH24</f>
        <v>588.87246543520837</v>
      </c>
      <c r="AI25" s="55">
        <f>AH25+AI24</f>
        <v>588.87246543520837</v>
      </c>
      <c r="AJ25" s="55">
        <f>AI25+AJ24</f>
        <v>588.87246543520837</v>
      </c>
      <c r="AL25" s="55">
        <f>AK29+AL24</f>
        <v>593.65934291708925</v>
      </c>
      <c r="AM25" s="55">
        <f>AL25+AM24</f>
        <v>596.50419176121886</v>
      </c>
      <c r="AN25" s="55">
        <f>AM25+AN24</f>
        <v>599.09349032845068</v>
      </c>
      <c r="AO25" s="55">
        <f>AN25+AO24</f>
        <v>601.32685496979468</v>
      </c>
      <c r="AP25" s="55">
        <f>AO25+AP24</f>
        <v>601.66513228145266</v>
      </c>
      <c r="AQ25" s="55">
        <f>AP25+AQ24</f>
        <v>601.66513228145266</v>
      </c>
    </row>
    <row r="27" spans="1:59" x14ac:dyDescent="0.35">
      <c r="A27" t="s">
        <v>2</v>
      </c>
      <c r="B27" t="s">
        <v>23</v>
      </c>
      <c r="I27">
        <v>6</v>
      </c>
      <c r="P27">
        <v>13</v>
      </c>
      <c r="W27">
        <v>20</v>
      </c>
      <c r="AD27">
        <v>27</v>
      </c>
      <c r="AK27">
        <v>34</v>
      </c>
    </row>
    <row r="28" spans="1:59" x14ac:dyDescent="0.35">
      <c r="A28" t="s">
        <v>18</v>
      </c>
      <c r="I28" s="34">
        <v>60.339925975190404</v>
      </c>
      <c r="P28">
        <v>22.61</v>
      </c>
      <c r="W28">
        <v>10.55</v>
      </c>
      <c r="AD28">
        <v>4.33</v>
      </c>
      <c r="AK28" s="34">
        <v>2.7130147604099997</v>
      </c>
    </row>
    <row r="29" spans="1:59" x14ac:dyDescent="0.35">
      <c r="I29" s="55">
        <f>H25+I28</f>
        <v>271.73770456650749</v>
      </c>
      <c r="P29" s="55">
        <f>O25+P28</f>
        <v>469.28526270981678</v>
      </c>
      <c r="W29" s="55">
        <f>V25+W28</f>
        <v>541.34795427100107</v>
      </c>
      <c r="AD29" s="55">
        <f>AC25+AD28</f>
        <v>575.79849331177275</v>
      </c>
      <c r="AK29" s="55">
        <f>AJ25+AK28</f>
        <v>591.5854801956184</v>
      </c>
    </row>
    <row r="30" spans="1:59" x14ac:dyDescent="0.35">
      <c r="A30" t="s">
        <v>2</v>
      </c>
      <c r="B30" t="s">
        <v>23</v>
      </c>
    </row>
    <row r="31" spans="1:59" x14ac:dyDescent="0.35">
      <c r="A31" t="s">
        <v>25</v>
      </c>
      <c r="AR31">
        <v>41</v>
      </c>
      <c r="AS31">
        <f t="shared" ref="AS31:BA31" si="2">AR31+1</f>
        <v>42</v>
      </c>
      <c r="AT31">
        <f t="shared" si="2"/>
        <v>43</v>
      </c>
      <c r="AU31">
        <f t="shared" si="2"/>
        <v>44</v>
      </c>
      <c r="AV31">
        <f t="shared" si="2"/>
        <v>45</v>
      </c>
      <c r="AW31">
        <f t="shared" si="2"/>
        <v>46</v>
      </c>
      <c r="AX31">
        <f t="shared" si="2"/>
        <v>47</v>
      </c>
      <c r="AY31">
        <f t="shared" si="2"/>
        <v>48</v>
      </c>
      <c r="AZ31">
        <f t="shared" si="2"/>
        <v>49</v>
      </c>
      <c r="BA31">
        <f t="shared" si="2"/>
        <v>50</v>
      </c>
      <c r="BC31">
        <v>12.672000000000001</v>
      </c>
    </row>
    <row r="32" spans="1:59" x14ac:dyDescent="0.35">
      <c r="AR32">
        <v>0</v>
      </c>
      <c r="AS32">
        <v>2.068411437353086</v>
      </c>
      <c r="AT32">
        <v>2.7002028101934323</v>
      </c>
      <c r="AU32">
        <v>1.8187970375460798</v>
      </c>
      <c r="AV32">
        <v>1.7201085819983999</v>
      </c>
      <c r="AW32">
        <v>1.6259716774487412</v>
      </c>
      <c r="AX32">
        <v>0</v>
      </c>
      <c r="AY32">
        <v>0</v>
      </c>
      <c r="AZ32">
        <v>1.5087841821572132</v>
      </c>
      <c r="BA32">
        <v>1.2296848929087412</v>
      </c>
      <c r="BC32">
        <f>SUM(AR32:BA32)</f>
        <v>12.671960619605693</v>
      </c>
    </row>
    <row r="33" spans="1:152" x14ac:dyDescent="0.35">
      <c r="AR33">
        <f>AQ25+AR32</f>
        <v>601.66513228145266</v>
      </c>
      <c r="AS33">
        <f t="shared" ref="AS33:BA33" si="3">AR33+AS32</f>
        <v>603.73354371880578</v>
      </c>
      <c r="AT33">
        <f t="shared" si="3"/>
        <v>606.43374652899922</v>
      </c>
      <c r="AU33">
        <f t="shared" si="3"/>
        <v>608.25254356654534</v>
      </c>
      <c r="AV33">
        <f t="shared" si="3"/>
        <v>609.97265214854372</v>
      </c>
      <c r="AW33">
        <f t="shared" si="3"/>
        <v>611.59862382599249</v>
      </c>
      <c r="AX33">
        <f t="shared" si="3"/>
        <v>611.59862382599249</v>
      </c>
      <c r="AY33">
        <f t="shared" si="3"/>
        <v>611.59862382599249</v>
      </c>
      <c r="AZ33">
        <f t="shared" si="3"/>
        <v>613.10740800814972</v>
      </c>
      <c r="BA33">
        <f t="shared" si="3"/>
        <v>614.33709290105844</v>
      </c>
      <c r="CF33">
        <v>0.12191698403831419</v>
      </c>
      <c r="CG33">
        <v>7.8301315206128291E-2</v>
      </c>
      <c r="CH33">
        <v>5.6654895844703339E-2</v>
      </c>
      <c r="CI33">
        <v>4.3880036948052384E-2</v>
      </c>
      <c r="CJ33">
        <v>3.5522560098990554E-2</v>
      </c>
    </row>
    <row r="34" spans="1:152" x14ac:dyDescent="0.35">
      <c r="C34">
        <v>0</v>
      </c>
      <c r="D34">
        <v>1</v>
      </c>
      <c r="E34">
        <v>2</v>
      </c>
      <c r="F34">
        <v>3</v>
      </c>
      <c r="G34">
        <v>4</v>
      </c>
      <c r="H34">
        <v>5</v>
      </c>
      <c r="I34">
        <v>6</v>
      </c>
      <c r="J34">
        <v>7</v>
      </c>
      <c r="K34">
        <v>8</v>
      </c>
      <c r="L34">
        <v>9</v>
      </c>
      <c r="M34">
        <v>10</v>
      </c>
      <c r="N34">
        <v>11</v>
      </c>
      <c r="O34">
        <v>12</v>
      </c>
      <c r="P34">
        <v>13</v>
      </c>
      <c r="Q34">
        <v>14</v>
      </c>
      <c r="R34">
        <v>15</v>
      </c>
      <c r="S34">
        <v>16</v>
      </c>
      <c r="T34">
        <v>17</v>
      </c>
      <c r="U34">
        <v>18</v>
      </c>
      <c r="V34">
        <v>19</v>
      </c>
      <c r="W34">
        <v>20</v>
      </c>
      <c r="X34">
        <v>21</v>
      </c>
      <c r="Y34">
        <v>22</v>
      </c>
      <c r="Z34">
        <v>23</v>
      </c>
      <c r="AA34">
        <v>24</v>
      </c>
      <c r="AB34">
        <v>25</v>
      </c>
      <c r="AC34">
        <v>26</v>
      </c>
      <c r="AD34">
        <v>27</v>
      </c>
      <c r="AE34">
        <v>28</v>
      </c>
      <c r="AF34">
        <v>29</v>
      </c>
      <c r="AG34">
        <v>30</v>
      </c>
      <c r="AH34">
        <v>31</v>
      </c>
      <c r="AI34">
        <v>32</v>
      </c>
      <c r="AJ34">
        <v>33</v>
      </c>
      <c r="AK34">
        <v>34</v>
      </c>
      <c r="AL34">
        <v>35</v>
      </c>
      <c r="AM34">
        <v>36</v>
      </c>
      <c r="AN34">
        <v>37</v>
      </c>
      <c r="AO34">
        <v>38</v>
      </c>
      <c r="AP34">
        <v>39</v>
      </c>
      <c r="AQ34">
        <v>40</v>
      </c>
      <c r="AR34">
        <v>41</v>
      </c>
      <c r="AS34">
        <v>42</v>
      </c>
      <c r="AT34">
        <v>43</v>
      </c>
      <c r="AU34">
        <v>44</v>
      </c>
      <c r="AV34">
        <v>45</v>
      </c>
      <c r="AW34">
        <v>46</v>
      </c>
      <c r="AX34">
        <v>47</v>
      </c>
      <c r="AY34">
        <v>48</v>
      </c>
      <c r="AZ34">
        <v>49</v>
      </c>
      <c r="BA34">
        <v>50</v>
      </c>
    </row>
    <row r="35" spans="1:152" x14ac:dyDescent="0.35">
      <c r="A35" t="s">
        <v>248</v>
      </c>
      <c r="C35">
        <f>C24</f>
        <v>9.2565831841227002</v>
      </c>
      <c r="D35">
        <f>D24+J20</f>
        <v>140.05987666550453</v>
      </c>
      <c r="E35">
        <f>E24+K20</f>
        <v>193.47159440536763</v>
      </c>
      <c r="F35">
        <f>F24+L20</f>
        <v>203.38598386937178</v>
      </c>
      <c r="G35">
        <f>G24+M20</f>
        <v>63.010405554311284</v>
      </c>
      <c r="H35">
        <f>H24+N20</f>
        <v>46.933713539176857</v>
      </c>
      <c r="I35" s="55">
        <f>I28+O20</f>
        <v>96.839925975190397</v>
      </c>
      <c r="J35">
        <f t="shared" ref="J35:O35" si="4">J24+P15</f>
        <v>91.613487301802706</v>
      </c>
      <c r="K35">
        <f t="shared" si="4"/>
        <v>71.020299346285498</v>
      </c>
      <c r="L35">
        <f t="shared" si="4"/>
        <v>72.276635162658295</v>
      </c>
      <c r="M35">
        <f t="shared" si="4"/>
        <v>59.238355695491052</v>
      </c>
      <c r="N35">
        <f t="shared" si="4"/>
        <v>15.946519425717504</v>
      </c>
      <c r="O35">
        <f t="shared" si="4"/>
        <v>23.450346848336757</v>
      </c>
      <c r="P35">
        <f>P28+V15</f>
        <v>38.730362771168252</v>
      </c>
      <c r="Q35">
        <f t="shared" ref="Q35:V35" si="5">Q24+W15</f>
        <v>28.159539867999747</v>
      </c>
      <c r="R35">
        <f t="shared" si="5"/>
        <v>33.372359575852748</v>
      </c>
      <c r="S35">
        <f t="shared" si="5"/>
        <v>24.450998828906947</v>
      </c>
      <c r="T35">
        <f t="shared" si="5"/>
        <v>23.380471302087699</v>
      </c>
      <c r="U35">
        <f t="shared" si="5"/>
        <v>7.9328162977834991</v>
      </c>
      <c r="V35">
        <f t="shared" si="5"/>
        <v>7.5205014912224994</v>
      </c>
      <c r="W35">
        <f>W28+AC15</f>
        <v>17.874409303861501</v>
      </c>
      <c r="X35">
        <f t="shared" ref="X35:AC35" si="6">X24+AD15</f>
        <v>13.133583719627399</v>
      </c>
      <c r="Y35">
        <f t="shared" si="6"/>
        <v>13.416785718674451</v>
      </c>
      <c r="Z35">
        <f t="shared" si="6"/>
        <v>13.61545140956175</v>
      </c>
      <c r="AA35">
        <f t="shared" si="6"/>
        <v>11.282988895044998</v>
      </c>
      <c r="AB35">
        <f t="shared" si="6"/>
        <v>3.0320563449442508</v>
      </c>
      <c r="AC35">
        <f t="shared" si="6"/>
        <v>2.9719155489340006</v>
      </c>
      <c r="AD35">
        <f>AD28+AJ15</f>
        <v>7.4925293963077504</v>
      </c>
      <c r="AE35">
        <f t="shared" ref="AE35:AJ35" si="7">AE24+AK15</f>
        <v>8.4260476950544998</v>
      </c>
      <c r="AF35">
        <f t="shared" si="7"/>
        <v>4.6626322351626985</v>
      </c>
      <c r="AG35">
        <f t="shared" si="7"/>
        <v>5.3097226579716992</v>
      </c>
      <c r="AH35">
        <f t="shared" si="7"/>
        <v>3.3231662335170253</v>
      </c>
      <c r="AI35">
        <f t="shared" si="7"/>
        <v>1.536621323366</v>
      </c>
      <c r="AJ35">
        <f t="shared" si="7"/>
        <v>1.3851469119577497</v>
      </c>
      <c r="AK35" s="55">
        <f>AK28+AQ15</f>
        <v>3.4121828264674998</v>
      </c>
      <c r="AL35">
        <f t="shared" ref="AL35:AQ35" si="8">AL24+AR15</f>
        <v>2.9277311253385494</v>
      </c>
      <c r="AM35">
        <f t="shared" si="8"/>
        <v>4.10918704572435</v>
      </c>
      <c r="AN35">
        <f t="shared" si="8"/>
        <v>3.6184447976697993</v>
      </c>
      <c r="AO35">
        <f t="shared" si="8"/>
        <v>3.3599392811857491</v>
      </c>
      <c r="AP35">
        <f t="shared" si="8"/>
        <v>1.447403955822</v>
      </c>
      <c r="AQ35">
        <f t="shared" si="8"/>
        <v>1.0179252342102501</v>
      </c>
      <c r="AR35">
        <f t="shared" ref="AR35:BA35" si="9">AR32+AX15</f>
        <v>0.8880104361865</v>
      </c>
      <c r="AS35">
        <f t="shared" si="9"/>
        <v>2.6060014541713361</v>
      </c>
      <c r="AT35">
        <f t="shared" si="9"/>
        <v>3.1604502762441822</v>
      </c>
      <c r="AU35">
        <f t="shared" si="9"/>
        <v>2.4704094709498299</v>
      </c>
      <c r="AV35">
        <f t="shared" si="9"/>
        <v>2.3466655758826498</v>
      </c>
      <c r="AW35">
        <f t="shared" si="9"/>
        <v>2.2724362371582414</v>
      </c>
      <c r="AX35">
        <f t="shared" si="9"/>
        <v>0.41438561510150007</v>
      </c>
      <c r="AY35">
        <f t="shared" si="9"/>
        <v>0.28658837543174998</v>
      </c>
      <c r="AZ35">
        <f t="shared" si="9"/>
        <v>1.7739964419542131</v>
      </c>
      <c r="BA35">
        <f t="shared" si="9"/>
        <v>1.6285321570422411</v>
      </c>
    </row>
    <row r="36" spans="1:152" x14ac:dyDescent="0.35">
      <c r="C36">
        <f>C35</f>
        <v>9.2565831841227002</v>
      </c>
      <c r="D36">
        <f t="shared" ref="D36:BA36" si="10">C36+D35</f>
        <v>149.31645984962722</v>
      </c>
      <c r="E36">
        <f t="shared" si="10"/>
        <v>342.78805425499485</v>
      </c>
      <c r="F36">
        <f t="shared" si="10"/>
        <v>546.17403812436669</v>
      </c>
      <c r="G36">
        <f t="shared" si="10"/>
        <v>609.18444367867801</v>
      </c>
      <c r="H36">
        <f t="shared" si="10"/>
        <v>656.1181572178549</v>
      </c>
      <c r="I36">
        <f t="shared" si="10"/>
        <v>752.95808319304524</v>
      </c>
      <c r="J36">
        <f t="shared" si="10"/>
        <v>844.57157049484795</v>
      </c>
      <c r="K36">
        <f t="shared" si="10"/>
        <v>915.59186984113342</v>
      </c>
      <c r="L36">
        <f t="shared" si="10"/>
        <v>987.86850500379171</v>
      </c>
      <c r="M36">
        <f t="shared" si="10"/>
        <v>1047.1068606992828</v>
      </c>
      <c r="N36">
        <f t="shared" si="10"/>
        <v>1063.0533801250003</v>
      </c>
      <c r="O36">
        <f t="shared" si="10"/>
        <v>1086.5037269733371</v>
      </c>
      <c r="P36">
        <f t="shared" si="10"/>
        <v>1125.2340897445054</v>
      </c>
      <c r="Q36">
        <f t="shared" si="10"/>
        <v>1153.393629612505</v>
      </c>
      <c r="R36">
        <f t="shared" si="10"/>
        <v>1186.7659891883577</v>
      </c>
      <c r="S36">
        <f t="shared" si="10"/>
        <v>1211.2169880172646</v>
      </c>
      <c r="T36">
        <f t="shared" si="10"/>
        <v>1234.5974593193523</v>
      </c>
      <c r="U36">
        <f t="shared" si="10"/>
        <v>1242.5302756171359</v>
      </c>
      <c r="V36">
        <f t="shared" si="10"/>
        <v>1250.0507771083585</v>
      </c>
      <c r="W36">
        <f t="shared" si="10"/>
        <v>1267.92518641222</v>
      </c>
      <c r="X36">
        <f t="shared" si="10"/>
        <v>1281.0587701318475</v>
      </c>
      <c r="Y36">
        <f t="shared" si="10"/>
        <v>1294.4755558505219</v>
      </c>
      <c r="Z36">
        <f t="shared" si="10"/>
        <v>1308.0910072600836</v>
      </c>
      <c r="AA36">
        <f t="shared" si="10"/>
        <v>1319.3739961551287</v>
      </c>
      <c r="AB36">
        <f t="shared" si="10"/>
        <v>1322.406052500073</v>
      </c>
      <c r="AC36">
        <f t="shared" si="10"/>
        <v>1325.377968049007</v>
      </c>
      <c r="AD36">
        <f t="shared" si="10"/>
        <v>1332.8704974453146</v>
      </c>
      <c r="AE36">
        <f t="shared" si="10"/>
        <v>1341.2965451403691</v>
      </c>
      <c r="AF36">
        <f t="shared" si="10"/>
        <v>1345.9591773755317</v>
      </c>
      <c r="AG36">
        <f t="shared" si="10"/>
        <v>1351.2689000335033</v>
      </c>
      <c r="AH36">
        <f t="shared" si="10"/>
        <v>1354.5920662670203</v>
      </c>
      <c r="AI36">
        <f t="shared" si="10"/>
        <v>1356.1286875903863</v>
      </c>
      <c r="AJ36">
        <f t="shared" si="10"/>
        <v>1357.513834502344</v>
      </c>
      <c r="AK36">
        <f t="shared" si="10"/>
        <v>1360.9260173288114</v>
      </c>
      <c r="AL36">
        <f t="shared" si="10"/>
        <v>1363.85374845415</v>
      </c>
      <c r="AM36">
        <f t="shared" si="10"/>
        <v>1367.9629354998744</v>
      </c>
      <c r="AN36">
        <f t="shared" si="10"/>
        <v>1371.5813802975442</v>
      </c>
      <c r="AO36">
        <f t="shared" si="10"/>
        <v>1374.9413195787299</v>
      </c>
      <c r="AP36">
        <f t="shared" si="10"/>
        <v>1376.3887235345519</v>
      </c>
      <c r="AQ36">
        <f t="shared" si="10"/>
        <v>1377.4066487687621</v>
      </c>
      <c r="AR36">
        <f t="shared" si="10"/>
        <v>1378.2946592049486</v>
      </c>
      <c r="AS36">
        <f t="shared" si="10"/>
        <v>1380.9006606591199</v>
      </c>
      <c r="AT36">
        <f t="shared" si="10"/>
        <v>1384.061110935364</v>
      </c>
      <c r="AU36">
        <f t="shared" si="10"/>
        <v>1386.5315204063138</v>
      </c>
      <c r="AV36">
        <f t="shared" si="10"/>
        <v>1388.8781859821966</v>
      </c>
      <c r="AW36">
        <f t="shared" si="10"/>
        <v>1391.1506222193548</v>
      </c>
      <c r="AX36">
        <f t="shared" si="10"/>
        <v>1391.5650078344563</v>
      </c>
      <c r="AY36">
        <f t="shared" si="10"/>
        <v>1391.8515962098882</v>
      </c>
      <c r="AZ36">
        <f t="shared" si="10"/>
        <v>1393.6255926518425</v>
      </c>
      <c r="BA36">
        <f t="shared" si="10"/>
        <v>1395.2541248088846</v>
      </c>
    </row>
    <row r="38" spans="1:152" x14ac:dyDescent="0.35">
      <c r="CF38">
        <f>CF33*1000</f>
        <v>121.9169840383142</v>
      </c>
      <c r="CG38">
        <f>CG33*1000</f>
        <v>78.301315206128294</v>
      </c>
      <c r="CH38">
        <f>CH33*1000</f>
        <v>56.65489584470334</v>
      </c>
      <c r="CI38">
        <f>CI33*1000</f>
        <v>43.880036948052386</v>
      </c>
      <c r="CJ38">
        <f>CJ33*1000</f>
        <v>35.522560098990553</v>
      </c>
    </row>
    <row r="39" spans="1:152" x14ac:dyDescent="0.35">
      <c r="G39" s="34"/>
      <c r="H39" s="34"/>
      <c r="I39" s="34"/>
      <c r="J39" s="34"/>
      <c r="K39" s="34"/>
    </row>
    <row r="43" spans="1:152" x14ac:dyDescent="0.35">
      <c r="D43">
        <v>187.55163258568186</v>
      </c>
      <c r="E43">
        <v>68.046729484474724</v>
      </c>
      <c r="F43">
        <v>36.454699460493579</v>
      </c>
      <c r="G43">
        <v>23.126990452024625</v>
      </c>
      <c r="H43">
        <v>16.151517730390403</v>
      </c>
      <c r="J43">
        <v>9.3220228120782593</v>
      </c>
    </row>
    <row r="46" spans="1:152" x14ac:dyDescent="0.35">
      <c r="BX46" t="s">
        <v>19</v>
      </c>
      <c r="BY46">
        <v>28</v>
      </c>
      <c r="BZ46">
        <v>29</v>
      </c>
      <c r="CA46">
        <v>30</v>
      </c>
      <c r="CB46">
        <v>31</v>
      </c>
      <c r="CC46">
        <v>32</v>
      </c>
      <c r="CD46">
        <v>33</v>
      </c>
      <c r="CE46">
        <v>34</v>
      </c>
      <c r="CK46">
        <v>168</v>
      </c>
      <c r="CL46">
        <v>192</v>
      </c>
      <c r="CM46">
        <v>216</v>
      </c>
      <c r="CN46">
        <v>240</v>
      </c>
      <c r="CO46">
        <v>264</v>
      </c>
      <c r="CP46">
        <v>288</v>
      </c>
      <c r="CQ46">
        <v>312</v>
      </c>
      <c r="CR46">
        <v>336</v>
      </c>
      <c r="CS46">
        <v>360</v>
      </c>
      <c r="CT46">
        <v>384</v>
      </c>
      <c r="CU46">
        <v>408</v>
      </c>
      <c r="CV46">
        <v>432</v>
      </c>
      <c r="CW46">
        <v>456</v>
      </c>
      <c r="CX46">
        <v>480</v>
      </c>
      <c r="CY46">
        <v>504</v>
      </c>
      <c r="CZ46">
        <v>528</v>
      </c>
      <c r="DA46">
        <v>552</v>
      </c>
      <c r="DB46">
        <v>576</v>
      </c>
      <c r="DC46">
        <v>600</v>
      </c>
      <c r="DD46">
        <v>624</v>
      </c>
      <c r="DE46">
        <v>648</v>
      </c>
      <c r="DF46">
        <v>672</v>
      </c>
      <c r="DG46">
        <v>696</v>
      </c>
      <c r="DH46">
        <v>720</v>
      </c>
      <c r="DI46">
        <v>744</v>
      </c>
      <c r="DJ46">
        <v>768</v>
      </c>
      <c r="DK46">
        <v>792</v>
      </c>
      <c r="DL46">
        <v>816</v>
      </c>
      <c r="DM46">
        <v>840</v>
      </c>
      <c r="DN46">
        <v>864</v>
      </c>
      <c r="DO46">
        <v>888</v>
      </c>
      <c r="DP46">
        <v>912</v>
      </c>
      <c r="DQ46">
        <v>936</v>
      </c>
      <c r="DR46">
        <v>960</v>
      </c>
      <c r="DS46">
        <v>984</v>
      </c>
      <c r="DT46">
        <v>1008</v>
      </c>
      <c r="DU46">
        <v>1032</v>
      </c>
      <c r="DV46">
        <v>1056</v>
      </c>
      <c r="DW46">
        <v>1080</v>
      </c>
      <c r="DX46">
        <v>1104</v>
      </c>
      <c r="DY46">
        <v>1128</v>
      </c>
      <c r="DZ46">
        <v>1152</v>
      </c>
      <c r="EA46">
        <v>1176</v>
      </c>
      <c r="EB46">
        <v>1200</v>
      </c>
      <c r="EC46">
        <v>1224</v>
      </c>
      <c r="ED46">
        <v>1248</v>
      </c>
      <c r="EE46">
        <v>1272</v>
      </c>
      <c r="EF46">
        <v>1296</v>
      </c>
      <c r="EG46">
        <v>1320</v>
      </c>
      <c r="EH46">
        <v>1344</v>
      </c>
      <c r="EI46">
        <v>1368</v>
      </c>
      <c r="EJ46">
        <v>1392</v>
      </c>
      <c r="EK46">
        <v>1416</v>
      </c>
      <c r="EL46">
        <v>1440</v>
      </c>
      <c r="EM46">
        <v>1464</v>
      </c>
      <c r="EN46">
        <v>1488</v>
      </c>
      <c r="EO46">
        <v>1512</v>
      </c>
      <c r="EP46">
        <v>1536</v>
      </c>
      <c r="EQ46">
        <v>1560</v>
      </c>
      <c r="ER46">
        <v>1584</v>
      </c>
      <c r="ES46">
        <v>1608</v>
      </c>
      <c r="ET46">
        <v>1632</v>
      </c>
      <c r="EU46">
        <v>1656</v>
      </c>
      <c r="EV46">
        <v>1680</v>
      </c>
    </row>
    <row r="47" spans="1:152" x14ac:dyDescent="0.35">
      <c r="BW47" t="s">
        <v>20</v>
      </c>
      <c r="BX47" t="s">
        <v>13</v>
      </c>
      <c r="BY47">
        <v>1</v>
      </c>
      <c r="CF47">
        <v>2</v>
      </c>
      <c r="CG47">
        <v>3</v>
      </c>
      <c r="CH47">
        <v>4</v>
      </c>
      <c r="CI47">
        <v>5</v>
      </c>
      <c r="CJ47">
        <v>6</v>
      </c>
      <c r="CK47">
        <f t="shared" ref="CK47:EV47" si="11">CK46/24</f>
        <v>7</v>
      </c>
      <c r="CL47">
        <f t="shared" si="11"/>
        <v>8</v>
      </c>
      <c r="CM47">
        <f t="shared" si="11"/>
        <v>9</v>
      </c>
      <c r="CN47">
        <f t="shared" si="11"/>
        <v>10</v>
      </c>
      <c r="CO47">
        <f t="shared" si="11"/>
        <v>11</v>
      </c>
      <c r="CP47">
        <f t="shared" si="11"/>
        <v>12</v>
      </c>
      <c r="CQ47">
        <f t="shared" si="11"/>
        <v>13</v>
      </c>
      <c r="CR47">
        <f t="shared" si="11"/>
        <v>14</v>
      </c>
      <c r="CS47">
        <f t="shared" si="11"/>
        <v>15</v>
      </c>
      <c r="CT47">
        <f t="shared" si="11"/>
        <v>16</v>
      </c>
      <c r="CU47">
        <f t="shared" si="11"/>
        <v>17</v>
      </c>
      <c r="CV47">
        <f t="shared" si="11"/>
        <v>18</v>
      </c>
      <c r="CW47">
        <f t="shared" si="11"/>
        <v>19</v>
      </c>
      <c r="CX47">
        <f t="shared" si="11"/>
        <v>20</v>
      </c>
      <c r="CY47">
        <f t="shared" si="11"/>
        <v>21</v>
      </c>
      <c r="CZ47">
        <f t="shared" si="11"/>
        <v>22</v>
      </c>
      <c r="DA47">
        <f t="shared" si="11"/>
        <v>23</v>
      </c>
      <c r="DB47">
        <f t="shared" si="11"/>
        <v>24</v>
      </c>
      <c r="DC47">
        <f t="shared" si="11"/>
        <v>25</v>
      </c>
      <c r="DD47">
        <f t="shared" si="11"/>
        <v>26</v>
      </c>
      <c r="DE47">
        <f t="shared" si="11"/>
        <v>27</v>
      </c>
      <c r="DF47">
        <f t="shared" si="11"/>
        <v>28</v>
      </c>
      <c r="DG47">
        <f t="shared" si="11"/>
        <v>29</v>
      </c>
      <c r="DH47">
        <f t="shared" si="11"/>
        <v>30</v>
      </c>
      <c r="DI47">
        <f t="shared" si="11"/>
        <v>31</v>
      </c>
      <c r="DJ47">
        <f t="shared" si="11"/>
        <v>32</v>
      </c>
      <c r="DK47">
        <f t="shared" si="11"/>
        <v>33</v>
      </c>
      <c r="DL47">
        <f t="shared" si="11"/>
        <v>34</v>
      </c>
      <c r="DM47">
        <f t="shared" si="11"/>
        <v>35</v>
      </c>
      <c r="DN47">
        <f t="shared" si="11"/>
        <v>36</v>
      </c>
      <c r="DO47">
        <f t="shared" si="11"/>
        <v>37</v>
      </c>
      <c r="DP47">
        <f t="shared" si="11"/>
        <v>38</v>
      </c>
      <c r="DQ47">
        <f t="shared" si="11"/>
        <v>39</v>
      </c>
      <c r="DR47">
        <f t="shared" si="11"/>
        <v>40</v>
      </c>
      <c r="DS47">
        <f t="shared" si="11"/>
        <v>41</v>
      </c>
      <c r="DT47">
        <f t="shared" si="11"/>
        <v>42</v>
      </c>
      <c r="DU47">
        <f t="shared" si="11"/>
        <v>43</v>
      </c>
      <c r="DV47">
        <f t="shared" si="11"/>
        <v>44</v>
      </c>
      <c r="DW47">
        <f t="shared" si="11"/>
        <v>45</v>
      </c>
      <c r="DX47">
        <f t="shared" si="11"/>
        <v>46</v>
      </c>
      <c r="DY47">
        <f t="shared" si="11"/>
        <v>47</v>
      </c>
      <c r="DZ47">
        <f t="shared" si="11"/>
        <v>48</v>
      </c>
      <c r="EA47">
        <f t="shared" si="11"/>
        <v>49</v>
      </c>
      <c r="EB47">
        <f t="shared" si="11"/>
        <v>50</v>
      </c>
      <c r="EC47">
        <f t="shared" si="11"/>
        <v>51</v>
      </c>
      <c r="ED47">
        <f t="shared" si="11"/>
        <v>52</v>
      </c>
      <c r="EE47">
        <f t="shared" si="11"/>
        <v>53</v>
      </c>
      <c r="EF47">
        <f t="shared" si="11"/>
        <v>54</v>
      </c>
      <c r="EG47">
        <f t="shared" si="11"/>
        <v>55</v>
      </c>
      <c r="EH47">
        <f t="shared" si="11"/>
        <v>56</v>
      </c>
      <c r="EI47">
        <f t="shared" si="11"/>
        <v>57</v>
      </c>
      <c r="EJ47">
        <f t="shared" si="11"/>
        <v>58</v>
      </c>
      <c r="EK47">
        <f t="shared" si="11"/>
        <v>59</v>
      </c>
      <c r="EL47">
        <f t="shared" si="11"/>
        <v>60</v>
      </c>
      <c r="EM47">
        <f t="shared" si="11"/>
        <v>61</v>
      </c>
      <c r="EN47">
        <f t="shared" si="11"/>
        <v>62</v>
      </c>
      <c r="EO47">
        <f t="shared" si="11"/>
        <v>63</v>
      </c>
      <c r="EP47">
        <f t="shared" si="11"/>
        <v>64</v>
      </c>
      <c r="EQ47">
        <f t="shared" si="11"/>
        <v>65</v>
      </c>
      <c r="ER47">
        <f t="shared" si="11"/>
        <v>66</v>
      </c>
      <c r="ES47">
        <f t="shared" si="11"/>
        <v>67</v>
      </c>
      <c r="ET47">
        <f t="shared" si="11"/>
        <v>68</v>
      </c>
      <c r="EU47">
        <f t="shared" si="11"/>
        <v>69</v>
      </c>
      <c r="EV47">
        <f t="shared" si="11"/>
        <v>70</v>
      </c>
    </row>
    <row r="48" spans="1:152" x14ac:dyDescent="0.35">
      <c r="BX48" t="s">
        <v>21</v>
      </c>
      <c r="BY48">
        <v>0</v>
      </c>
      <c r="BZ48">
        <v>11.419298511526044</v>
      </c>
      <c r="CA48">
        <v>11.419298511526044</v>
      </c>
      <c r="CB48">
        <v>11.419298511526044</v>
      </c>
      <c r="CC48">
        <v>11.419298511526044</v>
      </c>
      <c r="CD48">
        <v>11.419298511526044</v>
      </c>
      <c r="CE48">
        <v>11.419298511526044</v>
      </c>
      <c r="CF48">
        <v>121.9169840383142</v>
      </c>
      <c r="CG48">
        <v>78.301315206128294</v>
      </c>
      <c r="CH48">
        <v>56.65489584470334</v>
      </c>
      <c r="CI48">
        <v>43.880036948052386</v>
      </c>
      <c r="CJ48">
        <v>35.522560098990553</v>
      </c>
      <c r="CK48">
        <v>26.786397357068999</v>
      </c>
      <c r="CL48">
        <v>29.683400588455505</v>
      </c>
      <c r="CM48">
        <v>36.2246969526405</v>
      </c>
      <c r="CN48">
        <v>26.516724464763254</v>
      </c>
      <c r="CO48">
        <v>15.946519425717504</v>
      </c>
      <c r="CP48">
        <v>23.450346848336757</v>
      </c>
      <c r="CQ48">
        <v>16.120362771168253</v>
      </c>
      <c r="CR48">
        <v>13.469291949366752</v>
      </c>
      <c r="CS48">
        <v>13.799057941516752</v>
      </c>
      <c r="CT48">
        <v>10.771455226072749</v>
      </c>
      <c r="CU48">
        <v>9.8108728967064991</v>
      </c>
      <c r="CV48">
        <v>7.9328162977834991</v>
      </c>
      <c r="CW48">
        <v>7.5205014912224994</v>
      </c>
      <c r="CX48">
        <v>7.3244093038614997</v>
      </c>
      <c r="CY48">
        <v>4.3745986566225001</v>
      </c>
      <c r="CZ48">
        <v>4.0874494726992507</v>
      </c>
      <c r="DA48">
        <v>6.4593427108612511</v>
      </c>
      <c r="DB48">
        <v>6.4068798619539997</v>
      </c>
      <c r="DC48">
        <v>3.0320563449442508</v>
      </c>
      <c r="DD48">
        <v>2.9719155489340006</v>
      </c>
      <c r="DE48">
        <v>3.1625293963077508</v>
      </c>
      <c r="DF48">
        <v>2.8188594985925008</v>
      </c>
      <c r="DG48">
        <v>2.3099972421699997</v>
      </c>
      <c r="DH48">
        <v>2.3964766370545001</v>
      </c>
      <c r="DI48">
        <v>1.1222633204532255</v>
      </c>
      <c r="DJ48">
        <v>1.536621323366</v>
      </c>
      <c r="DK48">
        <v>1.3851469119577497</v>
      </c>
      <c r="DL48">
        <v>0.69916806605750004</v>
      </c>
      <c r="DM48">
        <v>0.85386840386775009</v>
      </c>
      <c r="DN48">
        <v>1.26433820159475</v>
      </c>
      <c r="DO48">
        <v>1.0291462304380001</v>
      </c>
      <c r="DP48">
        <v>1.1265746398417502</v>
      </c>
      <c r="DQ48">
        <v>1.109126644164</v>
      </c>
      <c r="DR48">
        <v>1.0179252342102501</v>
      </c>
      <c r="DS48">
        <v>0.8880104361865</v>
      </c>
      <c r="DT48">
        <v>0.53759001681825003</v>
      </c>
      <c r="DU48">
        <v>0.4602474660507499</v>
      </c>
      <c r="DV48">
        <v>0.65161243340374997</v>
      </c>
      <c r="DW48">
        <v>0.62655699388425001</v>
      </c>
      <c r="DX48">
        <v>0.64646455970950001</v>
      </c>
      <c r="DY48">
        <v>0.41438561510150007</v>
      </c>
      <c r="DZ48">
        <v>0.28658837543174998</v>
      </c>
      <c r="EA48">
        <v>0.26521225979700003</v>
      </c>
      <c r="EB48">
        <v>0.39884726413349997</v>
      </c>
      <c r="EC48">
        <v>0.29537554230000002</v>
      </c>
      <c r="ED48">
        <v>0.61524789223874987</v>
      </c>
      <c r="EE48">
        <v>0.41555805121375</v>
      </c>
      <c r="EF48">
        <v>0.31995695385225004</v>
      </c>
      <c r="EG48">
        <v>0.17477427240500007</v>
      </c>
      <c r="EH48">
        <v>4.1098764181500005E-2</v>
      </c>
      <c r="EI48">
        <v>0.15475172475100002</v>
      </c>
      <c r="EJ48">
        <v>0.26521225979700003</v>
      </c>
      <c r="EK48">
        <v>0.39884726413349997</v>
      </c>
      <c r="EL48">
        <v>0.29537554230000002</v>
      </c>
      <c r="EM48">
        <v>0.61524789223874987</v>
      </c>
      <c r="EN48">
        <v>0.41555805121375</v>
      </c>
      <c r="EO48">
        <v>0.31995695385225004</v>
      </c>
      <c r="EP48">
        <v>0.17477427240500007</v>
      </c>
      <c r="EQ48">
        <v>4.1098764181500005E-2</v>
      </c>
      <c r="ER48">
        <v>0.15475172475100002</v>
      </c>
      <c r="ES48">
        <v>0.20257716250250002</v>
      </c>
      <c r="ET48">
        <v>0.22438396316000003</v>
      </c>
      <c r="EU48">
        <v>0.11709181628399999</v>
      </c>
      <c r="EV48">
        <v>0.13838162457074996</v>
      </c>
    </row>
    <row r="49" spans="76:152" x14ac:dyDescent="0.35">
      <c r="BX49" t="s">
        <v>16</v>
      </c>
      <c r="BY49">
        <f>BY48</f>
        <v>0</v>
      </c>
      <c r="BZ49">
        <f t="shared" ref="BZ49:EK49" si="12">BY49+BZ48</f>
        <v>11.419298511526044</v>
      </c>
      <c r="CA49">
        <f t="shared" si="12"/>
        <v>22.838597023052088</v>
      </c>
      <c r="CB49">
        <f t="shared" si="12"/>
        <v>34.257895534578132</v>
      </c>
      <c r="CC49">
        <f t="shared" si="12"/>
        <v>45.677194046104177</v>
      </c>
      <c r="CD49">
        <f t="shared" si="12"/>
        <v>57.096492557630221</v>
      </c>
      <c r="CE49">
        <f t="shared" si="12"/>
        <v>68.515791069156265</v>
      </c>
      <c r="CF49">
        <f t="shared" si="12"/>
        <v>190.43277510747046</v>
      </c>
      <c r="CG49">
        <f t="shared" si="12"/>
        <v>268.73409031359876</v>
      </c>
      <c r="CH49">
        <f t="shared" si="12"/>
        <v>325.38898615830209</v>
      </c>
      <c r="CI49">
        <f t="shared" si="12"/>
        <v>369.2690231063545</v>
      </c>
      <c r="CJ49">
        <f t="shared" si="12"/>
        <v>404.79158320534503</v>
      </c>
      <c r="CK49">
        <f t="shared" si="12"/>
        <v>431.57798056241404</v>
      </c>
      <c r="CL49">
        <f t="shared" si="12"/>
        <v>461.26138115086957</v>
      </c>
      <c r="CM49">
        <f t="shared" si="12"/>
        <v>497.48607810351007</v>
      </c>
      <c r="CN49">
        <f t="shared" si="12"/>
        <v>524.0028025682733</v>
      </c>
      <c r="CO49">
        <f t="shared" si="12"/>
        <v>539.94932199399079</v>
      </c>
      <c r="CP49">
        <f t="shared" si="12"/>
        <v>563.39966884232751</v>
      </c>
      <c r="CQ49">
        <f t="shared" si="12"/>
        <v>579.5200316134958</v>
      </c>
      <c r="CR49">
        <f t="shared" si="12"/>
        <v>592.98932356286252</v>
      </c>
      <c r="CS49">
        <f t="shared" si="12"/>
        <v>606.78838150437923</v>
      </c>
      <c r="CT49">
        <f t="shared" si="12"/>
        <v>617.55983673045193</v>
      </c>
      <c r="CU49">
        <f t="shared" si="12"/>
        <v>627.37070962715848</v>
      </c>
      <c r="CV49">
        <f t="shared" si="12"/>
        <v>635.30352592494194</v>
      </c>
      <c r="CW49">
        <f t="shared" si="12"/>
        <v>642.82402741616443</v>
      </c>
      <c r="CX49">
        <f t="shared" si="12"/>
        <v>650.14843672002587</v>
      </c>
      <c r="CY49">
        <f t="shared" si="12"/>
        <v>654.52303537664841</v>
      </c>
      <c r="CZ49">
        <f t="shared" si="12"/>
        <v>658.6104848493477</v>
      </c>
      <c r="DA49">
        <f t="shared" si="12"/>
        <v>665.06982756020898</v>
      </c>
      <c r="DB49">
        <f t="shared" si="12"/>
        <v>671.47670742216303</v>
      </c>
      <c r="DC49">
        <f t="shared" si="12"/>
        <v>674.50876376710733</v>
      </c>
      <c r="DD49">
        <f t="shared" si="12"/>
        <v>677.48067931604135</v>
      </c>
      <c r="DE49">
        <f t="shared" si="12"/>
        <v>680.64320871234906</v>
      </c>
      <c r="DF49">
        <f t="shared" si="12"/>
        <v>683.46206821094154</v>
      </c>
      <c r="DG49">
        <f t="shared" si="12"/>
        <v>685.77206545311151</v>
      </c>
      <c r="DH49">
        <f t="shared" si="12"/>
        <v>688.16854209016606</v>
      </c>
      <c r="DI49">
        <f t="shared" si="12"/>
        <v>689.29080541061933</v>
      </c>
      <c r="DJ49">
        <f t="shared" si="12"/>
        <v>690.82742673398536</v>
      </c>
      <c r="DK49">
        <f t="shared" si="12"/>
        <v>692.21257364594317</v>
      </c>
      <c r="DL49">
        <f t="shared" si="12"/>
        <v>692.91174171200066</v>
      </c>
      <c r="DM49">
        <f t="shared" si="12"/>
        <v>693.76561011586841</v>
      </c>
      <c r="DN49">
        <f t="shared" si="12"/>
        <v>695.02994831746321</v>
      </c>
      <c r="DO49">
        <f t="shared" si="12"/>
        <v>696.05909454790117</v>
      </c>
      <c r="DP49">
        <f t="shared" si="12"/>
        <v>697.18566918774297</v>
      </c>
      <c r="DQ49">
        <f t="shared" si="12"/>
        <v>698.29479583190698</v>
      </c>
      <c r="DR49">
        <f t="shared" si="12"/>
        <v>699.31272106611721</v>
      </c>
      <c r="DS49">
        <f t="shared" si="12"/>
        <v>700.20073150230371</v>
      </c>
      <c r="DT49">
        <f t="shared" si="12"/>
        <v>700.738321519122</v>
      </c>
      <c r="DU49">
        <f t="shared" si="12"/>
        <v>701.19856898517276</v>
      </c>
      <c r="DV49">
        <f t="shared" si="12"/>
        <v>701.85018141857654</v>
      </c>
      <c r="DW49">
        <f t="shared" si="12"/>
        <v>702.4767384124608</v>
      </c>
      <c r="DX49">
        <f t="shared" si="12"/>
        <v>703.12320297217025</v>
      </c>
      <c r="DY49">
        <f t="shared" si="12"/>
        <v>703.53758858727178</v>
      </c>
      <c r="DZ49">
        <f t="shared" si="12"/>
        <v>703.82417696270352</v>
      </c>
      <c r="EA49">
        <f t="shared" si="12"/>
        <v>704.08938922250047</v>
      </c>
      <c r="EB49">
        <f t="shared" si="12"/>
        <v>704.48823648663392</v>
      </c>
      <c r="EC49">
        <f t="shared" si="12"/>
        <v>704.78361202893393</v>
      </c>
      <c r="ED49">
        <f t="shared" si="12"/>
        <v>705.39885992117263</v>
      </c>
      <c r="EE49">
        <f t="shared" si="12"/>
        <v>705.81441797238642</v>
      </c>
      <c r="EF49">
        <f t="shared" si="12"/>
        <v>706.13437492623871</v>
      </c>
      <c r="EG49">
        <f t="shared" si="12"/>
        <v>706.30914919864369</v>
      </c>
      <c r="EH49">
        <f t="shared" si="12"/>
        <v>706.35024796282516</v>
      </c>
      <c r="EI49">
        <f t="shared" si="12"/>
        <v>706.50499968757617</v>
      </c>
      <c r="EJ49">
        <f t="shared" si="12"/>
        <v>706.77021194737313</v>
      </c>
      <c r="EK49">
        <f t="shared" si="12"/>
        <v>707.16905921150658</v>
      </c>
      <c r="EL49">
        <f t="shared" ref="EL49:EV49" si="13">EK49+EL48</f>
        <v>707.46443475380659</v>
      </c>
      <c r="EM49">
        <f t="shared" si="13"/>
        <v>708.07968264604528</v>
      </c>
      <c r="EN49">
        <f t="shared" si="13"/>
        <v>708.49524069725908</v>
      </c>
      <c r="EO49">
        <f t="shared" si="13"/>
        <v>708.81519765111136</v>
      </c>
      <c r="EP49">
        <f t="shared" si="13"/>
        <v>708.98997192351635</v>
      </c>
      <c r="EQ49">
        <f t="shared" si="13"/>
        <v>709.03107068769782</v>
      </c>
      <c r="ER49">
        <f t="shared" si="13"/>
        <v>709.18582241244883</v>
      </c>
      <c r="ES49">
        <f t="shared" si="13"/>
        <v>709.38839957495134</v>
      </c>
      <c r="ET49">
        <f t="shared" si="13"/>
        <v>709.61278353811133</v>
      </c>
      <c r="EU49">
        <f t="shared" si="13"/>
        <v>709.72987535439529</v>
      </c>
      <c r="EV49">
        <f t="shared" si="13"/>
        <v>709.86825697896609</v>
      </c>
    </row>
    <row r="69" spans="8:8" x14ac:dyDescent="0.35">
      <c r="H69" t="s">
        <v>249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2B27-DAAA-4B1D-BC9A-966A618C67FC}">
  <dimension ref="A2:EV69"/>
  <sheetViews>
    <sheetView topLeftCell="AK17" zoomScale="80" zoomScaleNormal="80" workbookViewId="0">
      <selection activeCell="G13" sqref="G13:G18"/>
    </sheetView>
  </sheetViews>
  <sheetFormatPr defaultRowHeight="14.5" x14ac:dyDescent="0.35"/>
  <cols>
    <col min="2" max="2" width="14.453125" bestFit="1" customWidth="1"/>
  </cols>
  <sheetData>
    <row r="2" spans="1:61" x14ac:dyDescent="0.35">
      <c r="B2" t="s">
        <v>12</v>
      </c>
      <c r="P2">
        <v>168</v>
      </c>
      <c r="R2">
        <v>216</v>
      </c>
      <c r="S2">
        <v>240</v>
      </c>
      <c r="T2">
        <v>264</v>
      </c>
      <c r="U2">
        <v>288</v>
      </c>
      <c r="V2">
        <v>312</v>
      </c>
      <c r="W2">
        <v>336</v>
      </c>
      <c r="X2">
        <v>360</v>
      </c>
      <c r="Y2">
        <v>384</v>
      </c>
      <c r="Z2">
        <v>408</v>
      </c>
      <c r="AA2">
        <v>432</v>
      </c>
      <c r="AB2">
        <v>456</v>
      </c>
      <c r="AC2">
        <v>480</v>
      </c>
      <c r="AD2">
        <v>504</v>
      </c>
      <c r="AE2">
        <v>528</v>
      </c>
      <c r="AF2">
        <v>552</v>
      </c>
      <c r="AG2">
        <v>576</v>
      </c>
      <c r="AH2">
        <v>600</v>
      </c>
      <c r="AI2">
        <v>624</v>
      </c>
      <c r="AJ2">
        <v>648</v>
      </c>
      <c r="AK2">
        <v>672</v>
      </c>
      <c r="AL2">
        <v>696</v>
      </c>
      <c r="AM2">
        <v>720</v>
      </c>
      <c r="AN2">
        <v>744</v>
      </c>
      <c r="AO2">
        <v>768</v>
      </c>
      <c r="AP2">
        <v>792</v>
      </c>
      <c r="AQ2">
        <v>816</v>
      </c>
      <c r="AR2">
        <v>840</v>
      </c>
      <c r="AS2">
        <v>864</v>
      </c>
      <c r="AT2">
        <v>888</v>
      </c>
      <c r="AU2">
        <v>912</v>
      </c>
      <c r="AV2">
        <v>936</v>
      </c>
      <c r="AW2">
        <v>960</v>
      </c>
      <c r="AX2">
        <v>984</v>
      </c>
      <c r="AY2">
        <v>1008</v>
      </c>
      <c r="AZ2">
        <v>1032</v>
      </c>
      <c r="BA2">
        <v>1056</v>
      </c>
      <c r="BB2">
        <v>1080</v>
      </c>
      <c r="BC2">
        <v>1104</v>
      </c>
      <c r="BD2">
        <v>1128</v>
      </c>
      <c r="BE2">
        <v>1152</v>
      </c>
      <c r="BF2">
        <v>1176</v>
      </c>
      <c r="BG2">
        <v>1200</v>
      </c>
    </row>
    <row r="3" spans="1:61" x14ac:dyDescent="0.35">
      <c r="A3" t="s">
        <v>7</v>
      </c>
      <c r="B3" t="s">
        <v>13</v>
      </c>
      <c r="P3">
        <v>6</v>
      </c>
      <c r="R3">
        <v>8</v>
      </c>
      <c r="S3">
        <v>9</v>
      </c>
      <c r="T3">
        <v>10</v>
      </c>
      <c r="U3">
        <v>11</v>
      </c>
      <c r="V3">
        <v>12</v>
      </c>
      <c r="W3">
        <v>13</v>
      </c>
      <c r="X3">
        <v>14</v>
      </c>
      <c r="Y3">
        <v>15</v>
      </c>
      <c r="Z3">
        <v>16</v>
      </c>
      <c r="AA3">
        <v>17</v>
      </c>
      <c r="AB3">
        <v>18</v>
      </c>
      <c r="AC3">
        <v>19</v>
      </c>
      <c r="AD3">
        <v>20</v>
      </c>
      <c r="AE3">
        <v>21</v>
      </c>
      <c r="AF3">
        <v>22</v>
      </c>
      <c r="AG3">
        <v>23</v>
      </c>
      <c r="AH3">
        <v>24</v>
      </c>
      <c r="AI3">
        <v>25</v>
      </c>
      <c r="AJ3">
        <v>26</v>
      </c>
      <c r="AK3">
        <v>27</v>
      </c>
      <c r="AL3">
        <v>28</v>
      </c>
      <c r="AM3">
        <v>29</v>
      </c>
      <c r="AN3">
        <v>30</v>
      </c>
      <c r="AO3">
        <v>31</v>
      </c>
      <c r="AP3">
        <v>32</v>
      </c>
      <c r="AQ3">
        <v>33</v>
      </c>
      <c r="AR3">
        <v>34</v>
      </c>
      <c r="AS3">
        <v>35</v>
      </c>
      <c r="AT3">
        <v>36</v>
      </c>
      <c r="AU3">
        <v>37</v>
      </c>
      <c r="AV3">
        <v>38</v>
      </c>
      <c r="AW3">
        <v>39</v>
      </c>
      <c r="AX3">
        <v>40</v>
      </c>
      <c r="AY3">
        <v>41</v>
      </c>
      <c r="AZ3">
        <v>42</v>
      </c>
      <c r="BA3">
        <v>43</v>
      </c>
      <c r="BB3">
        <v>44</v>
      </c>
      <c r="BC3">
        <v>45</v>
      </c>
      <c r="BD3">
        <v>46</v>
      </c>
      <c r="BE3">
        <v>47</v>
      </c>
      <c r="BF3">
        <v>48</v>
      </c>
      <c r="BG3">
        <v>49</v>
      </c>
      <c r="BH3">
        <v>50</v>
      </c>
    </row>
    <row r="4" spans="1:61" x14ac:dyDescent="0.35">
      <c r="A4" t="s">
        <v>14</v>
      </c>
      <c r="B4" t="s">
        <v>15</v>
      </c>
      <c r="P4">
        <v>14.766999999999999</v>
      </c>
      <c r="R4">
        <v>5.3262863995085459</v>
      </c>
      <c r="S4">
        <v>29.327165994407366</v>
      </c>
      <c r="T4">
        <v>28.566231444999097</v>
      </c>
      <c r="U4">
        <v>8.0873044031408199</v>
      </c>
      <c r="V4">
        <v>2.5400383629237275</v>
      </c>
      <c r="W4">
        <v>1.9391810652668335</v>
      </c>
      <c r="X4">
        <v>2.1574241266643504</v>
      </c>
      <c r="Y4">
        <v>1.1871555757965455</v>
      </c>
      <c r="Z4">
        <v>5.7350633274707272</v>
      </c>
      <c r="AA4">
        <v>1.3924090403754548</v>
      </c>
      <c r="AB4">
        <v>1.4128100602038183</v>
      </c>
      <c r="AC4">
        <v>1.0428642809754545</v>
      </c>
      <c r="AD4">
        <v>0.1010916108831818</v>
      </c>
      <c r="AE4">
        <v>1.383813922842273</v>
      </c>
      <c r="AF4">
        <v>0.59193048070472731</v>
      </c>
      <c r="AG4">
        <v>0.74714526433718176</v>
      </c>
      <c r="AH4">
        <v>0.80843390850109087</v>
      </c>
      <c r="AI4">
        <v>0.24622013515781813</v>
      </c>
      <c r="AJ4">
        <v>0.30011797277363633</v>
      </c>
      <c r="AK4">
        <v>0.61974594868727284</v>
      </c>
      <c r="AL4">
        <v>1.4632118996205454</v>
      </c>
      <c r="AM4">
        <v>0.45994520966545444</v>
      </c>
      <c r="AN4">
        <v>0.52225746310618171</v>
      </c>
      <c r="AO4">
        <v>1.2310107550951819</v>
      </c>
      <c r="AP4">
        <v>0.39514005726281815</v>
      </c>
      <c r="AQ4">
        <v>0.3902643115315455</v>
      </c>
      <c r="AR4">
        <v>10.783017511424818</v>
      </c>
      <c r="AS4">
        <v>3.3655707275050917</v>
      </c>
      <c r="AT4">
        <v>4.6565580004197269</v>
      </c>
      <c r="AU4">
        <v>0.62281894452527276</v>
      </c>
      <c r="AV4">
        <v>0.12107530646545454</v>
      </c>
      <c r="AW4">
        <v>0.44396035238154546</v>
      </c>
      <c r="AX4">
        <v>0.20719228275527271</v>
      </c>
      <c r="AY4">
        <v>3.3779382814058185</v>
      </c>
      <c r="AZ4">
        <v>0.71779491583809096</v>
      </c>
      <c r="BA4">
        <v>0</v>
      </c>
      <c r="BB4">
        <v>0</v>
      </c>
      <c r="BC4">
        <v>0.23864814512200005</v>
      </c>
      <c r="BD4">
        <v>0</v>
      </c>
      <c r="BE4">
        <v>0</v>
      </c>
      <c r="BF4">
        <v>0</v>
      </c>
      <c r="BG4">
        <v>0</v>
      </c>
      <c r="BI4">
        <f>SUM(O4:BH4)</f>
        <v>137.27583748974473</v>
      </c>
    </row>
    <row r="5" spans="1:61" x14ac:dyDescent="0.35">
      <c r="B5" t="s">
        <v>16</v>
      </c>
      <c r="P5">
        <f>O10+P4</f>
        <v>1142.127</v>
      </c>
      <c r="R5">
        <f>Q10+R4</f>
        <v>1157.7332863995084</v>
      </c>
      <c r="S5">
        <f t="shared" ref="S5:BH5" si="0">R5+S4</f>
        <v>1187.0604523939157</v>
      </c>
      <c r="T5">
        <f t="shared" si="0"/>
        <v>1215.6266838389149</v>
      </c>
      <c r="U5">
        <f t="shared" si="0"/>
        <v>1223.7139882420556</v>
      </c>
      <c r="V5">
        <f t="shared" si="0"/>
        <v>1226.2540266049793</v>
      </c>
      <c r="W5">
        <f t="shared" si="0"/>
        <v>1228.1932076702462</v>
      </c>
      <c r="X5">
        <f t="shared" si="0"/>
        <v>1230.3506317969106</v>
      </c>
      <c r="Y5">
        <f t="shared" si="0"/>
        <v>1231.5377873727073</v>
      </c>
      <c r="Z5">
        <f t="shared" si="0"/>
        <v>1237.272850700178</v>
      </c>
      <c r="AA5">
        <f t="shared" si="0"/>
        <v>1238.6652597405534</v>
      </c>
      <c r="AB5">
        <f t="shared" si="0"/>
        <v>1240.0780698007572</v>
      </c>
      <c r="AC5">
        <f t="shared" si="0"/>
        <v>1241.1209340817327</v>
      </c>
      <c r="AD5">
        <f t="shared" si="0"/>
        <v>1241.2220256926159</v>
      </c>
      <c r="AE5">
        <f t="shared" si="0"/>
        <v>1242.6058396154583</v>
      </c>
      <c r="AF5">
        <f t="shared" si="0"/>
        <v>1243.1977700961631</v>
      </c>
      <c r="AG5">
        <f t="shared" si="0"/>
        <v>1243.9449153605003</v>
      </c>
      <c r="AH5">
        <f t="shared" si="0"/>
        <v>1244.7533492690013</v>
      </c>
      <c r="AI5">
        <f t="shared" si="0"/>
        <v>1244.999569404159</v>
      </c>
      <c r="AJ5">
        <f t="shared" si="0"/>
        <v>1245.2996873769328</v>
      </c>
      <c r="AK5">
        <f t="shared" si="0"/>
        <v>1245.91943332562</v>
      </c>
      <c r="AL5">
        <f t="shared" si="0"/>
        <v>1247.3826452252406</v>
      </c>
      <c r="AM5">
        <f t="shared" si="0"/>
        <v>1247.842590434906</v>
      </c>
      <c r="AN5">
        <f t="shared" si="0"/>
        <v>1248.3648478980122</v>
      </c>
      <c r="AO5">
        <f t="shared" si="0"/>
        <v>1249.5958586531074</v>
      </c>
      <c r="AP5">
        <f t="shared" si="0"/>
        <v>1249.9909987103701</v>
      </c>
      <c r="AQ5">
        <f t="shared" si="0"/>
        <v>1250.3812630219018</v>
      </c>
      <c r="AR5">
        <f t="shared" si="0"/>
        <v>1261.1642805333265</v>
      </c>
      <c r="AS5">
        <f t="shared" si="0"/>
        <v>1264.5298512608317</v>
      </c>
      <c r="AT5">
        <f t="shared" si="0"/>
        <v>1269.1864092612514</v>
      </c>
      <c r="AU5">
        <f t="shared" si="0"/>
        <v>1269.8092282057767</v>
      </c>
      <c r="AV5">
        <f t="shared" si="0"/>
        <v>1269.9303035122421</v>
      </c>
      <c r="AW5">
        <f t="shared" si="0"/>
        <v>1270.3742638646236</v>
      </c>
      <c r="AX5">
        <f t="shared" si="0"/>
        <v>1270.581456147379</v>
      </c>
      <c r="AY5">
        <f t="shared" si="0"/>
        <v>1273.9593944287849</v>
      </c>
      <c r="AZ5">
        <f t="shared" si="0"/>
        <v>1274.677189344623</v>
      </c>
      <c r="BA5">
        <f t="shared" si="0"/>
        <v>1274.677189344623</v>
      </c>
      <c r="BB5">
        <f t="shared" si="0"/>
        <v>1274.677189344623</v>
      </c>
      <c r="BC5">
        <f t="shared" si="0"/>
        <v>1274.9158374897449</v>
      </c>
      <c r="BD5">
        <f t="shared" si="0"/>
        <v>1274.9158374897449</v>
      </c>
      <c r="BE5">
        <f t="shared" si="0"/>
        <v>1274.9158374897449</v>
      </c>
      <c r="BF5">
        <f t="shared" si="0"/>
        <v>1274.9158374897449</v>
      </c>
      <c r="BG5">
        <f t="shared" si="0"/>
        <v>1274.9158374897449</v>
      </c>
      <c r="BH5">
        <f t="shared" si="0"/>
        <v>1274.9158374897449</v>
      </c>
    </row>
    <row r="7" spans="1:61" x14ac:dyDescent="0.35">
      <c r="B7" t="s">
        <v>12</v>
      </c>
      <c r="J7" t="s">
        <v>17</v>
      </c>
      <c r="K7">
        <v>48</v>
      </c>
      <c r="L7">
        <v>72</v>
      </c>
      <c r="M7">
        <v>96</v>
      </c>
      <c r="N7">
        <v>120</v>
      </c>
      <c r="O7">
        <v>144</v>
      </c>
      <c r="Q7">
        <v>192</v>
      </c>
    </row>
    <row r="8" spans="1:61" x14ac:dyDescent="0.35">
      <c r="A8" t="s">
        <v>7</v>
      </c>
      <c r="B8" t="s">
        <v>13</v>
      </c>
      <c r="J8">
        <v>0</v>
      </c>
      <c r="K8">
        <v>1</v>
      </c>
      <c r="L8">
        <v>2</v>
      </c>
      <c r="M8">
        <v>3</v>
      </c>
      <c r="N8">
        <v>4</v>
      </c>
      <c r="O8">
        <v>5</v>
      </c>
      <c r="Q8">
        <v>7</v>
      </c>
      <c r="BH8">
        <f>BH5-AQ5</f>
        <v>24.534574467843186</v>
      </c>
    </row>
    <row r="9" spans="1:61" x14ac:dyDescent="0.35">
      <c r="A9" t="s">
        <v>18</v>
      </c>
      <c r="B9" t="s">
        <v>15</v>
      </c>
      <c r="K9">
        <v>265.27</v>
      </c>
      <c r="L9">
        <v>83.51</v>
      </c>
      <c r="M9">
        <v>41.62</v>
      </c>
      <c r="N9">
        <v>27.34</v>
      </c>
      <c r="O9">
        <v>16.45</v>
      </c>
      <c r="Q9">
        <v>10.28</v>
      </c>
    </row>
    <row r="10" spans="1:61" x14ac:dyDescent="0.35">
      <c r="B10" t="s">
        <v>16</v>
      </c>
      <c r="J10">
        <v>693.17</v>
      </c>
      <c r="K10">
        <f>J10+K9</f>
        <v>958.43999999999994</v>
      </c>
      <c r="L10">
        <f>K10+L9</f>
        <v>1041.95</v>
      </c>
      <c r="M10">
        <f>L10+M9</f>
        <v>1083.57</v>
      </c>
      <c r="N10">
        <f>M10+N9</f>
        <v>1110.9099999999999</v>
      </c>
      <c r="O10">
        <f>N10+O9</f>
        <v>1127.3599999999999</v>
      </c>
      <c r="Q10">
        <f>P5+Q9</f>
        <v>1152.4069999999999</v>
      </c>
    </row>
    <row r="13" spans="1:61" x14ac:dyDescent="0.35">
      <c r="B13" t="s">
        <v>19</v>
      </c>
      <c r="P13">
        <v>192</v>
      </c>
      <c r="Q13">
        <v>216</v>
      </c>
      <c r="R13">
        <v>240</v>
      </c>
      <c r="S13">
        <v>264</v>
      </c>
      <c r="T13">
        <v>288</v>
      </c>
      <c r="U13">
        <v>312</v>
      </c>
      <c r="V13">
        <v>336</v>
      </c>
      <c r="W13">
        <v>360</v>
      </c>
      <c r="X13">
        <v>384</v>
      </c>
      <c r="Y13">
        <v>408</v>
      </c>
      <c r="Z13">
        <v>432</v>
      </c>
      <c r="AA13">
        <v>456</v>
      </c>
      <c r="AB13">
        <v>480</v>
      </c>
      <c r="AC13">
        <v>504</v>
      </c>
      <c r="AD13">
        <v>528</v>
      </c>
      <c r="AE13">
        <v>552</v>
      </c>
      <c r="AF13">
        <v>576</v>
      </c>
      <c r="AG13">
        <v>600</v>
      </c>
      <c r="AH13">
        <v>624</v>
      </c>
      <c r="AI13">
        <v>648</v>
      </c>
      <c r="AJ13">
        <v>672</v>
      </c>
      <c r="AK13">
        <v>696</v>
      </c>
      <c r="AL13">
        <v>720</v>
      </c>
      <c r="AM13">
        <v>744</v>
      </c>
      <c r="AN13">
        <v>768</v>
      </c>
      <c r="AO13">
        <v>792</v>
      </c>
      <c r="AP13">
        <v>816</v>
      </c>
      <c r="AQ13">
        <v>840</v>
      </c>
      <c r="AR13">
        <v>864</v>
      </c>
      <c r="AS13">
        <v>888</v>
      </c>
      <c r="AT13">
        <v>912</v>
      </c>
      <c r="AU13">
        <v>936</v>
      </c>
      <c r="AV13">
        <v>960</v>
      </c>
      <c r="AW13">
        <v>984</v>
      </c>
      <c r="AX13">
        <v>1008</v>
      </c>
      <c r="AY13">
        <v>1032</v>
      </c>
      <c r="AZ13">
        <v>1056</v>
      </c>
      <c r="BA13">
        <v>1080</v>
      </c>
      <c r="BB13">
        <v>1104</v>
      </c>
      <c r="BC13">
        <v>1128</v>
      </c>
      <c r="BD13">
        <v>1152</v>
      </c>
      <c r="BE13">
        <v>1176</v>
      </c>
      <c r="BF13">
        <v>1200</v>
      </c>
    </row>
    <row r="14" spans="1:61" x14ac:dyDescent="0.35">
      <c r="A14" t="s">
        <v>20</v>
      </c>
      <c r="B14" t="s">
        <v>13</v>
      </c>
      <c r="P14">
        <v>7</v>
      </c>
      <c r="Q14">
        <v>8</v>
      </c>
      <c r="R14">
        <v>9</v>
      </c>
      <c r="S14">
        <v>10</v>
      </c>
      <c r="T14">
        <v>11</v>
      </c>
      <c r="U14">
        <v>12</v>
      </c>
      <c r="V14">
        <v>13</v>
      </c>
      <c r="W14">
        <v>14</v>
      </c>
      <c r="X14">
        <v>15</v>
      </c>
      <c r="Y14">
        <v>16</v>
      </c>
      <c r="Z14">
        <v>17</v>
      </c>
      <c r="AA14">
        <v>18</v>
      </c>
      <c r="AB14">
        <v>19</v>
      </c>
      <c r="AC14">
        <v>20</v>
      </c>
      <c r="AD14">
        <v>21</v>
      </c>
      <c r="AE14">
        <v>22</v>
      </c>
      <c r="AF14">
        <v>23</v>
      </c>
      <c r="AG14">
        <v>24</v>
      </c>
      <c r="AH14">
        <v>25</v>
      </c>
      <c r="AI14">
        <v>26</v>
      </c>
      <c r="AJ14">
        <v>27</v>
      </c>
      <c r="AK14">
        <v>28</v>
      </c>
      <c r="AL14">
        <v>29</v>
      </c>
      <c r="AM14">
        <v>30</v>
      </c>
      <c r="AN14">
        <v>31</v>
      </c>
      <c r="AO14">
        <v>32</v>
      </c>
      <c r="AP14">
        <v>33</v>
      </c>
      <c r="AQ14">
        <v>34</v>
      </c>
      <c r="AR14">
        <v>35</v>
      </c>
      <c r="AS14">
        <v>36</v>
      </c>
      <c r="AT14">
        <v>37</v>
      </c>
      <c r="AU14">
        <v>38</v>
      </c>
      <c r="AV14">
        <v>39</v>
      </c>
      <c r="AW14">
        <v>40</v>
      </c>
      <c r="AX14">
        <v>41</v>
      </c>
      <c r="AY14">
        <v>42</v>
      </c>
      <c r="AZ14">
        <v>43</v>
      </c>
      <c r="BA14">
        <v>44</v>
      </c>
      <c r="BB14">
        <v>45</v>
      </c>
      <c r="BC14">
        <v>46</v>
      </c>
      <c r="BD14">
        <v>47</v>
      </c>
      <c r="BE14">
        <v>48</v>
      </c>
      <c r="BF14">
        <v>49</v>
      </c>
      <c r="BG14">
        <v>50</v>
      </c>
    </row>
    <row r="15" spans="1:61" x14ac:dyDescent="0.35">
      <c r="A15" t="s">
        <v>14</v>
      </c>
      <c r="B15" t="s">
        <v>21</v>
      </c>
      <c r="P15">
        <v>26.786397357068999</v>
      </c>
      <c r="Q15">
        <v>29.683400588455505</v>
      </c>
      <c r="R15">
        <v>36.2246969526405</v>
      </c>
      <c r="S15">
        <v>26.516724464763254</v>
      </c>
      <c r="T15">
        <v>15.946519425717504</v>
      </c>
      <c r="U15">
        <v>23.450346848336757</v>
      </c>
      <c r="V15">
        <v>16.120362771168253</v>
      </c>
      <c r="W15">
        <v>13.469291949366752</v>
      </c>
      <c r="X15">
        <v>13.799057941516752</v>
      </c>
      <c r="Y15">
        <v>10.771455226072749</v>
      </c>
      <c r="Z15">
        <v>9.8108728967064991</v>
      </c>
      <c r="AA15">
        <v>7.9328162977834991</v>
      </c>
      <c r="AB15">
        <v>7.5205014912224994</v>
      </c>
      <c r="AC15">
        <v>7.3244093038614997</v>
      </c>
      <c r="AD15">
        <v>4.3745986566225001</v>
      </c>
      <c r="AE15">
        <v>4.0874494726992507</v>
      </c>
      <c r="AF15">
        <v>6.4593427108612511</v>
      </c>
      <c r="AG15">
        <v>6.4068798619539997</v>
      </c>
      <c r="AH15">
        <v>3.0320563449442508</v>
      </c>
      <c r="AI15">
        <v>2.9719155489340006</v>
      </c>
      <c r="AJ15">
        <v>3.1625293963077508</v>
      </c>
      <c r="AK15">
        <v>2.8188594985925008</v>
      </c>
      <c r="AL15">
        <v>2.3099972421699997</v>
      </c>
      <c r="AM15">
        <v>2.3964766370545001</v>
      </c>
      <c r="AN15">
        <v>1.1222633204532255</v>
      </c>
      <c r="AO15">
        <v>1.536621323366</v>
      </c>
      <c r="AP15">
        <v>1.3851469119577497</v>
      </c>
      <c r="AQ15">
        <v>0.69916806605750004</v>
      </c>
      <c r="AR15">
        <v>0.85386840386775009</v>
      </c>
      <c r="AS15">
        <v>1.26433820159475</v>
      </c>
      <c r="AT15">
        <v>1.0291462304380001</v>
      </c>
      <c r="AU15">
        <v>1.1265746398417502</v>
      </c>
      <c r="AV15">
        <v>1.109126644164</v>
      </c>
      <c r="AW15">
        <v>1.0179252342102501</v>
      </c>
      <c r="AX15">
        <v>0.8880104361865</v>
      </c>
      <c r="AY15">
        <v>0.53759001681825003</v>
      </c>
      <c r="AZ15">
        <v>0.4602474660507499</v>
      </c>
      <c r="BA15">
        <v>0.65161243340374997</v>
      </c>
      <c r="BB15">
        <v>0.62655699388425001</v>
      </c>
      <c r="BC15">
        <v>0.64646455970950001</v>
      </c>
      <c r="BD15">
        <v>0.41438561510150007</v>
      </c>
      <c r="BE15">
        <v>0.28658837543174998</v>
      </c>
      <c r="BF15">
        <v>0.26521225979700003</v>
      </c>
      <c r="BG15">
        <v>0.39884726413349997</v>
      </c>
      <c r="BI15">
        <f>SUM(P15:BH15)</f>
        <v>299.69665328128872</v>
      </c>
    </row>
    <row r="16" spans="1:61" x14ac:dyDescent="0.35">
      <c r="B16" t="s">
        <v>16</v>
      </c>
      <c r="P16">
        <f>O21+P15</f>
        <v>488.1235247048682</v>
      </c>
      <c r="Q16">
        <f t="shared" ref="Q16:BG16" si="1">P16+Q15</f>
        <v>517.80692529332373</v>
      </c>
      <c r="R16">
        <f t="shared" si="1"/>
        <v>554.03162224596417</v>
      </c>
      <c r="S16">
        <f t="shared" si="1"/>
        <v>580.5483467107274</v>
      </c>
      <c r="T16">
        <f t="shared" si="1"/>
        <v>596.4948661364449</v>
      </c>
      <c r="U16">
        <f t="shared" si="1"/>
        <v>619.94521298478162</v>
      </c>
      <c r="V16">
        <f t="shared" si="1"/>
        <v>636.06557575594991</v>
      </c>
      <c r="W16">
        <f t="shared" si="1"/>
        <v>649.53486770531663</v>
      </c>
      <c r="X16">
        <f t="shared" si="1"/>
        <v>663.33392564683334</v>
      </c>
      <c r="Y16">
        <f t="shared" si="1"/>
        <v>674.10538087290604</v>
      </c>
      <c r="Z16">
        <f t="shared" si="1"/>
        <v>683.91625376961258</v>
      </c>
      <c r="AA16">
        <f t="shared" si="1"/>
        <v>691.84907006739604</v>
      </c>
      <c r="AB16">
        <f t="shared" si="1"/>
        <v>699.36957155861853</v>
      </c>
      <c r="AC16">
        <f t="shared" si="1"/>
        <v>706.69398086247998</v>
      </c>
      <c r="AD16">
        <f t="shared" si="1"/>
        <v>711.06857951910251</v>
      </c>
      <c r="AE16">
        <f t="shared" si="1"/>
        <v>715.1560289918018</v>
      </c>
      <c r="AF16">
        <f t="shared" si="1"/>
        <v>721.61537170266308</v>
      </c>
      <c r="AG16">
        <f t="shared" si="1"/>
        <v>728.02225156461714</v>
      </c>
      <c r="AH16">
        <f t="shared" si="1"/>
        <v>731.05430790956143</v>
      </c>
      <c r="AI16">
        <f t="shared" si="1"/>
        <v>734.02622345849545</v>
      </c>
      <c r="AJ16">
        <f t="shared" si="1"/>
        <v>737.18875285480317</v>
      </c>
      <c r="AK16">
        <f t="shared" si="1"/>
        <v>740.00761235339564</v>
      </c>
      <c r="AL16">
        <f t="shared" si="1"/>
        <v>742.31760959556561</v>
      </c>
      <c r="AM16">
        <f t="shared" si="1"/>
        <v>744.71408623262016</v>
      </c>
      <c r="AN16">
        <f t="shared" si="1"/>
        <v>745.83634955307343</v>
      </c>
      <c r="AO16">
        <f t="shared" si="1"/>
        <v>747.37297087643947</v>
      </c>
      <c r="AP16">
        <f t="shared" si="1"/>
        <v>748.75811778839727</v>
      </c>
      <c r="AQ16">
        <f t="shared" si="1"/>
        <v>749.45728585445477</v>
      </c>
      <c r="AR16">
        <f t="shared" si="1"/>
        <v>750.31115425832252</v>
      </c>
      <c r="AS16">
        <f t="shared" si="1"/>
        <v>751.57549245991731</v>
      </c>
      <c r="AT16">
        <f t="shared" si="1"/>
        <v>752.60463869035527</v>
      </c>
      <c r="AU16">
        <f t="shared" si="1"/>
        <v>753.73121333019708</v>
      </c>
      <c r="AV16">
        <f t="shared" si="1"/>
        <v>754.84033997436109</v>
      </c>
      <c r="AW16">
        <f t="shared" si="1"/>
        <v>755.85826520857131</v>
      </c>
      <c r="AX16">
        <f t="shared" si="1"/>
        <v>756.74627564475782</v>
      </c>
      <c r="AY16">
        <f t="shared" si="1"/>
        <v>757.2838656615761</v>
      </c>
      <c r="AZ16">
        <f t="shared" si="1"/>
        <v>757.74411312762686</v>
      </c>
      <c r="BA16">
        <f t="shared" si="1"/>
        <v>758.39572556103064</v>
      </c>
      <c r="BB16">
        <f t="shared" si="1"/>
        <v>759.02228255491491</v>
      </c>
      <c r="BC16">
        <f t="shared" si="1"/>
        <v>759.66874711462447</v>
      </c>
      <c r="BD16">
        <f t="shared" si="1"/>
        <v>760.083132729726</v>
      </c>
      <c r="BE16">
        <f t="shared" si="1"/>
        <v>760.36972110515774</v>
      </c>
      <c r="BF16">
        <f t="shared" si="1"/>
        <v>760.63493336495469</v>
      </c>
      <c r="BG16">
        <f t="shared" si="1"/>
        <v>761.03378062908814</v>
      </c>
    </row>
    <row r="18" spans="1:59" x14ac:dyDescent="0.35">
      <c r="B18" t="s">
        <v>19</v>
      </c>
      <c r="C18">
        <v>28</v>
      </c>
      <c r="J18">
        <v>48</v>
      </c>
      <c r="K18">
        <v>72</v>
      </c>
      <c r="L18">
        <v>96</v>
      </c>
      <c r="M18">
        <v>120</v>
      </c>
      <c r="N18">
        <v>144</v>
      </c>
      <c r="O18">
        <v>168</v>
      </c>
      <c r="BG18">
        <f>BG16-AR16</f>
        <v>10.722626370765624</v>
      </c>
    </row>
    <row r="19" spans="1:59" x14ac:dyDescent="0.35">
      <c r="A19" t="s">
        <v>20</v>
      </c>
      <c r="B19" t="s">
        <v>13</v>
      </c>
      <c r="C19">
        <v>0</v>
      </c>
      <c r="J19">
        <v>1</v>
      </c>
      <c r="K19">
        <v>2</v>
      </c>
      <c r="L19">
        <v>3</v>
      </c>
      <c r="M19">
        <v>4</v>
      </c>
      <c r="N19">
        <v>5</v>
      </c>
      <c r="O19">
        <v>6</v>
      </c>
    </row>
    <row r="20" spans="1:59" x14ac:dyDescent="0.35">
      <c r="A20" t="s">
        <v>22</v>
      </c>
      <c r="B20" t="s">
        <v>21</v>
      </c>
      <c r="C20">
        <v>0</v>
      </c>
      <c r="J20">
        <v>92.544572007463373</v>
      </c>
      <c r="K20">
        <v>129.32063826674275</v>
      </c>
      <c r="L20">
        <v>89.321541616179772</v>
      </c>
      <c r="M20">
        <v>62.608666085473743</v>
      </c>
      <c r="N20">
        <v>47.65514256013779</v>
      </c>
      <c r="O20">
        <v>39.886566811801721</v>
      </c>
    </row>
    <row r="21" spans="1:59" x14ac:dyDescent="0.35">
      <c r="B21" t="s">
        <v>16</v>
      </c>
      <c r="C21">
        <v>0</v>
      </c>
      <c r="J21">
        <f>C21+J20</f>
        <v>92.544572007463373</v>
      </c>
      <c r="K21">
        <f>J21+K20</f>
        <v>221.86521027420611</v>
      </c>
      <c r="L21">
        <f>K21+L20</f>
        <v>311.18675189038589</v>
      </c>
      <c r="M21">
        <f>L21+M20</f>
        <v>373.79541797585966</v>
      </c>
      <c r="N21">
        <f>M21+N20</f>
        <v>421.45056053599745</v>
      </c>
      <c r="O21">
        <f>N21+O20</f>
        <v>461.3371273477992</v>
      </c>
    </row>
    <row r="23" spans="1:59" x14ac:dyDescent="0.35">
      <c r="B23" t="s">
        <v>23</v>
      </c>
      <c r="C23">
        <v>0</v>
      </c>
      <c r="D23">
        <v>1</v>
      </c>
      <c r="E23">
        <v>2</v>
      </c>
      <c r="F23">
        <v>3</v>
      </c>
      <c r="G23">
        <v>4</v>
      </c>
      <c r="H23">
        <v>5</v>
      </c>
      <c r="J23">
        <v>7</v>
      </c>
      <c r="K23">
        <v>8</v>
      </c>
      <c r="L23">
        <v>9</v>
      </c>
      <c r="M23">
        <v>10</v>
      </c>
      <c r="N23">
        <v>11</v>
      </c>
      <c r="O23">
        <v>12</v>
      </c>
      <c r="Q23">
        <v>14</v>
      </c>
      <c r="R23">
        <v>15</v>
      </c>
      <c r="S23">
        <v>16</v>
      </c>
      <c r="T23">
        <v>17</v>
      </c>
      <c r="U23">
        <v>18</v>
      </c>
      <c r="V23">
        <v>19</v>
      </c>
      <c r="X23">
        <v>21</v>
      </c>
      <c r="Y23">
        <v>22</v>
      </c>
      <c r="Z23">
        <v>23</v>
      </c>
      <c r="AA23">
        <v>24</v>
      </c>
      <c r="AB23">
        <v>25</v>
      </c>
      <c r="AC23">
        <v>26</v>
      </c>
      <c r="AE23">
        <v>28</v>
      </c>
      <c r="AF23">
        <v>29</v>
      </c>
      <c r="AG23">
        <v>30</v>
      </c>
      <c r="AH23">
        <v>31</v>
      </c>
      <c r="AI23">
        <v>32</v>
      </c>
      <c r="AJ23">
        <v>33</v>
      </c>
      <c r="AL23">
        <v>35</v>
      </c>
      <c r="AM23">
        <v>36</v>
      </c>
      <c r="AN23">
        <v>37</v>
      </c>
      <c r="AO23">
        <v>38</v>
      </c>
      <c r="AP23">
        <v>39</v>
      </c>
      <c r="AQ23">
        <v>40</v>
      </c>
    </row>
    <row r="24" spans="1:59" x14ac:dyDescent="0.35">
      <c r="A24" t="s">
        <v>2</v>
      </c>
      <c r="C24">
        <v>9.2565831841227002</v>
      </c>
      <c r="D24">
        <v>42.369608152150192</v>
      </c>
      <c r="E24">
        <v>46.043221332427194</v>
      </c>
      <c r="F24">
        <v>113.728365922617</v>
      </c>
      <c r="G24">
        <v>0</v>
      </c>
      <c r="H24">
        <v>0</v>
      </c>
      <c r="J24">
        <v>64.8270899447337</v>
      </c>
      <c r="K24">
        <v>41.336898757829999</v>
      </c>
      <c r="L24">
        <v>36.051938210017802</v>
      </c>
      <c r="M24">
        <v>32.721631230727795</v>
      </c>
      <c r="N24">
        <v>0</v>
      </c>
      <c r="O24">
        <v>0</v>
      </c>
      <c r="Q24">
        <v>14.690247918632997</v>
      </c>
      <c r="R24">
        <v>19.573301634335998</v>
      </c>
      <c r="S24">
        <v>13.679543602834199</v>
      </c>
      <c r="T24">
        <v>13.5695984053812</v>
      </c>
      <c r="U24">
        <v>0</v>
      </c>
      <c r="V24">
        <v>0</v>
      </c>
      <c r="X24">
        <v>8.7589850630049</v>
      </c>
      <c r="Y24">
        <v>9.3293362459752007</v>
      </c>
      <c r="Z24">
        <v>7.1561086987004998</v>
      </c>
      <c r="AA24">
        <v>4.8761090330909989</v>
      </c>
      <c r="AB24">
        <v>0</v>
      </c>
      <c r="AC24">
        <v>0</v>
      </c>
      <c r="AE24">
        <v>5.6071881964619994</v>
      </c>
      <c r="AF24">
        <v>2.3526349929926993</v>
      </c>
      <c r="AG24">
        <v>2.9132460209171991</v>
      </c>
      <c r="AH24">
        <v>2.2009029130637998</v>
      </c>
      <c r="AI24">
        <v>0</v>
      </c>
      <c r="AJ24">
        <v>0</v>
      </c>
      <c r="AL24">
        <v>2.0738627214707992</v>
      </c>
      <c r="AM24">
        <v>2.8448488441296003</v>
      </c>
      <c r="AN24">
        <v>2.5892985672317992</v>
      </c>
      <c r="AO24">
        <v>2.2333646413439987</v>
      </c>
      <c r="AP24">
        <v>0.33827731165799996</v>
      </c>
      <c r="AQ24">
        <v>0</v>
      </c>
    </row>
    <row r="25" spans="1:59" x14ac:dyDescent="0.35">
      <c r="A25" t="s">
        <v>24</v>
      </c>
      <c r="B25" t="s">
        <v>16</v>
      </c>
      <c r="C25">
        <v>9.2565831841227002</v>
      </c>
      <c r="D25">
        <f>C25+D24</f>
        <v>51.626191336272896</v>
      </c>
      <c r="E25">
        <f>D25+E24</f>
        <v>97.66941266870009</v>
      </c>
      <c r="F25">
        <f>E25+F24</f>
        <v>211.39777859131709</v>
      </c>
      <c r="G25">
        <f>F25+G24</f>
        <v>211.39777859131709</v>
      </c>
      <c r="H25">
        <f>G25+H24</f>
        <v>211.39777859131709</v>
      </c>
      <c r="J25" s="55">
        <f>I29+J24</f>
        <v>336.56479451124119</v>
      </c>
      <c r="K25" s="55">
        <f>J25+K24</f>
        <v>377.90169326907119</v>
      </c>
      <c r="L25" s="55">
        <f>K25+L24</f>
        <v>413.95363147908898</v>
      </c>
      <c r="M25" s="55">
        <f>L25+M24</f>
        <v>446.67526270981676</v>
      </c>
      <c r="N25" s="55">
        <f>M25+N24</f>
        <v>446.67526270981676</v>
      </c>
      <c r="O25" s="55">
        <f>N25+O24</f>
        <v>446.67526270981676</v>
      </c>
      <c r="Q25" s="55">
        <f>P29+Q24</f>
        <v>483.9755106284498</v>
      </c>
      <c r="R25" s="55">
        <f>Q25+R24</f>
        <v>503.54881226278582</v>
      </c>
      <c r="S25" s="55">
        <f>R25+S24</f>
        <v>517.22835586561996</v>
      </c>
      <c r="T25" s="55">
        <f>S25+T24</f>
        <v>530.79795427100112</v>
      </c>
      <c r="U25" s="55">
        <f>T25+U24</f>
        <v>530.79795427100112</v>
      </c>
      <c r="V25" s="55">
        <f>U25+V24</f>
        <v>530.79795427100112</v>
      </c>
      <c r="X25" s="55">
        <f>W29+X24</f>
        <v>550.10693933400603</v>
      </c>
      <c r="Y25" s="55">
        <f>X25+Y24</f>
        <v>559.43627557998127</v>
      </c>
      <c r="Z25" s="55">
        <f>Y25+Z24</f>
        <v>566.59238427868172</v>
      </c>
      <c r="AA25" s="55">
        <f>Z25+AA24</f>
        <v>571.4684933117727</v>
      </c>
      <c r="AB25" s="55">
        <f>AA25+AB24</f>
        <v>571.4684933117727</v>
      </c>
      <c r="AC25" s="55">
        <f>AB25+AC24</f>
        <v>571.4684933117727</v>
      </c>
      <c r="AE25" s="55">
        <f>AD29+AE24</f>
        <v>581.40568150823469</v>
      </c>
      <c r="AF25" s="55">
        <f>AE25+AF24</f>
        <v>583.75831650122734</v>
      </c>
      <c r="AG25" s="55">
        <f>AF25+AG24</f>
        <v>586.67156252214454</v>
      </c>
      <c r="AH25" s="55">
        <f>AG25+AH24</f>
        <v>588.87246543520837</v>
      </c>
      <c r="AI25" s="55">
        <f>AH25+AI24</f>
        <v>588.87246543520837</v>
      </c>
      <c r="AJ25" s="55">
        <f>AI25+AJ24</f>
        <v>588.87246543520837</v>
      </c>
      <c r="AL25" s="55">
        <f>AK29+AL24</f>
        <v>593.65934291708925</v>
      </c>
      <c r="AM25" s="55">
        <f>AL25+AM24</f>
        <v>596.50419176121886</v>
      </c>
      <c r="AN25" s="55">
        <f>AM25+AN24</f>
        <v>599.09349032845068</v>
      </c>
      <c r="AO25" s="55">
        <f>AN25+AO24</f>
        <v>601.32685496979468</v>
      </c>
      <c r="AP25" s="55">
        <f>AO25+AP24</f>
        <v>601.66513228145266</v>
      </c>
      <c r="AQ25" s="55">
        <f>AP25+AQ24</f>
        <v>601.66513228145266</v>
      </c>
    </row>
    <row r="26" spans="1:59" x14ac:dyDescent="0.35">
      <c r="BA26">
        <f>SUM(C24:AQ24)/BA33</f>
        <v>0.81571208598104328</v>
      </c>
    </row>
    <row r="27" spans="1:59" x14ac:dyDescent="0.35">
      <c r="A27" t="s">
        <v>2</v>
      </c>
      <c r="B27" t="s">
        <v>23</v>
      </c>
      <c r="I27">
        <v>6</v>
      </c>
      <c r="P27">
        <v>13</v>
      </c>
      <c r="W27">
        <v>20</v>
      </c>
      <c r="AD27">
        <v>27</v>
      </c>
      <c r="AK27">
        <v>34</v>
      </c>
    </row>
    <row r="28" spans="1:59" x14ac:dyDescent="0.35">
      <c r="A28" t="s">
        <v>18</v>
      </c>
      <c r="I28" s="34">
        <v>60.339925975190404</v>
      </c>
      <c r="P28">
        <v>22.61</v>
      </c>
      <c r="W28">
        <v>10.55</v>
      </c>
      <c r="AD28">
        <v>4.33</v>
      </c>
      <c r="AK28" s="34">
        <v>2.7130147604099997</v>
      </c>
    </row>
    <row r="29" spans="1:59" x14ac:dyDescent="0.35">
      <c r="I29" s="55">
        <f>H25+I28</f>
        <v>271.73770456650749</v>
      </c>
      <c r="P29" s="55">
        <f>O25+P28</f>
        <v>469.28526270981678</v>
      </c>
      <c r="W29" s="55">
        <f>V25+W28</f>
        <v>541.34795427100107</v>
      </c>
      <c r="AD29" s="55">
        <f>AC25+AD28</f>
        <v>575.79849331177275</v>
      </c>
      <c r="AK29" s="55">
        <f>AJ25+AK28</f>
        <v>591.5854801956184</v>
      </c>
    </row>
    <row r="30" spans="1:59" x14ac:dyDescent="0.35">
      <c r="A30" t="s">
        <v>2</v>
      </c>
      <c r="B30" t="s">
        <v>23</v>
      </c>
    </row>
    <row r="31" spans="1:59" x14ac:dyDescent="0.35">
      <c r="A31" t="s">
        <v>25</v>
      </c>
      <c r="AR31">
        <v>41</v>
      </c>
      <c r="AS31">
        <f t="shared" ref="AS31:BA31" si="2">AR31+1</f>
        <v>42</v>
      </c>
      <c r="AT31">
        <f t="shared" si="2"/>
        <v>43</v>
      </c>
      <c r="AU31">
        <f t="shared" si="2"/>
        <v>44</v>
      </c>
      <c r="AV31">
        <f t="shared" si="2"/>
        <v>45</v>
      </c>
      <c r="AW31">
        <f t="shared" si="2"/>
        <v>46</v>
      </c>
      <c r="AX31">
        <f t="shared" si="2"/>
        <v>47</v>
      </c>
      <c r="AY31">
        <f t="shared" si="2"/>
        <v>48</v>
      </c>
      <c r="AZ31">
        <f t="shared" si="2"/>
        <v>49</v>
      </c>
      <c r="BA31">
        <f t="shared" si="2"/>
        <v>50</v>
      </c>
      <c r="BC31">
        <v>12.672000000000001</v>
      </c>
    </row>
    <row r="32" spans="1:59" x14ac:dyDescent="0.35">
      <c r="AR32">
        <v>0</v>
      </c>
      <c r="AS32">
        <v>2.068411437353086</v>
      </c>
      <c r="AT32">
        <v>2.7002028101934323</v>
      </c>
      <c r="AU32">
        <v>1.8187970375460798</v>
      </c>
      <c r="AV32">
        <v>1.7201085819983999</v>
      </c>
      <c r="AW32">
        <v>1.6259716774487412</v>
      </c>
      <c r="AX32">
        <v>0</v>
      </c>
      <c r="AY32">
        <v>0</v>
      </c>
      <c r="AZ32">
        <v>1.5087841821572132</v>
      </c>
      <c r="BA32">
        <v>1.2296848929087412</v>
      </c>
      <c r="BC32">
        <f>SUM(AR32:BA32)</f>
        <v>12.671960619605693</v>
      </c>
    </row>
    <row r="33" spans="1:152" x14ac:dyDescent="0.35">
      <c r="AR33">
        <f>AQ25+AR32</f>
        <v>601.66513228145266</v>
      </c>
      <c r="AS33">
        <f t="shared" ref="AS33:BA33" si="3">AR33+AS32</f>
        <v>603.73354371880578</v>
      </c>
      <c r="AT33">
        <f t="shared" si="3"/>
        <v>606.43374652899922</v>
      </c>
      <c r="AU33">
        <f t="shared" si="3"/>
        <v>608.25254356654534</v>
      </c>
      <c r="AV33">
        <f t="shared" si="3"/>
        <v>609.97265214854372</v>
      </c>
      <c r="AW33">
        <f t="shared" si="3"/>
        <v>611.59862382599249</v>
      </c>
      <c r="AX33">
        <f t="shared" si="3"/>
        <v>611.59862382599249</v>
      </c>
      <c r="AY33">
        <f t="shared" si="3"/>
        <v>611.59862382599249</v>
      </c>
      <c r="AZ33">
        <f t="shared" si="3"/>
        <v>613.10740800814972</v>
      </c>
      <c r="BA33">
        <f t="shared" si="3"/>
        <v>614.33709290105844</v>
      </c>
      <c r="CF33">
        <v>0.12191698403831419</v>
      </c>
      <c r="CG33">
        <v>7.8301315206128291E-2</v>
      </c>
      <c r="CH33">
        <v>5.6654895844703339E-2</v>
      </c>
      <c r="CI33">
        <v>4.3880036948052384E-2</v>
      </c>
      <c r="CJ33">
        <v>3.5522560098990554E-2</v>
      </c>
    </row>
    <row r="34" spans="1:152" x14ac:dyDescent="0.35">
      <c r="C34">
        <v>0</v>
      </c>
      <c r="D34">
        <v>1</v>
      </c>
      <c r="E34">
        <v>2</v>
      </c>
      <c r="F34">
        <v>3</v>
      </c>
      <c r="G34">
        <v>4</v>
      </c>
      <c r="H34">
        <v>5</v>
      </c>
      <c r="I34">
        <v>6</v>
      </c>
      <c r="J34">
        <v>7</v>
      </c>
      <c r="K34">
        <v>8</v>
      </c>
      <c r="L34">
        <v>9</v>
      </c>
      <c r="M34">
        <v>10</v>
      </c>
      <c r="N34">
        <v>11</v>
      </c>
      <c r="O34">
        <v>12</v>
      </c>
      <c r="P34">
        <v>13</v>
      </c>
      <c r="Q34">
        <v>14</v>
      </c>
      <c r="R34">
        <v>15</v>
      </c>
      <c r="S34">
        <v>16</v>
      </c>
      <c r="T34">
        <v>17</v>
      </c>
      <c r="U34">
        <v>18</v>
      </c>
      <c r="V34">
        <v>19</v>
      </c>
      <c r="W34">
        <v>20</v>
      </c>
      <c r="X34">
        <v>21</v>
      </c>
      <c r="Y34">
        <v>22</v>
      </c>
      <c r="Z34">
        <v>23</v>
      </c>
      <c r="AA34">
        <v>24</v>
      </c>
      <c r="AB34">
        <v>25</v>
      </c>
      <c r="AC34">
        <v>26</v>
      </c>
      <c r="AD34">
        <v>27</v>
      </c>
      <c r="AE34">
        <v>28</v>
      </c>
      <c r="AF34">
        <v>29</v>
      </c>
      <c r="AG34">
        <v>30</v>
      </c>
      <c r="AH34">
        <v>31</v>
      </c>
      <c r="AI34">
        <v>32</v>
      </c>
      <c r="AJ34">
        <v>33</v>
      </c>
      <c r="AK34">
        <v>34</v>
      </c>
      <c r="AL34">
        <v>35</v>
      </c>
      <c r="AM34">
        <v>36</v>
      </c>
      <c r="AN34">
        <v>37</v>
      </c>
      <c r="AO34">
        <v>38</v>
      </c>
      <c r="AP34">
        <v>39</v>
      </c>
      <c r="AQ34">
        <v>40</v>
      </c>
      <c r="AR34">
        <v>41</v>
      </c>
      <c r="AS34">
        <v>42</v>
      </c>
      <c r="AT34">
        <v>43</v>
      </c>
      <c r="AU34">
        <v>44</v>
      </c>
      <c r="AV34">
        <v>45</v>
      </c>
      <c r="AW34">
        <v>46</v>
      </c>
      <c r="AX34">
        <v>47</v>
      </c>
      <c r="AY34">
        <v>48</v>
      </c>
      <c r="AZ34">
        <v>49</v>
      </c>
      <c r="BA34">
        <v>50</v>
      </c>
    </row>
    <row r="35" spans="1:152" x14ac:dyDescent="0.35">
      <c r="A35" t="s">
        <v>248</v>
      </c>
      <c r="C35">
        <f>C24</f>
        <v>9.2565831841227002</v>
      </c>
      <c r="D35">
        <f>D24+J20</f>
        <v>134.91418015961358</v>
      </c>
      <c r="E35">
        <f>E24+K20</f>
        <v>175.36385959916993</v>
      </c>
      <c r="F35">
        <f>F24+L20</f>
        <v>203.04990753879679</v>
      </c>
      <c r="G35">
        <f>G24+M20</f>
        <v>62.608666085473743</v>
      </c>
      <c r="H35">
        <f>H24+N20</f>
        <v>47.65514256013779</v>
      </c>
      <c r="I35" s="55">
        <f>I28+O20</f>
        <v>100.22649278699213</v>
      </c>
      <c r="J35">
        <f t="shared" ref="J35:O35" si="4">J24+P15</f>
        <v>91.613487301802706</v>
      </c>
      <c r="K35">
        <f t="shared" si="4"/>
        <v>71.020299346285498</v>
      </c>
      <c r="L35">
        <f t="shared" si="4"/>
        <v>72.276635162658295</v>
      </c>
      <c r="M35">
        <f t="shared" si="4"/>
        <v>59.238355695491052</v>
      </c>
      <c r="N35">
        <f t="shared" si="4"/>
        <v>15.946519425717504</v>
      </c>
      <c r="O35">
        <f t="shared" si="4"/>
        <v>23.450346848336757</v>
      </c>
      <c r="P35">
        <f>P28+V15</f>
        <v>38.730362771168252</v>
      </c>
      <c r="Q35">
        <f t="shared" ref="Q35:V35" si="5">Q24+W15</f>
        <v>28.159539867999747</v>
      </c>
      <c r="R35">
        <f t="shared" si="5"/>
        <v>33.372359575852748</v>
      </c>
      <c r="S35">
        <f t="shared" si="5"/>
        <v>24.450998828906947</v>
      </c>
      <c r="T35">
        <f t="shared" si="5"/>
        <v>23.380471302087699</v>
      </c>
      <c r="U35">
        <f t="shared" si="5"/>
        <v>7.9328162977834991</v>
      </c>
      <c r="V35">
        <f t="shared" si="5"/>
        <v>7.5205014912224994</v>
      </c>
      <c r="W35">
        <f>W28+AC15</f>
        <v>17.874409303861501</v>
      </c>
      <c r="X35">
        <f t="shared" ref="X35:AC35" si="6">X24+AD15</f>
        <v>13.133583719627399</v>
      </c>
      <c r="Y35">
        <f t="shared" si="6"/>
        <v>13.416785718674451</v>
      </c>
      <c r="Z35">
        <f t="shared" si="6"/>
        <v>13.61545140956175</v>
      </c>
      <c r="AA35">
        <f t="shared" si="6"/>
        <v>11.282988895044998</v>
      </c>
      <c r="AB35">
        <f t="shared" si="6"/>
        <v>3.0320563449442508</v>
      </c>
      <c r="AC35">
        <f t="shared" si="6"/>
        <v>2.9719155489340006</v>
      </c>
      <c r="AD35">
        <f>AD28+AJ15</f>
        <v>7.4925293963077504</v>
      </c>
      <c r="AE35">
        <f t="shared" ref="AE35:AJ35" si="7">AE24+AK15</f>
        <v>8.4260476950544998</v>
      </c>
      <c r="AF35">
        <f t="shared" si="7"/>
        <v>4.6626322351626985</v>
      </c>
      <c r="AG35">
        <f t="shared" si="7"/>
        <v>5.3097226579716992</v>
      </c>
      <c r="AH35">
        <f t="shared" si="7"/>
        <v>3.3231662335170253</v>
      </c>
      <c r="AI35">
        <f t="shared" si="7"/>
        <v>1.536621323366</v>
      </c>
      <c r="AJ35">
        <f t="shared" si="7"/>
        <v>1.3851469119577497</v>
      </c>
      <c r="AK35" s="55">
        <f>AK28+AQ15</f>
        <v>3.4121828264674998</v>
      </c>
      <c r="AL35">
        <f t="shared" ref="AL35:AQ35" si="8">AL24+AR15</f>
        <v>2.9277311253385494</v>
      </c>
      <c r="AM35">
        <f t="shared" si="8"/>
        <v>4.10918704572435</v>
      </c>
      <c r="AN35">
        <f t="shared" si="8"/>
        <v>3.6184447976697993</v>
      </c>
      <c r="AO35">
        <f t="shared" si="8"/>
        <v>3.3599392811857491</v>
      </c>
      <c r="AP35">
        <f t="shared" si="8"/>
        <v>1.447403955822</v>
      </c>
      <c r="AQ35">
        <f t="shared" si="8"/>
        <v>1.0179252342102501</v>
      </c>
      <c r="AR35">
        <f t="shared" ref="AR35:BA35" si="9">AR32+AX15</f>
        <v>0.8880104361865</v>
      </c>
      <c r="AS35">
        <f t="shared" si="9"/>
        <v>2.6060014541713361</v>
      </c>
      <c r="AT35">
        <f t="shared" si="9"/>
        <v>3.1604502762441822</v>
      </c>
      <c r="AU35">
        <f t="shared" si="9"/>
        <v>2.4704094709498299</v>
      </c>
      <c r="AV35">
        <f t="shared" si="9"/>
        <v>2.3466655758826498</v>
      </c>
      <c r="AW35">
        <f t="shared" si="9"/>
        <v>2.2724362371582414</v>
      </c>
      <c r="AX35">
        <f t="shared" si="9"/>
        <v>0.41438561510150007</v>
      </c>
      <c r="AY35">
        <f t="shared" si="9"/>
        <v>0.28658837543174998</v>
      </c>
      <c r="AZ35">
        <f t="shared" si="9"/>
        <v>1.7739964419542131</v>
      </c>
      <c r="BA35">
        <f t="shared" si="9"/>
        <v>1.6285321570422411</v>
      </c>
    </row>
    <row r="36" spans="1:152" x14ac:dyDescent="0.35">
      <c r="C36">
        <f>C35</f>
        <v>9.2565831841227002</v>
      </c>
      <c r="D36">
        <f t="shared" ref="D36:BA36" si="10">C36+D35</f>
        <v>144.17076334373627</v>
      </c>
      <c r="E36">
        <f t="shared" si="10"/>
        <v>319.5346229429062</v>
      </c>
      <c r="F36">
        <f t="shared" si="10"/>
        <v>522.58453048170304</v>
      </c>
      <c r="G36">
        <f t="shared" si="10"/>
        <v>585.19319656717676</v>
      </c>
      <c r="H36">
        <f t="shared" si="10"/>
        <v>632.8483391273146</v>
      </c>
      <c r="I36">
        <f t="shared" si="10"/>
        <v>733.07483191430674</v>
      </c>
      <c r="J36">
        <f t="shared" si="10"/>
        <v>824.68831921610945</v>
      </c>
      <c r="K36">
        <f t="shared" si="10"/>
        <v>895.70861856239492</v>
      </c>
      <c r="L36">
        <f t="shared" si="10"/>
        <v>967.98525372505321</v>
      </c>
      <c r="M36">
        <f t="shared" si="10"/>
        <v>1027.2236094205443</v>
      </c>
      <c r="N36">
        <f t="shared" si="10"/>
        <v>1043.1701288462618</v>
      </c>
      <c r="O36">
        <f t="shared" si="10"/>
        <v>1066.6204756945986</v>
      </c>
      <c r="P36">
        <f t="shared" si="10"/>
        <v>1105.3508384657669</v>
      </c>
      <c r="Q36">
        <f t="shared" si="10"/>
        <v>1133.5103783337665</v>
      </c>
      <c r="R36">
        <f t="shared" si="10"/>
        <v>1166.8827379096192</v>
      </c>
      <c r="S36">
        <f t="shared" si="10"/>
        <v>1191.3337367385261</v>
      </c>
      <c r="T36">
        <f t="shared" si="10"/>
        <v>1214.7142080406138</v>
      </c>
      <c r="U36">
        <f t="shared" si="10"/>
        <v>1222.6470243383974</v>
      </c>
      <c r="V36">
        <f t="shared" si="10"/>
        <v>1230.16752582962</v>
      </c>
      <c r="W36">
        <f t="shared" si="10"/>
        <v>1248.0419351334815</v>
      </c>
      <c r="X36">
        <f t="shared" si="10"/>
        <v>1261.175518853109</v>
      </c>
      <c r="Y36">
        <f t="shared" si="10"/>
        <v>1274.5923045717834</v>
      </c>
      <c r="Z36">
        <f t="shared" si="10"/>
        <v>1288.2077559813451</v>
      </c>
      <c r="AA36">
        <f t="shared" si="10"/>
        <v>1299.4907448763902</v>
      </c>
      <c r="AB36">
        <f t="shared" si="10"/>
        <v>1302.5228012213345</v>
      </c>
      <c r="AC36">
        <f t="shared" si="10"/>
        <v>1305.4947167702685</v>
      </c>
      <c r="AD36">
        <f t="shared" si="10"/>
        <v>1312.9872461665761</v>
      </c>
      <c r="AE36">
        <f t="shared" si="10"/>
        <v>1321.4132938616306</v>
      </c>
      <c r="AF36">
        <f t="shared" si="10"/>
        <v>1326.0759260967932</v>
      </c>
      <c r="AG36">
        <f t="shared" si="10"/>
        <v>1331.3856487547648</v>
      </c>
      <c r="AH36">
        <f t="shared" si="10"/>
        <v>1334.7088149882818</v>
      </c>
      <c r="AI36">
        <f t="shared" si="10"/>
        <v>1336.2454363116478</v>
      </c>
      <c r="AJ36">
        <f t="shared" si="10"/>
        <v>1337.6305832236055</v>
      </c>
      <c r="AK36">
        <f t="shared" si="10"/>
        <v>1341.0427660500729</v>
      </c>
      <c r="AL36">
        <f t="shared" si="10"/>
        <v>1343.9704971754115</v>
      </c>
      <c r="AM36">
        <f t="shared" si="10"/>
        <v>1348.0796842211359</v>
      </c>
      <c r="AN36">
        <f t="shared" si="10"/>
        <v>1351.6981290188057</v>
      </c>
      <c r="AO36">
        <f t="shared" si="10"/>
        <v>1355.0580682999914</v>
      </c>
      <c r="AP36">
        <f t="shared" si="10"/>
        <v>1356.5054722558134</v>
      </c>
      <c r="AQ36">
        <f t="shared" si="10"/>
        <v>1357.5233974900236</v>
      </c>
      <c r="AR36">
        <f t="shared" si="10"/>
        <v>1358.4114079262101</v>
      </c>
      <c r="AS36">
        <f t="shared" si="10"/>
        <v>1361.0174093803814</v>
      </c>
      <c r="AT36">
        <f t="shared" si="10"/>
        <v>1364.1778596566255</v>
      </c>
      <c r="AU36">
        <f t="shared" si="10"/>
        <v>1366.6482691275753</v>
      </c>
      <c r="AV36">
        <f t="shared" si="10"/>
        <v>1368.9949347034581</v>
      </c>
      <c r="AW36">
        <f t="shared" si="10"/>
        <v>1371.2673709406163</v>
      </c>
      <c r="AX36">
        <f t="shared" si="10"/>
        <v>1371.6817565557178</v>
      </c>
      <c r="AY36">
        <f t="shared" si="10"/>
        <v>1371.9683449311497</v>
      </c>
      <c r="AZ36">
        <f t="shared" si="10"/>
        <v>1373.742341373104</v>
      </c>
      <c r="BA36">
        <f t="shared" si="10"/>
        <v>1375.3708735301461</v>
      </c>
    </row>
    <row r="38" spans="1:152" x14ac:dyDescent="0.35">
      <c r="CF38">
        <f>CF33*1000</f>
        <v>121.9169840383142</v>
      </c>
      <c r="CG38">
        <f>CG33*1000</f>
        <v>78.301315206128294</v>
      </c>
      <c r="CH38">
        <f>CH33*1000</f>
        <v>56.65489584470334</v>
      </c>
      <c r="CI38">
        <f>CI33*1000</f>
        <v>43.880036948052386</v>
      </c>
      <c r="CJ38">
        <f>CJ33*1000</f>
        <v>35.522560098990553</v>
      </c>
    </row>
    <row r="39" spans="1:152" x14ac:dyDescent="0.35">
      <c r="G39" s="34"/>
      <c r="H39" s="34"/>
      <c r="I39" s="34"/>
      <c r="J39" s="34"/>
      <c r="K39" s="34"/>
    </row>
    <row r="43" spans="1:152" x14ac:dyDescent="0.35">
      <c r="D43">
        <v>187.55163258568186</v>
      </c>
      <c r="E43">
        <v>68.046729484474724</v>
      </c>
      <c r="F43">
        <v>36.454699460493579</v>
      </c>
      <c r="G43">
        <v>23.126990452024625</v>
      </c>
      <c r="H43">
        <v>16.151517730390403</v>
      </c>
      <c r="J43">
        <v>9.3220228120782593</v>
      </c>
    </row>
    <row r="46" spans="1:152" x14ac:dyDescent="0.35">
      <c r="BX46" t="s">
        <v>19</v>
      </c>
      <c r="BY46">
        <v>28</v>
      </c>
      <c r="BZ46">
        <v>29</v>
      </c>
      <c r="CA46">
        <v>30</v>
      </c>
      <c r="CB46">
        <v>31</v>
      </c>
      <c r="CC46">
        <v>32</v>
      </c>
      <c r="CD46">
        <v>33</v>
      </c>
      <c r="CE46">
        <v>34</v>
      </c>
      <c r="CK46">
        <v>168</v>
      </c>
      <c r="CL46">
        <v>192</v>
      </c>
      <c r="CM46">
        <v>216</v>
      </c>
      <c r="CN46">
        <v>240</v>
      </c>
      <c r="CO46">
        <v>264</v>
      </c>
      <c r="CP46">
        <v>288</v>
      </c>
      <c r="CQ46">
        <v>312</v>
      </c>
      <c r="CR46">
        <v>336</v>
      </c>
      <c r="CS46">
        <v>360</v>
      </c>
      <c r="CT46">
        <v>384</v>
      </c>
      <c r="CU46">
        <v>408</v>
      </c>
      <c r="CV46">
        <v>432</v>
      </c>
      <c r="CW46">
        <v>456</v>
      </c>
      <c r="CX46">
        <v>480</v>
      </c>
      <c r="CY46">
        <v>504</v>
      </c>
      <c r="CZ46">
        <v>528</v>
      </c>
      <c r="DA46">
        <v>552</v>
      </c>
      <c r="DB46">
        <v>576</v>
      </c>
      <c r="DC46">
        <v>600</v>
      </c>
      <c r="DD46">
        <v>624</v>
      </c>
      <c r="DE46">
        <v>648</v>
      </c>
      <c r="DF46">
        <v>672</v>
      </c>
      <c r="DG46">
        <v>696</v>
      </c>
      <c r="DH46">
        <v>720</v>
      </c>
      <c r="DI46">
        <v>744</v>
      </c>
      <c r="DJ46">
        <v>768</v>
      </c>
      <c r="DK46">
        <v>792</v>
      </c>
      <c r="DL46">
        <v>816</v>
      </c>
      <c r="DM46">
        <v>840</v>
      </c>
      <c r="DN46">
        <v>864</v>
      </c>
      <c r="DO46">
        <v>888</v>
      </c>
      <c r="DP46">
        <v>912</v>
      </c>
      <c r="DQ46">
        <v>936</v>
      </c>
      <c r="DR46">
        <v>960</v>
      </c>
      <c r="DS46">
        <v>984</v>
      </c>
      <c r="DT46">
        <v>1008</v>
      </c>
      <c r="DU46">
        <v>1032</v>
      </c>
      <c r="DV46">
        <v>1056</v>
      </c>
      <c r="DW46">
        <v>1080</v>
      </c>
      <c r="DX46">
        <v>1104</v>
      </c>
      <c r="DY46">
        <v>1128</v>
      </c>
      <c r="DZ46">
        <v>1152</v>
      </c>
      <c r="EA46">
        <v>1176</v>
      </c>
      <c r="EB46">
        <v>1200</v>
      </c>
      <c r="EC46">
        <v>1224</v>
      </c>
      <c r="ED46">
        <v>1248</v>
      </c>
      <c r="EE46">
        <v>1272</v>
      </c>
      <c r="EF46">
        <v>1296</v>
      </c>
      <c r="EG46">
        <v>1320</v>
      </c>
      <c r="EH46">
        <v>1344</v>
      </c>
      <c r="EI46">
        <v>1368</v>
      </c>
      <c r="EJ46">
        <v>1392</v>
      </c>
      <c r="EK46">
        <v>1416</v>
      </c>
      <c r="EL46">
        <v>1440</v>
      </c>
      <c r="EM46">
        <v>1464</v>
      </c>
      <c r="EN46">
        <v>1488</v>
      </c>
      <c r="EO46">
        <v>1512</v>
      </c>
      <c r="EP46">
        <v>1536</v>
      </c>
      <c r="EQ46">
        <v>1560</v>
      </c>
      <c r="ER46">
        <v>1584</v>
      </c>
      <c r="ES46">
        <v>1608</v>
      </c>
      <c r="ET46">
        <v>1632</v>
      </c>
      <c r="EU46">
        <v>1656</v>
      </c>
      <c r="EV46">
        <v>1680</v>
      </c>
    </row>
    <row r="47" spans="1:152" x14ac:dyDescent="0.35">
      <c r="BW47" t="s">
        <v>20</v>
      </c>
      <c r="BX47" t="s">
        <v>13</v>
      </c>
      <c r="BY47">
        <v>1</v>
      </c>
      <c r="CF47">
        <v>2</v>
      </c>
      <c r="CG47">
        <v>3</v>
      </c>
      <c r="CH47">
        <v>4</v>
      </c>
      <c r="CI47">
        <v>5</v>
      </c>
      <c r="CJ47">
        <v>6</v>
      </c>
      <c r="CK47">
        <f t="shared" ref="CK47:EV47" si="11">CK46/24</f>
        <v>7</v>
      </c>
      <c r="CL47">
        <f t="shared" si="11"/>
        <v>8</v>
      </c>
      <c r="CM47">
        <f t="shared" si="11"/>
        <v>9</v>
      </c>
      <c r="CN47">
        <f t="shared" si="11"/>
        <v>10</v>
      </c>
      <c r="CO47">
        <f t="shared" si="11"/>
        <v>11</v>
      </c>
      <c r="CP47">
        <f t="shared" si="11"/>
        <v>12</v>
      </c>
      <c r="CQ47">
        <f t="shared" si="11"/>
        <v>13</v>
      </c>
      <c r="CR47">
        <f t="shared" si="11"/>
        <v>14</v>
      </c>
      <c r="CS47">
        <f t="shared" si="11"/>
        <v>15</v>
      </c>
      <c r="CT47">
        <f t="shared" si="11"/>
        <v>16</v>
      </c>
      <c r="CU47">
        <f t="shared" si="11"/>
        <v>17</v>
      </c>
      <c r="CV47">
        <f t="shared" si="11"/>
        <v>18</v>
      </c>
      <c r="CW47">
        <f t="shared" si="11"/>
        <v>19</v>
      </c>
      <c r="CX47">
        <f t="shared" si="11"/>
        <v>20</v>
      </c>
      <c r="CY47">
        <f t="shared" si="11"/>
        <v>21</v>
      </c>
      <c r="CZ47">
        <f t="shared" si="11"/>
        <v>22</v>
      </c>
      <c r="DA47">
        <f t="shared" si="11"/>
        <v>23</v>
      </c>
      <c r="DB47">
        <f t="shared" si="11"/>
        <v>24</v>
      </c>
      <c r="DC47">
        <f t="shared" si="11"/>
        <v>25</v>
      </c>
      <c r="DD47">
        <f t="shared" si="11"/>
        <v>26</v>
      </c>
      <c r="DE47">
        <f t="shared" si="11"/>
        <v>27</v>
      </c>
      <c r="DF47">
        <f t="shared" si="11"/>
        <v>28</v>
      </c>
      <c r="DG47">
        <f t="shared" si="11"/>
        <v>29</v>
      </c>
      <c r="DH47">
        <f t="shared" si="11"/>
        <v>30</v>
      </c>
      <c r="DI47">
        <f t="shared" si="11"/>
        <v>31</v>
      </c>
      <c r="DJ47">
        <f t="shared" si="11"/>
        <v>32</v>
      </c>
      <c r="DK47">
        <f t="shared" si="11"/>
        <v>33</v>
      </c>
      <c r="DL47">
        <f t="shared" si="11"/>
        <v>34</v>
      </c>
      <c r="DM47">
        <f t="shared" si="11"/>
        <v>35</v>
      </c>
      <c r="DN47">
        <f t="shared" si="11"/>
        <v>36</v>
      </c>
      <c r="DO47">
        <f t="shared" si="11"/>
        <v>37</v>
      </c>
      <c r="DP47">
        <f t="shared" si="11"/>
        <v>38</v>
      </c>
      <c r="DQ47">
        <f t="shared" si="11"/>
        <v>39</v>
      </c>
      <c r="DR47">
        <f t="shared" si="11"/>
        <v>40</v>
      </c>
      <c r="DS47">
        <f t="shared" si="11"/>
        <v>41</v>
      </c>
      <c r="DT47">
        <f t="shared" si="11"/>
        <v>42</v>
      </c>
      <c r="DU47">
        <f t="shared" si="11"/>
        <v>43</v>
      </c>
      <c r="DV47">
        <f t="shared" si="11"/>
        <v>44</v>
      </c>
      <c r="DW47">
        <f t="shared" si="11"/>
        <v>45</v>
      </c>
      <c r="DX47">
        <f t="shared" si="11"/>
        <v>46</v>
      </c>
      <c r="DY47">
        <f t="shared" si="11"/>
        <v>47</v>
      </c>
      <c r="DZ47">
        <f t="shared" si="11"/>
        <v>48</v>
      </c>
      <c r="EA47">
        <f t="shared" si="11"/>
        <v>49</v>
      </c>
      <c r="EB47">
        <f t="shared" si="11"/>
        <v>50</v>
      </c>
      <c r="EC47">
        <f t="shared" si="11"/>
        <v>51</v>
      </c>
      <c r="ED47">
        <f t="shared" si="11"/>
        <v>52</v>
      </c>
      <c r="EE47">
        <f t="shared" si="11"/>
        <v>53</v>
      </c>
      <c r="EF47">
        <f t="shared" si="11"/>
        <v>54</v>
      </c>
      <c r="EG47">
        <f t="shared" si="11"/>
        <v>55</v>
      </c>
      <c r="EH47">
        <f t="shared" si="11"/>
        <v>56</v>
      </c>
      <c r="EI47">
        <f t="shared" si="11"/>
        <v>57</v>
      </c>
      <c r="EJ47">
        <f t="shared" si="11"/>
        <v>58</v>
      </c>
      <c r="EK47">
        <f t="shared" si="11"/>
        <v>59</v>
      </c>
      <c r="EL47">
        <f t="shared" si="11"/>
        <v>60</v>
      </c>
      <c r="EM47">
        <f t="shared" si="11"/>
        <v>61</v>
      </c>
      <c r="EN47">
        <f t="shared" si="11"/>
        <v>62</v>
      </c>
      <c r="EO47">
        <f t="shared" si="11"/>
        <v>63</v>
      </c>
      <c r="EP47">
        <f t="shared" si="11"/>
        <v>64</v>
      </c>
      <c r="EQ47">
        <f t="shared" si="11"/>
        <v>65</v>
      </c>
      <c r="ER47">
        <f t="shared" si="11"/>
        <v>66</v>
      </c>
      <c r="ES47">
        <f t="shared" si="11"/>
        <v>67</v>
      </c>
      <c r="ET47">
        <f t="shared" si="11"/>
        <v>68</v>
      </c>
      <c r="EU47">
        <f t="shared" si="11"/>
        <v>69</v>
      </c>
      <c r="EV47">
        <f t="shared" si="11"/>
        <v>70</v>
      </c>
    </row>
    <row r="48" spans="1:152" x14ac:dyDescent="0.35">
      <c r="BX48" t="s">
        <v>21</v>
      </c>
      <c r="BY48">
        <v>0</v>
      </c>
      <c r="BZ48">
        <v>11.419298511526044</v>
      </c>
      <c r="CA48">
        <v>11.419298511526044</v>
      </c>
      <c r="CB48">
        <v>11.419298511526044</v>
      </c>
      <c r="CC48">
        <v>11.419298511526044</v>
      </c>
      <c r="CD48">
        <v>11.419298511526044</v>
      </c>
      <c r="CE48">
        <v>11.419298511526044</v>
      </c>
      <c r="CF48">
        <v>121.9169840383142</v>
      </c>
      <c r="CG48">
        <v>78.301315206128294</v>
      </c>
      <c r="CH48">
        <v>56.65489584470334</v>
      </c>
      <c r="CI48">
        <v>43.880036948052386</v>
      </c>
      <c r="CJ48">
        <v>35.522560098990553</v>
      </c>
      <c r="CK48">
        <v>26.786397357068999</v>
      </c>
      <c r="CL48">
        <v>29.683400588455505</v>
      </c>
      <c r="CM48">
        <v>36.2246969526405</v>
      </c>
      <c r="CN48">
        <v>26.516724464763254</v>
      </c>
      <c r="CO48">
        <v>15.946519425717504</v>
      </c>
      <c r="CP48">
        <v>23.450346848336757</v>
      </c>
      <c r="CQ48">
        <v>16.120362771168253</v>
      </c>
      <c r="CR48">
        <v>13.469291949366752</v>
      </c>
      <c r="CS48">
        <v>13.799057941516752</v>
      </c>
      <c r="CT48">
        <v>10.771455226072749</v>
      </c>
      <c r="CU48">
        <v>9.8108728967064991</v>
      </c>
      <c r="CV48">
        <v>7.9328162977834991</v>
      </c>
      <c r="CW48">
        <v>7.5205014912224994</v>
      </c>
      <c r="CX48">
        <v>7.3244093038614997</v>
      </c>
      <c r="CY48">
        <v>4.3745986566225001</v>
      </c>
      <c r="CZ48">
        <v>4.0874494726992507</v>
      </c>
      <c r="DA48">
        <v>6.4593427108612511</v>
      </c>
      <c r="DB48">
        <v>6.4068798619539997</v>
      </c>
      <c r="DC48">
        <v>3.0320563449442508</v>
      </c>
      <c r="DD48">
        <v>2.9719155489340006</v>
      </c>
      <c r="DE48">
        <v>3.1625293963077508</v>
      </c>
      <c r="DF48">
        <v>2.8188594985925008</v>
      </c>
      <c r="DG48">
        <v>2.3099972421699997</v>
      </c>
      <c r="DH48">
        <v>2.3964766370545001</v>
      </c>
      <c r="DI48">
        <v>1.1222633204532255</v>
      </c>
      <c r="DJ48">
        <v>1.536621323366</v>
      </c>
      <c r="DK48">
        <v>1.3851469119577497</v>
      </c>
      <c r="DL48">
        <v>0.69916806605750004</v>
      </c>
      <c r="DM48">
        <v>0.85386840386775009</v>
      </c>
      <c r="DN48">
        <v>1.26433820159475</v>
      </c>
      <c r="DO48">
        <v>1.0291462304380001</v>
      </c>
      <c r="DP48">
        <v>1.1265746398417502</v>
      </c>
      <c r="DQ48">
        <v>1.109126644164</v>
      </c>
      <c r="DR48">
        <v>1.0179252342102501</v>
      </c>
      <c r="DS48">
        <v>0.8880104361865</v>
      </c>
      <c r="DT48">
        <v>0.53759001681825003</v>
      </c>
      <c r="DU48">
        <v>0.4602474660507499</v>
      </c>
      <c r="DV48">
        <v>0.65161243340374997</v>
      </c>
      <c r="DW48">
        <v>0.62655699388425001</v>
      </c>
      <c r="DX48">
        <v>0.64646455970950001</v>
      </c>
      <c r="DY48">
        <v>0.41438561510150007</v>
      </c>
      <c r="DZ48">
        <v>0.28658837543174998</v>
      </c>
      <c r="EA48">
        <v>0.26521225979700003</v>
      </c>
      <c r="EB48">
        <v>0.39884726413349997</v>
      </c>
      <c r="EC48">
        <v>0.29537554230000002</v>
      </c>
      <c r="ED48">
        <v>0.61524789223874987</v>
      </c>
      <c r="EE48">
        <v>0.41555805121375</v>
      </c>
      <c r="EF48">
        <v>0.31995695385225004</v>
      </c>
      <c r="EG48">
        <v>0.17477427240500007</v>
      </c>
      <c r="EH48">
        <v>4.1098764181500005E-2</v>
      </c>
      <c r="EI48">
        <v>0.15475172475100002</v>
      </c>
      <c r="EJ48">
        <v>0.26521225979700003</v>
      </c>
      <c r="EK48">
        <v>0.39884726413349997</v>
      </c>
      <c r="EL48">
        <v>0.29537554230000002</v>
      </c>
      <c r="EM48">
        <v>0.61524789223874987</v>
      </c>
      <c r="EN48">
        <v>0.41555805121375</v>
      </c>
      <c r="EO48">
        <v>0.31995695385225004</v>
      </c>
      <c r="EP48">
        <v>0.17477427240500007</v>
      </c>
      <c r="EQ48">
        <v>4.1098764181500005E-2</v>
      </c>
      <c r="ER48">
        <v>0.15475172475100002</v>
      </c>
      <c r="ES48">
        <v>0.20257716250250002</v>
      </c>
      <c r="ET48">
        <v>0.22438396316000003</v>
      </c>
      <c r="EU48">
        <v>0.11709181628399999</v>
      </c>
      <c r="EV48">
        <v>0.13838162457074996</v>
      </c>
    </row>
    <row r="49" spans="26:152" x14ac:dyDescent="0.35">
      <c r="BX49" t="s">
        <v>16</v>
      </c>
      <c r="BY49">
        <f>BY48</f>
        <v>0</v>
      </c>
      <c r="BZ49">
        <f t="shared" ref="BZ49:EK49" si="12">BY49+BZ48</f>
        <v>11.419298511526044</v>
      </c>
      <c r="CA49">
        <f t="shared" si="12"/>
        <v>22.838597023052088</v>
      </c>
      <c r="CB49">
        <f t="shared" si="12"/>
        <v>34.257895534578132</v>
      </c>
      <c r="CC49">
        <f t="shared" si="12"/>
        <v>45.677194046104177</v>
      </c>
      <c r="CD49">
        <f t="shared" si="12"/>
        <v>57.096492557630221</v>
      </c>
      <c r="CE49">
        <f t="shared" si="12"/>
        <v>68.515791069156265</v>
      </c>
      <c r="CF49">
        <f t="shared" si="12"/>
        <v>190.43277510747046</v>
      </c>
      <c r="CG49">
        <f t="shared" si="12"/>
        <v>268.73409031359876</v>
      </c>
      <c r="CH49">
        <f t="shared" si="12"/>
        <v>325.38898615830209</v>
      </c>
      <c r="CI49">
        <f t="shared" si="12"/>
        <v>369.2690231063545</v>
      </c>
      <c r="CJ49">
        <f t="shared" si="12"/>
        <v>404.79158320534503</v>
      </c>
      <c r="CK49">
        <f t="shared" si="12"/>
        <v>431.57798056241404</v>
      </c>
      <c r="CL49">
        <f t="shared" si="12"/>
        <v>461.26138115086957</v>
      </c>
      <c r="CM49">
        <f t="shared" si="12"/>
        <v>497.48607810351007</v>
      </c>
      <c r="CN49">
        <f t="shared" si="12"/>
        <v>524.0028025682733</v>
      </c>
      <c r="CO49">
        <f t="shared" si="12"/>
        <v>539.94932199399079</v>
      </c>
      <c r="CP49">
        <f t="shared" si="12"/>
        <v>563.39966884232751</v>
      </c>
      <c r="CQ49">
        <f t="shared" si="12"/>
        <v>579.5200316134958</v>
      </c>
      <c r="CR49">
        <f t="shared" si="12"/>
        <v>592.98932356286252</v>
      </c>
      <c r="CS49">
        <f t="shared" si="12"/>
        <v>606.78838150437923</v>
      </c>
      <c r="CT49">
        <f t="shared" si="12"/>
        <v>617.55983673045193</v>
      </c>
      <c r="CU49">
        <f t="shared" si="12"/>
        <v>627.37070962715848</v>
      </c>
      <c r="CV49">
        <f t="shared" si="12"/>
        <v>635.30352592494194</v>
      </c>
      <c r="CW49">
        <f t="shared" si="12"/>
        <v>642.82402741616443</v>
      </c>
      <c r="CX49">
        <f t="shared" si="12"/>
        <v>650.14843672002587</v>
      </c>
      <c r="CY49">
        <f t="shared" si="12"/>
        <v>654.52303537664841</v>
      </c>
      <c r="CZ49">
        <f t="shared" si="12"/>
        <v>658.6104848493477</v>
      </c>
      <c r="DA49">
        <f t="shared" si="12"/>
        <v>665.06982756020898</v>
      </c>
      <c r="DB49">
        <f t="shared" si="12"/>
        <v>671.47670742216303</v>
      </c>
      <c r="DC49">
        <f t="shared" si="12"/>
        <v>674.50876376710733</v>
      </c>
      <c r="DD49">
        <f t="shared" si="12"/>
        <v>677.48067931604135</v>
      </c>
      <c r="DE49">
        <f t="shared" si="12"/>
        <v>680.64320871234906</v>
      </c>
      <c r="DF49">
        <f t="shared" si="12"/>
        <v>683.46206821094154</v>
      </c>
      <c r="DG49">
        <f t="shared" si="12"/>
        <v>685.77206545311151</v>
      </c>
      <c r="DH49">
        <f t="shared" si="12"/>
        <v>688.16854209016606</v>
      </c>
      <c r="DI49">
        <f t="shared" si="12"/>
        <v>689.29080541061933</v>
      </c>
      <c r="DJ49">
        <f t="shared" si="12"/>
        <v>690.82742673398536</v>
      </c>
      <c r="DK49">
        <f t="shared" si="12"/>
        <v>692.21257364594317</v>
      </c>
      <c r="DL49">
        <f t="shared" si="12"/>
        <v>692.91174171200066</v>
      </c>
      <c r="DM49">
        <f t="shared" si="12"/>
        <v>693.76561011586841</v>
      </c>
      <c r="DN49">
        <f t="shared" si="12"/>
        <v>695.02994831746321</v>
      </c>
      <c r="DO49">
        <f t="shared" si="12"/>
        <v>696.05909454790117</v>
      </c>
      <c r="DP49">
        <f t="shared" si="12"/>
        <v>697.18566918774297</v>
      </c>
      <c r="DQ49">
        <f t="shared" si="12"/>
        <v>698.29479583190698</v>
      </c>
      <c r="DR49">
        <f t="shared" si="12"/>
        <v>699.31272106611721</v>
      </c>
      <c r="DS49">
        <f t="shared" si="12"/>
        <v>700.20073150230371</v>
      </c>
      <c r="DT49">
        <f t="shared" si="12"/>
        <v>700.738321519122</v>
      </c>
      <c r="DU49">
        <f t="shared" si="12"/>
        <v>701.19856898517276</v>
      </c>
      <c r="DV49">
        <f t="shared" si="12"/>
        <v>701.85018141857654</v>
      </c>
      <c r="DW49">
        <f t="shared" si="12"/>
        <v>702.4767384124608</v>
      </c>
      <c r="DX49">
        <f t="shared" si="12"/>
        <v>703.12320297217025</v>
      </c>
      <c r="DY49">
        <f t="shared" si="12"/>
        <v>703.53758858727178</v>
      </c>
      <c r="DZ49">
        <f t="shared" si="12"/>
        <v>703.82417696270352</v>
      </c>
      <c r="EA49">
        <f t="shared" si="12"/>
        <v>704.08938922250047</v>
      </c>
      <c r="EB49">
        <f t="shared" si="12"/>
        <v>704.48823648663392</v>
      </c>
      <c r="EC49">
        <f t="shared" si="12"/>
        <v>704.78361202893393</v>
      </c>
      <c r="ED49">
        <f t="shared" si="12"/>
        <v>705.39885992117263</v>
      </c>
      <c r="EE49">
        <f t="shared" si="12"/>
        <v>705.81441797238642</v>
      </c>
      <c r="EF49">
        <f t="shared" si="12"/>
        <v>706.13437492623871</v>
      </c>
      <c r="EG49">
        <f t="shared" si="12"/>
        <v>706.30914919864369</v>
      </c>
      <c r="EH49">
        <f t="shared" si="12"/>
        <v>706.35024796282516</v>
      </c>
      <c r="EI49">
        <f t="shared" si="12"/>
        <v>706.50499968757617</v>
      </c>
      <c r="EJ49">
        <f t="shared" si="12"/>
        <v>706.77021194737313</v>
      </c>
      <c r="EK49">
        <f t="shared" si="12"/>
        <v>707.16905921150658</v>
      </c>
      <c r="EL49">
        <f t="shared" ref="EL49:EV49" si="13">EK49+EL48</f>
        <v>707.46443475380659</v>
      </c>
      <c r="EM49">
        <f t="shared" si="13"/>
        <v>708.07968264604528</v>
      </c>
      <c r="EN49">
        <f t="shared" si="13"/>
        <v>708.49524069725908</v>
      </c>
      <c r="EO49">
        <f t="shared" si="13"/>
        <v>708.81519765111136</v>
      </c>
      <c r="EP49">
        <f t="shared" si="13"/>
        <v>708.98997192351635</v>
      </c>
      <c r="EQ49">
        <f t="shared" si="13"/>
        <v>709.03107068769782</v>
      </c>
      <c r="ER49">
        <f t="shared" si="13"/>
        <v>709.18582241244883</v>
      </c>
      <c r="ES49">
        <f t="shared" si="13"/>
        <v>709.38839957495134</v>
      </c>
      <c r="ET49">
        <f t="shared" si="13"/>
        <v>709.61278353811133</v>
      </c>
      <c r="EU49">
        <f t="shared" si="13"/>
        <v>709.72987535439529</v>
      </c>
      <c r="EV49">
        <f t="shared" si="13"/>
        <v>709.86825697896609</v>
      </c>
    </row>
    <row r="54" spans="26:152" x14ac:dyDescent="0.35">
      <c r="Z54">
        <v>0</v>
      </c>
      <c r="AA54">
        <v>50</v>
      </c>
    </row>
    <row r="55" spans="26:152" x14ac:dyDescent="0.35">
      <c r="Z55">
        <v>1102</v>
      </c>
      <c r="AA55">
        <v>1102</v>
      </c>
    </row>
    <row r="69" spans="8:8" x14ac:dyDescent="0.35">
      <c r="H69" t="s">
        <v>249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110C9-86F4-4A80-9990-0C22B9C05D8A}">
  <dimension ref="A2:EV69"/>
  <sheetViews>
    <sheetView tabSelected="1" topLeftCell="F51" zoomScale="80" zoomScaleNormal="80" workbookViewId="0">
      <selection activeCell="BC40" sqref="BC40"/>
    </sheetView>
  </sheetViews>
  <sheetFormatPr defaultRowHeight="14.5" x14ac:dyDescent="0.35"/>
  <cols>
    <col min="2" max="2" width="14.453125" bestFit="1" customWidth="1"/>
  </cols>
  <sheetData>
    <row r="2" spans="1:61" x14ac:dyDescent="0.35">
      <c r="B2" t="s">
        <v>12</v>
      </c>
      <c r="P2">
        <v>168</v>
      </c>
      <c r="R2">
        <v>216</v>
      </c>
      <c r="S2">
        <v>240</v>
      </c>
      <c r="T2">
        <v>264</v>
      </c>
      <c r="U2">
        <v>288</v>
      </c>
      <c r="V2">
        <v>312</v>
      </c>
      <c r="W2">
        <v>336</v>
      </c>
      <c r="X2">
        <v>360</v>
      </c>
      <c r="Y2">
        <v>384</v>
      </c>
      <c r="Z2">
        <v>408</v>
      </c>
      <c r="AA2">
        <v>432</v>
      </c>
      <c r="AB2">
        <v>456</v>
      </c>
      <c r="AC2">
        <v>480</v>
      </c>
      <c r="AD2">
        <v>504</v>
      </c>
      <c r="AE2">
        <v>528</v>
      </c>
      <c r="AF2">
        <v>552</v>
      </c>
      <c r="AG2">
        <v>576</v>
      </c>
      <c r="AH2">
        <v>600</v>
      </c>
      <c r="AI2">
        <v>624</v>
      </c>
      <c r="AJ2">
        <v>648</v>
      </c>
      <c r="AK2">
        <v>672</v>
      </c>
      <c r="AL2">
        <v>696</v>
      </c>
      <c r="AM2">
        <v>720</v>
      </c>
      <c r="AN2">
        <v>744</v>
      </c>
      <c r="AO2">
        <v>768</v>
      </c>
      <c r="AP2">
        <v>792</v>
      </c>
      <c r="AQ2">
        <v>816</v>
      </c>
      <c r="AR2">
        <v>840</v>
      </c>
      <c r="AS2">
        <v>864</v>
      </c>
      <c r="AT2">
        <v>888</v>
      </c>
      <c r="AU2">
        <v>912</v>
      </c>
      <c r="AV2">
        <v>936</v>
      </c>
      <c r="AW2">
        <v>960</v>
      </c>
      <c r="AX2">
        <v>984</v>
      </c>
      <c r="AY2">
        <v>1008</v>
      </c>
      <c r="AZ2">
        <v>1032</v>
      </c>
      <c r="BA2">
        <v>1056</v>
      </c>
      <c r="BB2">
        <v>1080</v>
      </c>
      <c r="BC2">
        <v>1104</v>
      </c>
      <c r="BD2">
        <v>1128</v>
      </c>
      <c r="BE2">
        <v>1152</v>
      </c>
      <c r="BF2">
        <v>1176</v>
      </c>
      <c r="BG2">
        <v>1200</v>
      </c>
    </row>
    <row r="3" spans="1:61" x14ac:dyDescent="0.35">
      <c r="A3" t="s">
        <v>7</v>
      </c>
      <c r="B3" t="s">
        <v>13</v>
      </c>
      <c r="P3">
        <v>6</v>
      </c>
      <c r="R3">
        <v>8</v>
      </c>
      <c r="S3">
        <v>9</v>
      </c>
      <c r="T3">
        <v>10</v>
      </c>
      <c r="U3">
        <v>11</v>
      </c>
      <c r="V3">
        <v>12</v>
      </c>
      <c r="W3">
        <v>13</v>
      </c>
      <c r="X3">
        <v>14</v>
      </c>
      <c r="Y3">
        <v>15</v>
      </c>
      <c r="Z3">
        <v>16</v>
      </c>
      <c r="AA3">
        <v>17</v>
      </c>
      <c r="AB3">
        <v>18</v>
      </c>
      <c r="AC3">
        <v>19</v>
      </c>
      <c r="AD3">
        <v>20</v>
      </c>
      <c r="AE3">
        <v>21</v>
      </c>
      <c r="AF3">
        <v>22</v>
      </c>
      <c r="AG3">
        <v>23</v>
      </c>
      <c r="AH3">
        <v>24</v>
      </c>
      <c r="AI3">
        <v>25</v>
      </c>
      <c r="AJ3">
        <v>26</v>
      </c>
      <c r="AK3">
        <v>27</v>
      </c>
      <c r="AL3">
        <v>28</v>
      </c>
      <c r="AM3">
        <v>29</v>
      </c>
      <c r="AN3">
        <v>30</v>
      </c>
      <c r="AO3">
        <v>31</v>
      </c>
      <c r="AP3">
        <v>32</v>
      </c>
      <c r="AQ3">
        <v>33</v>
      </c>
      <c r="AR3">
        <v>34</v>
      </c>
      <c r="AS3">
        <v>35</v>
      </c>
      <c r="AT3">
        <v>36</v>
      </c>
      <c r="AU3">
        <v>37</v>
      </c>
      <c r="AV3">
        <v>38</v>
      </c>
      <c r="AW3">
        <v>39</v>
      </c>
      <c r="AX3">
        <v>40</v>
      </c>
      <c r="AY3">
        <v>41</v>
      </c>
      <c r="AZ3">
        <v>42</v>
      </c>
      <c r="BA3">
        <v>43</v>
      </c>
      <c r="BB3">
        <v>44</v>
      </c>
      <c r="BC3">
        <v>45</v>
      </c>
      <c r="BD3">
        <v>46</v>
      </c>
      <c r="BE3">
        <v>47</v>
      </c>
      <c r="BF3">
        <v>48</v>
      </c>
      <c r="BG3">
        <v>49</v>
      </c>
      <c r="BH3">
        <v>50</v>
      </c>
    </row>
    <row r="4" spans="1:61" x14ac:dyDescent="0.35">
      <c r="A4" t="s">
        <v>14</v>
      </c>
      <c r="B4" t="s">
        <v>15</v>
      </c>
      <c r="P4">
        <v>14.766999999999999</v>
      </c>
      <c r="R4">
        <v>5.3262863995085459</v>
      </c>
      <c r="S4">
        <v>29.327165994407366</v>
      </c>
      <c r="T4">
        <v>28.566231444999097</v>
      </c>
      <c r="U4">
        <v>8.0873044031408199</v>
      </c>
      <c r="V4">
        <v>2.5400383629237275</v>
      </c>
      <c r="W4">
        <v>1.9391810652668335</v>
      </c>
      <c r="X4">
        <v>2.1574241266643504</v>
      </c>
      <c r="Y4">
        <v>1.1871555757965455</v>
      </c>
      <c r="Z4">
        <v>5.7350633274707272</v>
      </c>
      <c r="AA4">
        <v>1.3924090403754548</v>
      </c>
      <c r="AB4">
        <v>1.4128100602038183</v>
      </c>
      <c r="AC4">
        <v>1.0428642809754545</v>
      </c>
      <c r="AD4">
        <v>0.1010916108831818</v>
      </c>
      <c r="AE4">
        <v>1.383813922842273</v>
      </c>
      <c r="AF4">
        <v>0.59193048070472731</v>
      </c>
      <c r="AG4">
        <v>0.74714526433718176</v>
      </c>
      <c r="AH4">
        <v>0.80843390850109087</v>
      </c>
      <c r="AI4">
        <v>0.24622013515781813</v>
      </c>
      <c r="AJ4">
        <v>0.30011797277363633</v>
      </c>
      <c r="AK4">
        <v>0.61974594868727284</v>
      </c>
      <c r="AL4">
        <v>1.4632118996205454</v>
      </c>
      <c r="AM4">
        <v>0.45994520966545444</v>
      </c>
      <c r="AN4">
        <v>0.52225746310618171</v>
      </c>
      <c r="AO4">
        <v>1.2310107550951819</v>
      </c>
      <c r="AP4">
        <v>0.39514005726281815</v>
      </c>
      <c r="AQ4">
        <v>0.3902643115315455</v>
      </c>
      <c r="AR4">
        <v>10.783017511424818</v>
      </c>
      <c r="AS4">
        <v>3.3655707275050917</v>
      </c>
      <c r="AT4">
        <v>4.6565580004197269</v>
      </c>
      <c r="AU4">
        <v>0.62281894452527276</v>
      </c>
      <c r="AV4">
        <v>0.12107530646545454</v>
      </c>
      <c r="AW4">
        <v>0.44396035238154546</v>
      </c>
      <c r="AX4">
        <v>0.20719228275527271</v>
      </c>
      <c r="AY4">
        <v>3.3779382814058185</v>
      </c>
      <c r="AZ4">
        <v>0.71779491583809096</v>
      </c>
      <c r="BA4">
        <v>0</v>
      </c>
      <c r="BB4">
        <v>0</v>
      </c>
      <c r="BC4">
        <v>0.23864814512200005</v>
      </c>
      <c r="BD4">
        <v>0</v>
      </c>
      <c r="BE4">
        <v>0</v>
      </c>
      <c r="BF4">
        <v>0</v>
      </c>
      <c r="BG4">
        <v>0</v>
      </c>
      <c r="BI4">
        <f>SUM(O4:BH4)</f>
        <v>137.27583748974473</v>
      </c>
    </row>
    <row r="5" spans="1:61" x14ac:dyDescent="0.35">
      <c r="B5" t="s">
        <v>16</v>
      </c>
      <c r="P5">
        <f>O10+P4</f>
        <v>1142.127</v>
      </c>
      <c r="R5">
        <f>Q10+R4</f>
        <v>1157.7332863995084</v>
      </c>
      <c r="S5">
        <f t="shared" ref="S5:BH5" si="0">R5+S4</f>
        <v>1187.0604523939157</v>
      </c>
      <c r="T5">
        <f t="shared" si="0"/>
        <v>1215.6266838389149</v>
      </c>
      <c r="U5">
        <f t="shared" si="0"/>
        <v>1223.7139882420556</v>
      </c>
      <c r="V5">
        <f t="shared" si="0"/>
        <v>1226.2540266049793</v>
      </c>
      <c r="W5">
        <f t="shared" si="0"/>
        <v>1228.1932076702462</v>
      </c>
      <c r="X5">
        <f t="shared" si="0"/>
        <v>1230.3506317969106</v>
      </c>
      <c r="Y5">
        <f t="shared" si="0"/>
        <v>1231.5377873727073</v>
      </c>
      <c r="Z5">
        <f t="shared" si="0"/>
        <v>1237.272850700178</v>
      </c>
      <c r="AA5">
        <f t="shared" si="0"/>
        <v>1238.6652597405534</v>
      </c>
      <c r="AB5">
        <f t="shared" si="0"/>
        <v>1240.0780698007572</v>
      </c>
      <c r="AC5">
        <f t="shared" si="0"/>
        <v>1241.1209340817327</v>
      </c>
      <c r="AD5">
        <f t="shared" si="0"/>
        <v>1241.2220256926159</v>
      </c>
      <c r="AE5">
        <f t="shared" si="0"/>
        <v>1242.6058396154583</v>
      </c>
      <c r="AF5">
        <f t="shared" si="0"/>
        <v>1243.1977700961631</v>
      </c>
      <c r="AG5">
        <f t="shared" si="0"/>
        <v>1243.9449153605003</v>
      </c>
      <c r="AH5">
        <f t="shared" si="0"/>
        <v>1244.7533492690013</v>
      </c>
      <c r="AI5">
        <f t="shared" si="0"/>
        <v>1244.999569404159</v>
      </c>
      <c r="AJ5">
        <f t="shared" si="0"/>
        <v>1245.2996873769328</v>
      </c>
      <c r="AK5">
        <f t="shared" si="0"/>
        <v>1245.91943332562</v>
      </c>
      <c r="AL5">
        <f t="shared" si="0"/>
        <v>1247.3826452252406</v>
      </c>
      <c r="AM5">
        <f t="shared" si="0"/>
        <v>1247.842590434906</v>
      </c>
      <c r="AN5">
        <f t="shared" si="0"/>
        <v>1248.3648478980122</v>
      </c>
      <c r="AO5">
        <f t="shared" si="0"/>
        <v>1249.5958586531074</v>
      </c>
      <c r="AP5">
        <f t="shared" si="0"/>
        <v>1249.9909987103701</v>
      </c>
      <c r="AQ5">
        <f t="shared" si="0"/>
        <v>1250.3812630219018</v>
      </c>
      <c r="AR5">
        <f t="shared" si="0"/>
        <v>1261.1642805333265</v>
      </c>
      <c r="AS5">
        <f t="shared" si="0"/>
        <v>1264.5298512608317</v>
      </c>
      <c r="AT5">
        <f t="shared" si="0"/>
        <v>1269.1864092612514</v>
      </c>
      <c r="AU5">
        <f t="shared" si="0"/>
        <v>1269.8092282057767</v>
      </c>
      <c r="AV5">
        <f t="shared" si="0"/>
        <v>1269.9303035122421</v>
      </c>
      <c r="AW5">
        <f t="shared" si="0"/>
        <v>1270.3742638646236</v>
      </c>
      <c r="AX5">
        <f t="shared" si="0"/>
        <v>1270.581456147379</v>
      </c>
      <c r="AY5">
        <f t="shared" si="0"/>
        <v>1273.9593944287849</v>
      </c>
      <c r="AZ5">
        <f t="shared" si="0"/>
        <v>1274.677189344623</v>
      </c>
      <c r="BA5">
        <f t="shared" si="0"/>
        <v>1274.677189344623</v>
      </c>
      <c r="BB5">
        <f t="shared" si="0"/>
        <v>1274.677189344623</v>
      </c>
      <c r="BC5">
        <f t="shared" si="0"/>
        <v>1274.9158374897449</v>
      </c>
      <c r="BD5">
        <f t="shared" si="0"/>
        <v>1274.9158374897449</v>
      </c>
      <c r="BE5">
        <f t="shared" si="0"/>
        <v>1274.9158374897449</v>
      </c>
      <c r="BF5">
        <f t="shared" si="0"/>
        <v>1274.9158374897449</v>
      </c>
      <c r="BG5">
        <f t="shared" si="0"/>
        <v>1274.9158374897449</v>
      </c>
      <c r="BH5">
        <f t="shared" si="0"/>
        <v>1274.9158374897449</v>
      </c>
    </row>
    <row r="7" spans="1:61" x14ac:dyDescent="0.35">
      <c r="B7" t="s">
        <v>12</v>
      </c>
      <c r="F7">
        <v>88.3627947412662</v>
      </c>
      <c r="J7" t="s">
        <v>17</v>
      </c>
      <c r="K7">
        <v>48</v>
      </c>
      <c r="L7">
        <v>72</v>
      </c>
      <c r="M7">
        <v>96</v>
      </c>
      <c r="N7">
        <v>120</v>
      </c>
      <c r="O7">
        <v>144</v>
      </c>
      <c r="Q7">
        <v>192</v>
      </c>
    </row>
    <row r="8" spans="1:61" x14ac:dyDescent="0.35">
      <c r="A8" t="s">
        <v>7</v>
      </c>
      <c r="B8" t="s">
        <v>13</v>
      </c>
      <c r="F8">
        <v>123.54784320718754</v>
      </c>
      <c r="J8">
        <v>0</v>
      </c>
      <c r="K8">
        <v>1</v>
      </c>
      <c r="L8">
        <v>2</v>
      </c>
      <c r="M8">
        <v>3</v>
      </c>
      <c r="N8">
        <v>4</v>
      </c>
      <c r="O8">
        <v>5</v>
      </c>
      <c r="Q8">
        <v>7</v>
      </c>
      <c r="BH8">
        <f>BH5-AQ5</f>
        <v>24.534574467843186</v>
      </c>
    </row>
    <row r="9" spans="1:61" x14ac:dyDescent="0.35">
      <c r="A9" t="s">
        <v>18</v>
      </c>
      <c r="B9" t="s">
        <v>15</v>
      </c>
      <c r="F9">
        <v>88.293334601879877</v>
      </c>
      <c r="K9">
        <v>265.27</v>
      </c>
      <c r="L9">
        <v>83.51</v>
      </c>
      <c r="M9">
        <v>41.62</v>
      </c>
      <c r="N9">
        <v>27.34</v>
      </c>
      <c r="O9">
        <v>16.45</v>
      </c>
      <c r="Q9">
        <v>10.28</v>
      </c>
    </row>
    <row r="10" spans="1:61" x14ac:dyDescent="0.35">
      <c r="B10" t="s">
        <v>16</v>
      </c>
      <c r="F10">
        <v>63.481048386839156</v>
      </c>
      <c r="J10">
        <v>693.17</v>
      </c>
      <c r="K10">
        <f>J10+K9</f>
        <v>958.43999999999994</v>
      </c>
      <c r="L10">
        <f>K10+L9</f>
        <v>1041.95</v>
      </c>
      <c r="M10">
        <f>L10+M9</f>
        <v>1083.57</v>
      </c>
      <c r="N10">
        <f>M10+N9</f>
        <v>1110.9099999999999</v>
      </c>
      <c r="O10">
        <f>N10+O9</f>
        <v>1127.3599999999999</v>
      </c>
      <c r="Q10">
        <f>P5+Q9</f>
        <v>1152.4069999999999</v>
      </c>
    </row>
    <row r="11" spans="1:61" x14ac:dyDescent="0.35">
      <c r="F11">
        <v>49.268464577746393</v>
      </c>
    </row>
    <row r="12" spans="1:61" x14ac:dyDescent="0.35">
      <c r="F12">
        <v>41.907239202819824</v>
      </c>
    </row>
    <row r="13" spans="1:61" x14ac:dyDescent="0.35">
      <c r="B13" t="s">
        <v>19</v>
      </c>
      <c r="P13">
        <v>192</v>
      </c>
      <c r="Q13">
        <v>216</v>
      </c>
      <c r="R13">
        <v>240</v>
      </c>
      <c r="S13">
        <v>264</v>
      </c>
      <c r="T13">
        <v>288</v>
      </c>
      <c r="U13">
        <v>312</v>
      </c>
      <c r="V13">
        <v>336</v>
      </c>
      <c r="W13">
        <v>360</v>
      </c>
      <c r="X13">
        <v>384</v>
      </c>
      <c r="Y13">
        <v>408</v>
      </c>
      <c r="Z13">
        <v>432</v>
      </c>
      <c r="AA13">
        <v>456</v>
      </c>
      <c r="AB13">
        <v>480</v>
      </c>
      <c r="AC13">
        <v>504</v>
      </c>
      <c r="AD13">
        <v>528</v>
      </c>
      <c r="AE13">
        <v>552</v>
      </c>
      <c r="AF13">
        <v>576</v>
      </c>
      <c r="AG13">
        <v>600</v>
      </c>
      <c r="AH13">
        <v>624</v>
      </c>
      <c r="AI13">
        <v>648</v>
      </c>
      <c r="AJ13">
        <v>672</v>
      </c>
      <c r="AK13">
        <v>696</v>
      </c>
      <c r="AL13">
        <v>720</v>
      </c>
      <c r="AM13">
        <v>744</v>
      </c>
      <c r="AN13">
        <v>768</v>
      </c>
      <c r="AO13">
        <v>792</v>
      </c>
      <c r="AP13">
        <v>816</v>
      </c>
      <c r="AQ13">
        <v>840</v>
      </c>
      <c r="AR13">
        <v>864</v>
      </c>
      <c r="AS13">
        <v>888</v>
      </c>
      <c r="AT13">
        <v>912</v>
      </c>
      <c r="AU13">
        <v>936</v>
      </c>
      <c r="AV13">
        <v>960</v>
      </c>
      <c r="AW13">
        <v>984</v>
      </c>
      <c r="AX13">
        <v>1008</v>
      </c>
      <c r="AY13">
        <v>1032</v>
      </c>
      <c r="AZ13">
        <v>1056</v>
      </c>
      <c r="BA13">
        <v>1080</v>
      </c>
      <c r="BB13">
        <v>1104</v>
      </c>
      <c r="BC13">
        <v>1128</v>
      </c>
      <c r="BD13">
        <v>1152</v>
      </c>
      <c r="BE13">
        <v>1176</v>
      </c>
      <c r="BF13">
        <v>1200</v>
      </c>
    </row>
    <row r="14" spans="1:61" x14ac:dyDescent="0.35">
      <c r="A14" t="s">
        <v>20</v>
      </c>
      <c r="B14" t="s">
        <v>13</v>
      </c>
      <c r="P14">
        <v>7</v>
      </c>
      <c r="Q14">
        <v>8</v>
      </c>
      <c r="R14">
        <v>9</v>
      </c>
      <c r="S14">
        <v>10</v>
      </c>
      <c r="T14">
        <v>11</v>
      </c>
      <c r="U14">
        <v>12</v>
      </c>
      <c r="V14">
        <v>13</v>
      </c>
      <c r="W14">
        <v>14</v>
      </c>
      <c r="X14">
        <v>15</v>
      </c>
      <c r="Y14">
        <v>16</v>
      </c>
      <c r="Z14">
        <v>17</v>
      </c>
      <c r="AA14">
        <v>18</v>
      </c>
      <c r="AB14">
        <v>19</v>
      </c>
      <c r="AC14">
        <v>20</v>
      </c>
      <c r="AD14">
        <v>21</v>
      </c>
      <c r="AE14">
        <v>22</v>
      </c>
      <c r="AF14">
        <v>23</v>
      </c>
      <c r="AG14">
        <v>24</v>
      </c>
      <c r="AH14">
        <v>25</v>
      </c>
      <c r="AI14">
        <v>26</v>
      </c>
      <c r="AJ14">
        <v>27</v>
      </c>
      <c r="AK14">
        <v>28</v>
      </c>
      <c r="AL14">
        <v>29</v>
      </c>
      <c r="AM14">
        <v>30</v>
      </c>
      <c r="AN14">
        <v>31</v>
      </c>
      <c r="AO14">
        <v>32</v>
      </c>
      <c r="AP14">
        <v>33</v>
      </c>
      <c r="AQ14">
        <v>34</v>
      </c>
      <c r="AR14">
        <v>35</v>
      </c>
      <c r="AS14">
        <v>36</v>
      </c>
      <c r="AT14">
        <v>37</v>
      </c>
      <c r="AU14">
        <v>38</v>
      </c>
      <c r="AV14">
        <v>39</v>
      </c>
      <c r="AW14">
        <v>40</v>
      </c>
      <c r="AX14">
        <v>41</v>
      </c>
      <c r="AY14">
        <v>42</v>
      </c>
      <c r="AZ14">
        <v>43</v>
      </c>
      <c r="BA14">
        <v>44</v>
      </c>
      <c r="BB14">
        <v>45</v>
      </c>
      <c r="BC14">
        <v>46</v>
      </c>
      <c r="BD14">
        <v>47</v>
      </c>
      <c r="BE14">
        <v>48</v>
      </c>
      <c r="BF14">
        <v>49</v>
      </c>
      <c r="BG14">
        <v>50</v>
      </c>
    </row>
    <row r="15" spans="1:61" x14ac:dyDescent="0.35">
      <c r="A15" t="s">
        <v>14</v>
      </c>
      <c r="B15" t="s">
        <v>21</v>
      </c>
      <c r="P15">
        <v>26.786397357068999</v>
      </c>
      <c r="Q15">
        <v>29.683400588455505</v>
      </c>
      <c r="R15">
        <v>36.2246969526405</v>
      </c>
      <c r="S15">
        <v>26.516724464763254</v>
      </c>
      <c r="T15">
        <v>15.946519425717504</v>
      </c>
      <c r="U15">
        <v>23.450346848336757</v>
      </c>
      <c r="V15">
        <v>16.120362771168253</v>
      </c>
      <c r="W15">
        <v>13.469291949366752</v>
      </c>
      <c r="X15">
        <v>13.799057941516752</v>
      </c>
      <c r="Y15">
        <v>10.771455226072749</v>
      </c>
      <c r="Z15">
        <v>9.8108728967064991</v>
      </c>
      <c r="AA15">
        <v>7.9328162977834991</v>
      </c>
      <c r="AB15">
        <v>7.5205014912224994</v>
      </c>
      <c r="AC15">
        <v>7.3244093038614997</v>
      </c>
      <c r="AD15">
        <v>4.3745986566225001</v>
      </c>
      <c r="AE15">
        <v>4.0874494726992507</v>
      </c>
      <c r="AF15">
        <v>6.4593427108612511</v>
      </c>
      <c r="AG15">
        <v>6.4068798619539997</v>
      </c>
      <c r="AH15">
        <v>3.0320563449442508</v>
      </c>
      <c r="AI15">
        <v>2.9719155489340006</v>
      </c>
      <c r="AJ15">
        <v>3.1625293963077508</v>
      </c>
      <c r="AK15">
        <v>2.8188594985925008</v>
      </c>
      <c r="AL15">
        <v>2.3099972421699997</v>
      </c>
      <c r="AM15">
        <v>2.3964766370545001</v>
      </c>
      <c r="AN15">
        <v>1.1222633204532255</v>
      </c>
      <c r="AO15">
        <v>1.536621323366</v>
      </c>
      <c r="AP15">
        <v>1.3851469119577497</v>
      </c>
      <c r="AQ15">
        <v>0.69916806605750004</v>
      </c>
      <c r="AR15">
        <v>0.85386840386775009</v>
      </c>
      <c r="AS15">
        <v>1.26433820159475</v>
      </c>
      <c r="AT15">
        <v>1.0291462304380001</v>
      </c>
      <c r="AU15">
        <v>1.1265746398417502</v>
      </c>
      <c r="AV15">
        <v>1.109126644164</v>
      </c>
      <c r="AW15">
        <v>1.0179252342102501</v>
      </c>
      <c r="AX15">
        <v>0.8880104361865</v>
      </c>
      <c r="AY15">
        <v>0.53759001681825003</v>
      </c>
      <c r="AZ15">
        <v>0.4602474660507499</v>
      </c>
      <c r="BA15">
        <v>0.65161243340374997</v>
      </c>
      <c r="BB15">
        <v>0.62655699388425001</v>
      </c>
      <c r="BC15">
        <v>0.64646455970950001</v>
      </c>
      <c r="BD15">
        <v>0.41438561510150007</v>
      </c>
      <c r="BE15">
        <v>0.28658837543174998</v>
      </c>
      <c r="BF15">
        <v>0.26521225979700003</v>
      </c>
      <c r="BG15">
        <v>0.39884726413349997</v>
      </c>
      <c r="BI15">
        <f>SUM(P15:BH15)</f>
        <v>299.69665328128872</v>
      </c>
    </row>
    <row r="16" spans="1:61" x14ac:dyDescent="0.35">
      <c r="B16" t="s">
        <v>16</v>
      </c>
      <c r="P16">
        <f>O21+P15</f>
        <v>481.64712207480801</v>
      </c>
      <c r="Q16">
        <f t="shared" ref="Q16:BG16" si="1">P16+Q15</f>
        <v>511.33052266326354</v>
      </c>
      <c r="R16">
        <f t="shared" si="1"/>
        <v>547.55521961590398</v>
      </c>
      <c r="S16">
        <f t="shared" si="1"/>
        <v>574.07194408066721</v>
      </c>
      <c r="T16">
        <f t="shared" si="1"/>
        <v>590.01846350638471</v>
      </c>
      <c r="U16">
        <f t="shared" si="1"/>
        <v>613.46881035472143</v>
      </c>
      <c r="V16">
        <f t="shared" si="1"/>
        <v>629.58917312588972</v>
      </c>
      <c r="W16">
        <f t="shared" si="1"/>
        <v>643.05846507525644</v>
      </c>
      <c r="X16">
        <f t="shared" si="1"/>
        <v>656.85752301677314</v>
      </c>
      <c r="Y16">
        <f t="shared" si="1"/>
        <v>667.62897824284585</v>
      </c>
      <c r="Z16">
        <f t="shared" si="1"/>
        <v>677.43985113955239</v>
      </c>
      <c r="AA16">
        <f t="shared" si="1"/>
        <v>685.37266743733585</v>
      </c>
      <c r="AB16">
        <f t="shared" si="1"/>
        <v>692.89316892855834</v>
      </c>
      <c r="AC16">
        <f t="shared" si="1"/>
        <v>700.21757823241978</v>
      </c>
      <c r="AD16">
        <f t="shared" si="1"/>
        <v>704.59217688904232</v>
      </c>
      <c r="AE16">
        <f t="shared" si="1"/>
        <v>708.67962636174161</v>
      </c>
      <c r="AF16">
        <f t="shared" si="1"/>
        <v>715.13896907260289</v>
      </c>
      <c r="AG16">
        <f t="shared" si="1"/>
        <v>721.54584893455694</v>
      </c>
      <c r="AH16">
        <f t="shared" si="1"/>
        <v>724.57790527950124</v>
      </c>
      <c r="AI16">
        <f t="shared" si="1"/>
        <v>727.54982082843526</v>
      </c>
      <c r="AJ16">
        <f t="shared" si="1"/>
        <v>730.71235022474298</v>
      </c>
      <c r="AK16">
        <f t="shared" si="1"/>
        <v>733.53120972333545</v>
      </c>
      <c r="AL16">
        <f t="shared" si="1"/>
        <v>735.84120696550542</v>
      </c>
      <c r="AM16">
        <f t="shared" si="1"/>
        <v>738.23768360255997</v>
      </c>
      <c r="AN16">
        <f t="shared" si="1"/>
        <v>739.35994692301324</v>
      </c>
      <c r="AO16">
        <f t="shared" si="1"/>
        <v>740.89656824637927</v>
      </c>
      <c r="AP16">
        <f t="shared" si="1"/>
        <v>742.28171515833708</v>
      </c>
      <c r="AQ16">
        <f t="shared" si="1"/>
        <v>742.98088322439457</v>
      </c>
      <c r="AR16">
        <f t="shared" si="1"/>
        <v>743.83475162826232</v>
      </c>
      <c r="AS16">
        <f t="shared" si="1"/>
        <v>745.09908982985712</v>
      </c>
      <c r="AT16">
        <f t="shared" si="1"/>
        <v>746.12823606029508</v>
      </c>
      <c r="AU16">
        <f t="shared" si="1"/>
        <v>747.25481070013689</v>
      </c>
      <c r="AV16">
        <f t="shared" si="1"/>
        <v>748.36393734430089</v>
      </c>
      <c r="AW16">
        <f t="shared" si="1"/>
        <v>749.38186257851112</v>
      </c>
      <c r="AX16">
        <f t="shared" si="1"/>
        <v>750.26987301469762</v>
      </c>
      <c r="AY16">
        <f t="shared" si="1"/>
        <v>750.80746303151591</v>
      </c>
      <c r="AZ16">
        <f t="shared" si="1"/>
        <v>751.26771049756667</v>
      </c>
      <c r="BA16">
        <f t="shared" si="1"/>
        <v>751.91932293097045</v>
      </c>
      <c r="BB16">
        <f t="shared" si="1"/>
        <v>752.54587992485472</v>
      </c>
      <c r="BC16">
        <f t="shared" si="1"/>
        <v>753.19234448456427</v>
      </c>
      <c r="BD16">
        <f t="shared" si="1"/>
        <v>753.60673009966581</v>
      </c>
      <c r="BE16">
        <f t="shared" si="1"/>
        <v>753.89331847509754</v>
      </c>
      <c r="BF16">
        <f t="shared" si="1"/>
        <v>754.1585307348945</v>
      </c>
      <c r="BG16">
        <f t="shared" si="1"/>
        <v>754.55737799902795</v>
      </c>
    </row>
    <row r="18" spans="1:59" x14ac:dyDescent="0.35">
      <c r="B18" t="s">
        <v>19</v>
      </c>
      <c r="C18">
        <v>28</v>
      </c>
      <c r="J18">
        <v>48</v>
      </c>
      <c r="K18">
        <v>72</v>
      </c>
      <c r="L18">
        <v>96</v>
      </c>
      <c r="M18">
        <v>120</v>
      </c>
      <c r="N18">
        <v>144</v>
      </c>
      <c r="O18">
        <v>168</v>
      </c>
      <c r="BG18">
        <f>BG16-AR16</f>
        <v>10.722626370765624</v>
      </c>
    </row>
    <row r="19" spans="1:59" x14ac:dyDescent="0.35">
      <c r="A19" t="s">
        <v>20</v>
      </c>
      <c r="B19" t="s">
        <v>13</v>
      </c>
      <c r="C19">
        <v>0</v>
      </c>
      <c r="J19">
        <v>1</v>
      </c>
      <c r="K19">
        <v>2</v>
      </c>
      <c r="L19">
        <v>3</v>
      </c>
      <c r="M19">
        <v>4</v>
      </c>
      <c r="N19">
        <v>5</v>
      </c>
      <c r="O19">
        <v>6</v>
      </c>
    </row>
    <row r="20" spans="1:59" x14ac:dyDescent="0.35">
      <c r="A20" t="s">
        <v>22</v>
      </c>
      <c r="B20" t="s">
        <v>21</v>
      </c>
      <c r="C20">
        <v>0</v>
      </c>
      <c r="J20">
        <v>88.3627947412662</v>
      </c>
      <c r="K20">
        <v>123.54784320718754</v>
      </c>
      <c r="L20">
        <v>88.293334601879877</v>
      </c>
      <c r="M20">
        <v>63.481048386839156</v>
      </c>
      <c r="N20">
        <v>49.268464577746393</v>
      </c>
      <c r="O20">
        <v>41.907239202819824</v>
      </c>
    </row>
    <row r="21" spans="1:59" x14ac:dyDescent="0.35">
      <c r="B21" t="s">
        <v>16</v>
      </c>
      <c r="C21">
        <v>0</v>
      </c>
      <c r="J21">
        <f>C21+J20</f>
        <v>88.3627947412662</v>
      </c>
      <c r="K21">
        <f>J21+K20</f>
        <v>211.91063794845374</v>
      </c>
      <c r="L21">
        <f>K21+L20</f>
        <v>300.20397255033362</v>
      </c>
      <c r="M21">
        <f>L21+M20</f>
        <v>363.68502093717279</v>
      </c>
      <c r="N21">
        <f>M21+N20</f>
        <v>412.95348551491918</v>
      </c>
      <c r="O21">
        <f>N21+O20</f>
        <v>454.860724717739</v>
      </c>
    </row>
    <row r="23" spans="1:59" x14ac:dyDescent="0.35">
      <c r="B23" t="s">
        <v>23</v>
      </c>
      <c r="C23">
        <v>0</v>
      </c>
      <c r="D23">
        <v>1</v>
      </c>
      <c r="E23">
        <v>2</v>
      </c>
      <c r="F23">
        <v>3</v>
      </c>
      <c r="G23">
        <v>4</v>
      </c>
      <c r="H23">
        <v>5</v>
      </c>
      <c r="J23">
        <v>7</v>
      </c>
      <c r="K23">
        <v>8</v>
      </c>
      <c r="L23">
        <v>9</v>
      </c>
      <c r="M23">
        <v>10</v>
      </c>
      <c r="N23">
        <v>11</v>
      </c>
      <c r="O23">
        <v>12</v>
      </c>
      <c r="Q23">
        <v>14</v>
      </c>
      <c r="R23">
        <v>15</v>
      </c>
      <c r="S23">
        <v>16</v>
      </c>
      <c r="T23">
        <v>17</v>
      </c>
      <c r="U23">
        <v>18</v>
      </c>
      <c r="V23">
        <v>19</v>
      </c>
      <c r="X23">
        <v>21</v>
      </c>
      <c r="Y23">
        <v>22</v>
      </c>
      <c r="Z23">
        <v>23</v>
      </c>
      <c r="AA23">
        <v>24</v>
      </c>
      <c r="AB23">
        <v>25</v>
      </c>
      <c r="AC23">
        <v>26</v>
      </c>
      <c r="AE23">
        <v>28</v>
      </c>
      <c r="AF23">
        <v>29</v>
      </c>
      <c r="AG23">
        <v>30</v>
      </c>
      <c r="AH23">
        <v>31</v>
      </c>
      <c r="AI23">
        <v>32</v>
      </c>
      <c r="AJ23">
        <v>33</v>
      </c>
      <c r="AL23">
        <v>35</v>
      </c>
      <c r="AM23">
        <v>36</v>
      </c>
      <c r="AN23">
        <v>37</v>
      </c>
      <c r="AO23">
        <v>38</v>
      </c>
      <c r="AP23">
        <v>39</v>
      </c>
      <c r="AQ23">
        <v>40</v>
      </c>
    </row>
    <row r="24" spans="1:59" x14ac:dyDescent="0.35">
      <c r="A24" t="s">
        <v>2</v>
      </c>
      <c r="C24">
        <v>9.2565831841227002</v>
      </c>
      <c r="D24">
        <v>42.369608152150192</v>
      </c>
      <c r="E24">
        <v>46.043221332427194</v>
      </c>
      <c r="F24">
        <v>113.728365922617</v>
      </c>
      <c r="G24">
        <v>0</v>
      </c>
      <c r="H24">
        <v>0</v>
      </c>
      <c r="J24">
        <v>64.8270899447337</v>
      </c>
      <c r="K24">
        <v>41.336898757829999</v>
      </c>
      <c r="L24">
        <v>36.051938210017802</v>
      </c>
      <c r="M24">
        <v>32.721631230727795</v>
      </c>
      <c r="N24">
        <v>0</v>
      </c>
      <c r="O24">
        <v>0</v>
      </c>
      <c r="Q24">
        <v>14.690247918632997</v>
      </c>
      <c r="R24">
        <v>19.573301634335998</v>
      </c>
      <c r="S24">
        <v>13.679543602834199</v>
      </c>
      <c r="T24">
        <v>13.5695984053812</v>
      </c>
      <c r="U24">
        <v>0</v>
      </c>
      <c r="V24">
        <v>0</v>
      </c>
      <c r="X24">
        <v>8.7589850630049</v>
      </c>
      <c r="Y24">
        <v>9.3293362459752007</v>
      </c>
      <c r="Z24">
        <v>7.1561086987004998</v>
      </c>
      <c r="AA24">
        <v>4.8761090330909989</v>
      </c>
      <c r="AB24">
        <v>0</v>
      </c>
      <c r="AC24">
        <v>0</v>
      </c>
      <c r="AE24">
        <v>5.6071881964619994</v>
      </c>
      <c r="AF24">
        <v>2.3526349929926993</v>
      </c>
      <c r="AG24">
        <v>2.9132460209171991</v>
      </c>
      <c r="AH24">
        <v>2.2009029130637998</v>
      </c>
      <c r="AI24">
        <v>0</v>
      </c>
      <c r="AJ24">
        <v>0</v>
      </c>
      <c r="AL24">
        <v>2.0738627214707992</v>
      </c>
      <c r="AM24">
        <v>2.8448488441296003</v>
      </c>
      <c r="AN24">
        <v>2.5892985672317992</v>
      </c>
      <c r="AO24">
        <v>2.2333646413439987</v>
      </c>
      <c r="AP24">
        <v>0.33827731165799996</v>
      </c>
      <c r="AQ24">
        <v>0</v>
      </c>
    </row>
    <row r="25" spans="1:59" x14ac:dyDescent="0.35">
      <c r="A25" t="s">
        <v>24</v>
      </c>
      <c r="B25" t="s">
        <v>16</v>
      </c>
      <c r="C25">
        <v>9.2565831841227002</v>
      </c>
      <c r="D25">
        <f>C25+D24</f>
        <v>51.626191336272896</v>
      </c>
      <c r="E25">
        <f>D25+E24</f>
        <v>97.66941266870009</v>
      </c>
      <c r="F25">
        <f>E25+F24</f>
        <v>211.39777859131709</v>
      </c>
      <c r="G25">
        <f>F25+G24</f>
        <v>211.39777859131709</v>
      </c>
      <c r="H25">
        <f>G25+H24</f>
        <v>211.39777859131709</v>
      </c>
      <c r="J25" s="55">
        <f>I29+J24</f>
        <v>336.56479451124119</v>
      </c>
      <c r="K25" s="55">
        <f>J25+K24</f>
        <v>377.90169326907119</v>
      </c>
      <c r="L25" s="55">
        <f>K25+L24</f>
        <v>413.95363147908898</v>
      </c>
      <c r="M25" s="55">
        <f>L25+M24</f>
        <v>446.67526270981676</v>
      </c>
      <c r="N25" s="55">
        <f>M25+N24</f>
        <v>446.67526270981676</v>
      </c>
      <c r="O25" s="55">
        <f>N25+O24</f>
        <v>446.67526270981676</v>
      </c>
      <c r="Q25" s="55">
        <f>P29+Q24</f>
        <v>483.9755106284498</v>
      </c>
      <c r="R25" s="55">
        <f>Q25+R24</f>
        <v>503.54881226278582</v>
      </c>
      <c r="S25" s="55">
        <f>R25+S24</f>
        <v>517.22835586561996</v>
      </c>
      <c r="T25" s="55">
        <f>S25+T24</f>
        <v>530.79795427100112</v>
      </c>
      <c r="U25" s="55">
        <f>T25+U24</f>
        <v>530.79795427100112</v>
      </c>
      <c r="V25" s="55">
        <f>U25+V24</f>
        <v>530.79795427100112</v>
      </c>
      <c r="X25" s="55">
        <f>W29+X24</f>
        <v>550.10693933400603</v>
      </c>
      <c r="Y25" s="55">
        <f>X25+Y24</f>
        <v>559.43627557998127</v>
      </c>
      <c r="Z25" s="55">
        <f>Y25+Z24</f>
        <v>566.59238427868172</v>
      </c>
      <c r="AA25" s="55">
        <f>Z25+AA24</f>
        <v>571.4684933117727</v>
      </c>
      <c r="AB25" s="55">
        <f>AA25+AB24</f>
        <v>571.4684933117727</v>
      </c>
      <c r="AC25" s="55">
        <f>AB25+AC24</f>
        <v>571.4684933117727</v>
      </c>
      <c r="AE25" s="55">
        <f>AD29+AE24</f>
        <v>581.40568150823469</v>
      </c>
      <c r="AF25" s="55">
        <f>AE25+AF24</f>
        <v>583.75831650122734</v>
      </c>
      <c r="AG25" s="55">
        <f>AF25+AG24</f>
        <v>586.67156252214454</v>
      </c>
      <c r="AH25" s="55">
        <f>AG25+AH24</f>
        <v>588.87246543520837</v>
      </c>
      <c r="AI25" s="55">
        <f>AH25+AI24</f>
        <v>588.87246543520837</v>
      </c>
      <c r="AJ25" s="55">
        <f>AI25+AJ24</f>
        <v>588.87246543520837</v>
      </c>
      <c r="AL25" s="55">
        <f>AK29+AL24</f>
        <v>593.65934291708925</v>
      </c>
      <c r="AM25" s="55">
        <f>AL25+AM24</f>
        <v>596.50419176121886</v>
      </c>
      <c r="AN25" s="55">
        <f>AM25+AN24</f>
        <v>599.09349032845068</v>
      </c>
      <c r="AO25" s="55">
        <f>AN25+AO24</f>
        <v>601.32685496979468</v>
      </c>
      <c r="AP25" s="55">
        <f>AO25+AP24</f>
        <v>601.66513228145266</v>
      </c>
      <c r="AQ25" s="55">
        <f>AP25+AQ24</f>
        <v>601.66513228145266</v>
      </c>
    </row>
    <row r="26" spans="1:59" x14ac:dyDescent="0.35">
      <c r="BA26">
        <f>SUM(C24:AQ24)/BA33</f>
        <v>0.81571208598104328</v>
      </c>
    </row>
    <row r="27" spans="1:59" x14ac:dyDescent="0.35">
      <c r="A27" t="s">
        <v>2</v>
      </c>
      <c r="B27" t="s">
        <v>23</v>
      </c>
      <c r="I27">
        <v>6</v>
      </c>
      <c r="P27">
        <v>13</v>
      </c>
      <c r="W27">
        <v>20</v>
      </c>
      <c r="AD27">
        <v>27</v>
      </c>
      <c r="AK27">
        <v>34</v>
      </c>
    </row>
    <row r="28" spans="1:59" x14ac:dyDescent="0.35">
      <c r="A28" t="s">
        <v>18</v>
      </c>
      <c r="I28" s="34">
        <v>60.339925975190404</v>
      </c>
      <c r="P28">
        <v>22.61</v>
      </c>
      <c r="W28">
        <v>10.55</v>
      </c>
      <c r="AD28">
        <v>4.33</v>
      </c>
      <c r="AK28" s="34">
        <v>2.7130147604099997</v>
      </c>
    </row>
    <row r="29" spans="1:59" x14ac:dyDescent="0.35">
      <c r="I29" s="55">
        <f>H25+I28</f>
        <v>271.73770456650749</v>
      </c>
      <c r="P29" s="55">
        <f>O25+P28</f>
        <v>469.28526270981678</v>
      </c>
      <c r="W29" s="55">
        <f>V25+W28</f>
        <v>541.34795427100107</v>
      </c>
      <c r="AD29" s="55">
        <f>AC25+AD28</f>
        <v>575.79849331177275</v>
      </c>
      <c r="AK29" s="55">
        <f>AJ25+AK28</f>
        <v>591.5854801956184</v>
      </c>
    </row>
    <row r="30" spans="1:59" x14ac:dyDescent="0.35">
      <c r="A30" t="s">
        <v>2</v>
      </c>
      <c r="B30" t="s">
        <v>23</v>
      </c>
    </row>
    <row r="31" spans="1:59" x14ac:dyDescent="0.35">
      <c r="A31" t="s">
        <v>25</v>
      </c>
      <c r="AR31">
        <v>41</v>
      </c>
      <c r="AS31">
        <f t="shared" ref="AS31:BA31" si="2">AR31+1</f>
        <v>42</v>
      </c>
      <c r="AT31">
        <f t="shared" si="2"/>
        <v>43</v>
      </c>
      <c r="AU31">
        <f t="shared" si="2"/>
        <v>44</v>
      </c>
      <c r="AV31">
        <f t="shared" si="2"/>
        <v>45</v>
      </c>
      <c r="AW31">
        <f t="shared" si="2"/>
        <v>46</v>
      </c>
      <c r="AX31">
        <f t="shared" si="2"/>
        <v>47</v>
      </c>
      <c r="AY31">
        <f t="shared" si="2"/>
        <v>48</v>
      </c>
      <c r="AZ31">
        <f t="shared" si="2"/>
        <v>49</v>
      </c>
      <c r="BA31">
        <f t="shared" si="2"/>
        <v>50</v>
      </c>
      <c r="BC31">
        <v>12.672000000000001</v>
      </c>
    </row>
    <row r="32" spans="1:59" x14ac:dyDescent="0.35">
      <c r="AR32">
        <v>0</v>
      </c>
      <c r="AS32">
        <v>2.068411437353086</v>
      </c>
      <c r="AT32">
        <v>2.7002028101934323</v>
      </c>
      <c r="AU32">
        <v>1.8187970375460798</v>
      </c>
      <c r="AV32">
        <v>1.7201085819983999</v>
      </c>
      <c r="AW32">
        <v>1.6259716774487412</v>
      </c>
      <c r="AX32">
        <v>0</v>
      </c>
      <c r="AY32">
        <v>0</v>
      </c>
      <c r="AZ32">
        <v>1.5087841821572132</v>
      </c>
      <c r="BA32">
        <v>1.2296848929087412</v>
      </c>
      <c r="BC32">
        <f>SUM(AR32:BA32)</f>
        <v>12.671960619605693</v>
      </c>
    </row>
    <row r="33" spans="1:152" x14ac:dyDescent="0.35">
      <c r="AR33">
        <f>AQ25+AR32</f>
        <v>601.66513228145266</v>
      </c>
      <c r="AS33">
        <f t="shared" ref="AS33:BA33" si="3">AR33+AS32</f>
        <v>603.73354371880578</v>
      </c>
      <c r="AT33">
        <f t="shared" si="3"/>
        <v>606.43374652899922</v>
      </c>
      <c r="AU33">
        <f t="shared" si="3"/>
        <v>608.25254356654534</v>
      </c>
      <c r="AV33">
        <f t="shared" si="3"/>
        <v>609.97265214854372</v>
      </c>
      <c r="AW33">
        <f t="shared" si="3"/>
        <v>611.59862382599249</v>
      </c>
      <c r="AX33">
        <f t="shared" si="3"/>
        <v>611.59862382599249</v>
      </c>
      <c r="AY33">
        <f t="shared" si="3"/>
        <v>611.59862382599249</v>
      </c>
      <c r="AZ33">
        <f t="shared" si="3"/>
        <v>613.10740800814972</v>
      </c>
      <c r="BA33">
        <f t="shared" si="3"/>
        <v>614.33709290105844</v>
      </c>
      <c r="CF33">
        <v>0.12191698403831419</v>
      </c>
      <c r="CG33">
        <v>7.8301315206128291E-2</v>
      </c>
      <c r="CH33">
        <v>5.6654895844703339E-2</v>
      </c>
      <c r="CI33">
        <v>4.3880036948052384E-2</v>
      </c>
      <c r="CJ33">
        <v>3.5522560098990554E-2</v>
      </c>
    </row>
    <row r="34" spans="1:152" x14ac:dyDescent="0.35">
      <c r="C34">
        <v>0</v>
      </c>
      <c r="D34">
        <v>1</v>
      </c>
      <c r="E34">
        <v>2</v>
      </c>
      <c r="F34">
        <v>3</v>
      </c>
      <c r="G34">
        <v>4</v>
      </c>
      <c r="H34">
        <v>5</v>
      </c>
      <c r="I34">
        <v>6</v>
      </c>
      <c r="J34">
        <v>7</v>
      </c>
      <c r="K34">
        <v>8</v>
      </c>
      <c r="L34">
        <v>9</v>
      </c>
      <c r="M34">
        <v>10</v>
      </c>
      <c r="N34">
        <v>11</v>
      </c>
      <c r="O34">
        <v>12</v>
      </c>
      <c r="P34">
        <v>13</v>
      </c>
      <c r="Q34">
        <v>14</v>
      </c>
      <c r="R34">
        <v>15</v>
      </c>
      <c r="S34">
        <v>16</v>
      </c>
      <c r="T34">
        <v>17</v>
      </c>
      <c r="U34">
        <v>18</v>
      </c>
      <c r="V34">
        <v>19</v>
      </c>
      <c r="W34">
        <v>20</v>
      </c>
      <c r="X34">
        <v>21</v>
      </c>
      <c r="Y34">
        <v>22</v>
      </c>
      <c r="Z34">
        <v>23</v>
      </c>
      <c r="AA34">
        <v>24</v>
      </c>
      <c r="AB34">
        <v>25</v>
      </c>
      <c r="AC34">
        <v>26</v>
      </c>
      <c r="AD34">
        <v>27</v>
      </c>
      <c r="AE34">
        <v>28</v>
      </c>
      <c r="AF34">
        <v>29</v>
      </c>
      <c r="AG34">
        <v>30</v>
      </c>
      <c r="AH34">
        <v>31</v>
      </c>
      <c r="AI34">
        <v>32</v>
      </c>
      <c r="AJ34">
        <v>33</v>
      </c>
      <c r="AK34">
        <v>34</v>
      </c>
      <c r="AL34">
        <v>35</v>
      </c>
      <c r="AM34">
        <v>36</v>
      </c>
      <c r="AN34">
        <v>37</v>
      </c>
      <c r="AO34">
        <v>38</v>
      </c>
      <c r="AP34">
        <v>39</v>
      </c>
      <c r="AQ34">
        <v>40</v>
      </c>
      <c r="AR34">
        <v>41</v>
      </c>
      <c r="AS34">
        <v>42</v>
      </c>
      <c r="AT34">
        <v>43</v>
      </c>
      <c r="AU34">
        <v>44</v>
      </c>
      <c r="AV34">
        <v>45</v>
      </c>
      <c r="AW34">
        <v>46</v>
      </c>
      <c r="AX34">
        <v>47</v>
      </c>
      <c r="AY34">
        <v>48</v>
      </c>
      <c r="AZ34">
        <v>49</v>
      </c>
      <c r="BA34">
        <v>50</v>
      </c>
    </row>
    <row r="35" spans="1:152" x14ac:dyDescent="0.35">
      <c r="A35" t="s">
        <v>248</v>
      </c>
      <c r="C35">
        <f>C24</f>
        <v>9.2565831841227002</v>
      </c>
      <c r="D35">
        <f>D24+J20</f>
        <v>130.73240289341641</v>
      </c>
      <c r="E35">
        <f>E24+K20</f>
        <v>169.59106453961473</v>
      </c>
      <c r="F35">
        <f>F24+L20</f>
        <v>202.02170052449688</v>
      </c>
      <c r="G35">
        <f>G24+M20</f>
        <v>63.481048386839156</v>
      </c>
      <c r="H35">
        <f>H24+N20</f>
        <v>49.268464577746393</v>
      </c>
      <c r="I35" s="55">
        <f>I28+O20</f>
        <v>102.24716517801022</v>
      </c>
      <c r="J35">
        <f t="shared" ref="J35:O35" si="4">J24+P15</f>
        <v>91.613487301802706</v>
      </c>
      <c r="K35">
        <f t="shared" si="4"/>
        <v>71.020299346285498</v>
      </c>
      <c r="L35">
        <f t="shared" si="4"/>
        <v>72.276635162658295</v>
      </c>
      <c r="M35">
        <f t="shared" si="4"/>
        <v>59.238355695491052</v>
      </c>
      <c r="N35">
        <f t="shared" si="4"/>
        <v>15.946519425717504</v>
      </c>
      <c r="O35">
        <f t="shared" si="4"/>
        <v>23.450346848336757</v>
      </c>
      <c r="P35">
        <f>P28+V15</f>
        <v>38.730362771168252</v>
      </c>
      <c r="Q35">
        <f t="shared" ref="Q35:V35" si="5">Q24+W15</f>
        <v>28.159539867999747</v>
      </c>
      <c r="R35">
        <f t="shared" si="5"/>
        <v>33.372359575852748</v>
      </c>
      <c r="S35">
        <f t="shared" si="5"/>
        <v>24.450998828906947</v>
      </c>
      <c r="T35">
        <f t="shared" si="5"/>
        <v>23.380471302087699</v>
      </c>
      <c r="U35">
        <f t="shared" si="5"/>
        <v>7.9328162977834991</v>
      </c>
      <c r="V35">
        <f t="shared" si="5"/>
        <v>7.5205014912224994</v>
      </c>
      <c r="W35">
        <f>W28+AC15</f>
        <v>17.874409303861501</v>
      </c>
      <c r="X35">
        <f t="shared" ref="X35:AC35" si="6">X24+AD15</f>
        <v>13.133583719627399</v>
      </c>
      <c r="Y35">
        <f t="shared" si="6"/>
        <v>13.416785718674451</v>
      </c>
      <c r="Z35">
        <f t="shared" si="6"/>
        <v>13.61545140956175</v>
      </c>
      <c r="AA35">
        <f t="shared" si="6"/>
        <v>11.282988895044998</v>
      </c>
      <c r="AB35">
        <f t="shared" si="6"/>
        <v>3.0320563449442508</v>
      </c>
      <c r="AC35">
        <f t="shared" si="6"/>
        <v>2.9719155489340006</v>
      </c>
      <c r="AD35">
        <f>AD28+AJ15</f>
        <v>7.4925293963077504</v>
      </c>
      <c r="AE35">
        <f t="shared" ref="AE35:AJ35" si="7">AE24+AK15</f>
        <v>8.4260476950544998</v>
      </c>
      <c r="AF35">
        <f t="shared" si="7"/>
        <v>4.6626322351626985</v>
      </c>
      <c r="AG35">
        <f t="shared" si="7"/>
        <v>5.3097226579716992</v>
      </c>
      <c r="AH35">
        <f t="shared" si="7"/>
        <v>3.3231662335170253</v>
      </c>
      <c r="AI35">
        <f t="shared" si="7"/>
        <v>1.536621323366</v>
      </c>
      <c r="AJ35">
        <f t="shared" si="7"/>
        <v>1.3851469119577497</v>
      </c>
      <c r="AK35" s="55">
        <f>AK28+AQ15</f>
        <v>3.4121828264674998</v>
      </c>
      <c r="AL35">
        <f t="shared" ref="AL35:AQ35" si="8">AL24+AR15</f>
        <v>2.9277311253385494</v>
      </c>
      <c r="AM35">
        <f t="shared" si="8"/>
        <v>4.10918704572435</v>
      </c>
      <c r="AN35">
        <f t="shared" si="8"/>
        <v>3.6184447976697993</v>
      </c>
      <c r="AO35">
        <f t="shared" si="8"/>
        <v>3.3599392811857491</v>
      </c>
      <c r="AP35">
        <f t="shared" si="8"/>
        <v>1.447403955822</v>
      </c>
      <c r="AQ35">
        <f t="shared" si="8"/>
        <v>1.0179252342102501</v>
      </c>
      <c r="AR35">
        <f t="shared" ref="AR35:BA35" si="9">AR32+AX15</f>
        <v>0.8880104361865</v>
      </c>
      <c r="AS35">
        <f t="shared" si="9"/>
        <v>2.6060014541713361</v>
      </c>
      <c r="AT35">
        <f t="shared" si="9"/>
        <v>3.1604502762441822</v>
      </c>
      <c r="AU35">
        <f t="shared" si="9"/>
        <v>2.4704094709498299</v>
      </c>
      <c r="AV35">
        <f t="shared" si="9"/>
        <v>2.3466655758826498</v>
      </c>
      <c r="AW35">
        <f t="shared" si="9"/>
        <v>2.2724362371582414</v>
      </c>
      <c r="AX35">
        <f t="shared" si="9"/>
        <v>0.41438561510150007</v>
      </c>
      <c r="AY35">
        <f t="shared" si="9"/>
        <v>0.28658837543174998</v>
      </c>
      <c r="AZ35">
        <f>AZ32+BF15</f>
        <v>1.7739964419542131</v>
      </c>
      <c r="BA35">
        <f t="shared" si="9"/>
        <v>1.6285321570422411</v>
      </c>
    </row>
    <row r="36" spans="1:152" x14ac:dyDescent="0.35">
      <c r="C36">
        <f>C35</f>
        <v>9.2565831841227002</v>
      </c>
      <c r="D36">
        <f t="shared" ref="D36:AZ36" si="10">C36+D35</f>
        <v>139.9889860775391</v>
      </c>
      <c r="E36">
        <f t="shared" si="10"/>
        <v>309.5800506171538</v>
      </c>
      <c r="F36">
        <f t="shared" si="10"/>
        <v>511.60175114165065</v>
      </c>
      <c r="G36">
        <f t="shared" si="10"/>
        <v>575.08279952848977</v>
      </c>
      <c r="H36">
        <f t="shared" si="10"/>
        <v>624.35126410623616</v>
      </c>
      <c r="I36">
        <f t="shared" si="10"/>
        <v>726.59842928424632</v>
      </c>
      <c r="J36">
        <f t="shared" si="10"/>
        <v>818.21191658604903</v>
      </c>
      <c r="K36">
        <f t="shared" si="10"/>
        <v>889.2322159323345</v>
      </c>
      <c r="L36">
        <f t="shared" si="10"/>
        <v>961.50885109499279</v>
      </c>
      <c r="M36">
        <f t="shared" si="10"/>
        <v>1020.7472067904838</v>
      </c>
      <c r="N36">
        <f t="shared" si="10"/>
        <v>1036.6937262162014</v>
      </c>
      <c r="O36">
        <f t="shared" si="10"/>
        <v>1060.1440730645381</v>
      </c>
      <c r="P36">
        <f t="shared" si="10"/>
        <v>1098.8744358357064</v>
      </c>
      <c r="Q36">
        <f t="shared" si="10"/>
        <v>1127.0339757037061</v>
      </c>
      <c r="R36">
        <f t="shared" si="10"/>
        <v>1160.4063352795588</v>
      </c>
      <c r="S36">
        <f t="shared" si="10"/>
        <v>1184.8573341084657</v>
      </c>
      <c r="T36">
        <f t="shared" si="10"/>
        <v>1208.2378054105534</v>
      </c>
      <c r="U36">
        <f t="shared" si="10"/>
        <v>1216.170621708337</v>
      </c>
      <c r="V36">
        <f t="shared" si="10"/>
        <v>1223.6911231995596</v>
      </c>
      <c r="W36">
        <f t="shared" si="10"/>
        <v>1241.5655325034211</v>
      </c>
      <c r="X36">
        <f t="shared" si="10"/>
        <v>1254.6991162230486</v>
      </c>
      <c r="Y36">
        <f t="shared" si="10"/>
        <v>1268.115901941723</v>
      </c>
      <c r="Z36">
        <f t="shared" si="10"/>
        <v>1281.7313533512847</v>
      </c>
      <c r="AA36">
        <f t="shared" si="10"/>
        <v>1293.0143422463298</v>
      </c>
      <c r="AB36">
        <f t="shared" si="10"/>
        <v>1296.0463985912741</v>
      </c>
      <c r="AC36">
        <f t="shared" si="10"/>
        <v>1299.0183141402081</v>
      </c>
      <c r="AD36">
        <f t="shared" si="10"/>
        <v>1306.5108435365157</v>
      </c>
      <c r="AE36">
        <f t="shared" si="10"/>
        <v>1314.9368912315701</v>
      </c>
      <c r="AF36">
        <f t="shared" si="10"/>
        <v>1319.5995234667328</v>
      </c>
      <c r="AG36">
        <f t="shared" si="10"/>
        <v>1324.9092461247044</v>
      </c>
      <c r="AH36">
        <f t="shared" si="10"/>
        <v>1328.2324123582214</v>
      </c>
      <c r="AI36">
        <f t="shared" si="10"/>
        <v>1329.7690336815874</v>
      </c>
      <c r="AJ36">
        <f t="shared" si="10"/>
        <v>1331.1541805935451</v>
      </c>
      <c r="AK36">
        <f t="shared" si="10"/>
        <v>1334.5663634200125</v>
      </c>
      <c r="AL36">
        <f t="shared" si="10"/>
        <v>1337.4940945453511</v>
      </c>
      <c r="AM36">
        <f t="shared" si="10"/>
        <v>1341.6032815910755</v>
      </c>
      <c r="AN36">
        <f t="shared" si="10"/>
        <v>1345.2217263887453</v>
      </c>
      <c r="AO36">
        <f t="shared" si="10"/>
        <v>1348.581665669931</v>
      </c>
      <c r="AP36">
        <f t="shared" si="10"/>
        <v>1350.029069625753</v>
      </c>
      <c r="AQ36">
        <f t="shared" si="10"/>
        <v>1351.0469948599632</v>
      </c>
      <c r="AR36">
        <f t="shared" si="10"/>
        <v>1351.9350052961497</v>
      </c>
      <c r="AS36">
        <f t="shared" si="10"/>
        <v>1354.541006750321</v>
      </c>
      <c r="AT36">
        <f t="shared" si="10"/>
        <v>1357.7014570265651</v>
      </c>
      <c r="AU36">
        <f t="shared" si="10"/>
        <v>1360.1718664975149</v>
      </c>
      <c r="AV36">
        <f t="shared" si="10"/>
        <v>1362.5185320733976</v>
      </c>
      <c r="AW36">
        <f t="shared" si="10"/>
        <v>1364.7909683105559</v>
      </c>
      <c r="AX36">
        <f t="shared" si="10"/>
        <v>1365.2053539256574</v>
      </c>
      <c r="AY36">
        <f t="shared" si="10"/>
        <v>1365.4919423010892</v>
      </c>
      <c r="AZ36">
        <f t="shared" si="10"/>
        <v>1367.2659387430435</v>
      </c>
      <c r="BA36">
        <f>AZ36+BA35</f>
        <v>1368.8944709000857</v>
      </c>
    </row>
    <row r="38" spans="1:152" x14ac:dyDescent="0.35">
      <c r="CF38">
        <f>CF33*1000</f>
        <v>121.9169840383142</v>
      </c>
      <c r="CG38">
        <f>CG33*1000</f>
        <v>78.301315206128294</v>
      </c>
      <c r="CH38">
        <f>CH33*1000</f>
        <v>56.65489584470334</v>
      </c>
      <c r="CI38">
        <f>CI33*1000</f>
        <v>43.880036948052386</v>
      </c>
      <c r="CJ38">
        <f>CJ33*1000</f>
        <v>35.522560098990553</v>
      </c>
    </row>
    <row r="39" spans="1:152" x14ac:dyDescent="0.35">
      <c r="G39" s="34"/>
      <c r="H39" s="34"/>
      <c r="I39" s="34"/>
      <c r="J39" s="34"/>
      <c r="K39" s="34"/>
    </row>
    <row r="43" spans="1:152" x14ac:dyDescent="0.35">
      <c r="D43">
        <v>187.55163258568186</v>
      </c>
      <c r="E43">
        <v>68.046729484474724</v>
      </c>
      <c r="F43">
        <v>36.454699460493579</v>
      </c>
      <c r="G43">
        <v>23.126990452024625</v>
      </c>
      <c r="H43">
        <v>16.151517730390403</v>
      </c>
      <c r="J43">
        <v>9.3220228120782593</v>
      </c>
    </row>
    <row r="46" spans="1:152" x14ac:dyDescent="0.35">
      <c r="BX46" t="s">
        <v>19</v>
      </c>
      <c r="BY46">
        <v>28</v>
      </c>
      <c r="BZ46">
        <v>29</v>
      </c>
      <c r="CA46">
        <v>30</v>
      </c>
      <c r="CB46">
        <v>31</v>
      </c>
      <c r="CC46">
        <v>32</v>
      </c>
      <c r="CD46">
        <v>33</v>
      </c>
      <c r="CE46">
        <v>34</v>
      </c>
      <c r="CK46">
        <v>168</v>
      </c>
      <c r="CL46">
        <v>192</v>
      </c>
      <c r="CM46">
        <v>216</v>
      </c>
      <c r="CN46">
        <v>240</v>
      </c>
      <c r="CO46">
        <v>264</v>
      </c>
      <c r="CP46">
        <v>288</v>
      </c>
      <c r="CQ46">
        <v>312</v>
      </c>
      <c r="CR46">
        <v>336</v>
      </c>
      <c r="CS46">
        <v>360</v>
      </c>
      <c r="CT46">
        <v>384</v>
      </c>
      <c r="CU46">
        <v>408</v>
      </c>
      <c r="CV46">
        <v>432</v>
      </c>
      <c r="CW46">
        <v>456</v>
      </c>
      <c r="CX46">
        <v>480</v>
      </c>
      <c r="CY46">
        <v>504</v>
      </c>
      <c r="CZ46">
        <v>528</v>
      </c>
      <c r="DA46">
        <v>552</v>
      </c>
      <c r="DB46">
        <v>576</v>
      </c>
      <c r="DC46">
        <v>600</v>
      </c>
      <c r="DD46">
        <v>624</v>
      </c>
      <c r="DE46">
        <v>648</v>
      </c>
      <c r="DF46">
        <v>672</v>
      </c>
      <c r="DG46">
        <v>696</v>
      </c>
      <c r="DH46">
        <v>720</v>
      </c>
      <c r="DI46">
        <v>744</v>
      </c>
      <c r="DJ46">
        <v>768</v>
      </c>
      <c r="DK46">
        <v>792</v>
      </c>
      <c r="DL46">
        <v>816</v>
      </c>
      <c r="DM46">
        <v>840</v>
      </c>
      <c r="DN46">
        <v>864</v>
      </c>
      <c r="DO46">
        <v>888</v>
      </c>
      <c r="DP46">
        <v>912</v>
      </c>
      <c r="DQ46">
        <v>936</v>
      </c>
      <c r="DR46">
        <v>960</v>
      </c>
      <c r="DS46">
        <v>984</v>
      </c>
      <c r="DT46">
        <v>1008</v>
      </c>
      <c r="DU46">
        <v>1032</v>
      </c>
      <c r="DV46">
        <v>1056</v>
      </c>
      <c r="DW46">
        <v>1080</v>
      </c>
      <c r="DX46">
        <v>1104</v>
      </c>
      <c r="DY46">
        <v>1128</v>
      </c>
      <c r="DZ46">
        <v>1152</v>
      </c>
      <c r="EA46">
        <v>1176</v>
      </c>
      <c r="EB46">
        <v>1200</v>
      </c>
      <c r="EC46">
        <v>1224</v>
      </c>
      <c r="ED46">
        <v>1248</v>
      </c>
      <c r="EE46">
        <v>1272</v>
      </c>
      <c r="EF46">
        <v>1296</v>
      </c>
      <c r="EG46">
        <v>1320</v>
      </c>
      <c r="EH46">
        <v>1344</v>
      </c>
      <c r="EI46">
        <v>1368</v>
      </c>
      <c r="EJ46">
        <v>1392</v>
      </c>
      <c r="EK46">
        <v>1416</v>
      </c>
      <c r="EL46">
        <v>1440</v>
      </c>
      <c r="EM46">
        <v>1464</v>
      </c>
      <c r="EN46">
        <v>1488</v>
      </c>
      <c r="EO46">
        <v>1512</v>
      </c>
      <c r="EP46">
        <v>1536</v>
      </c>
      <c r="EQ46">
        <v>1560</v>
      </c>
      <c r="ER46">
        <v>1584</v>
      </c>
      <c r="ES46">
        <v>1608</v>
      </c>
      <c r="ET46">
        <v>1632</v>
      </c>
      <c r="EU46">
        <v>1656</v>
      </c>
      <c r="EV46">
        <v>1680</v>
      </c>
    </row>
    <row r="47" spans="1:152" x14ac:dyDescent="0.35">
      <c r="BW47" t="s">
        <v>20</v>
      </c>
      <c r="BX47" t="s">
        <v>13</v>
      </c>
      <c r="BY47">
        <v>1</v>
      </c>
      <c r="CF47">
        <v>2</v>
      </c>
      <c r="CG47">
        <v>3</v>
      </c>
      <c r="CH47">
        <v>4</v>
      </c>
      <c r="CI47">
        <v>5</v>
      </c>
      <c r="CJ47">
        <v>6</v>
      </c>
      <c r="CK47">
        <f t="shared" ref="CK47:EV47" si="11">CK46/24</f>
        <v>7</v>
      </c>
      <c r="CL47">
        <f t="shared" si="11"/>
        <v>8</v>
      </c>
      <c r="CM47">
        <f t="shared" si="11"/>
        <v>9</v>
      </c>
      <c r="CN47">
        <f t="shared" si="11"/>
        <v>10</v>
      </c>
      <c r="CO47">
        <f t="shared" si="11"/>
        <v>11</v>
      </c>
      <c r="CP47">
        <f t="shared" si="11"/>
        <v>12</v>
      </c>
      <c r="CQ47">
        <f t="shared" si="11"/>
        <v>13</v>
      </c>
      <c r="CR47">
        <f t="shared" si="11"/>
        <v>14</v>
      </c>
      <c r="CS47">
        <f t="shared" si="11"/>
        <v>15</v>
      </c>
      <c r="CT47">
        <f t="shared" si="11"/>
        <v>16</v>
      </c>
      <c r="CU47">
        <f t="shared" si="11"/>
        <v>17</v>
      </c>
      <c r="CV47">
        <f t="shared" si="11"/>
        <v>18</v>
      </c>
      <c r="CW47">
        <f t="shared" si="11"/>
        <v>19</v>
      </c>
      <c r="CX47">
        <f t="shared" si="11"/>
        <v>20</v>
      </c>
      <c r="CY47">
        <f t="shared" si="11"/>
        <v>21</v>
      </c>
      <c r="CZ47">
        <f t="shared" si="11"/>
        <v>22</v>
      </c>
      <c r="DA47">
        <f t="shared" si="11"/>
        <v>23</v>
      </c>
      <c r="DB47">
        <f t="shared" si="11"/>
        <v>24</v>
      </c>
      <c r="DC47">
        <f t="shared" si="11"/>
        <v>25</v>
      </c>
      <c r="DD47">
        <f t="shared" si="11"/>
        <v>26</v>
      </c>
      <c r="DE47">
        <f t="shared" si="11"/>
        <v>27</v>
      </c>
      <c r="DF47">
        <f t="shared" si="11"/>
        <v>28</v>
      </c>
      <c r="DG47">
        <f t="shared" si="11"/>
        <v>29</v>
      </c>
      <c r="DH47">
        <f t="shared" si="11"/>
        <v>30</v>
      </c>
      <c r="DI47">
        <f t="shared" si="11"/>
        <v>31</v>
      </c>
      <c r="DJ47">
        <f t="shared" si="11"/>
        <v>32</v>
      </c>
      <c r="DK47">
        <f t="shared" si="11"/>
        <v>33</v>
      </c>
      <c r="DL47">
        <f t="shared" si="11"/>
        <v>34</v>
      </c>
      <c r="DM47">
        <f t="shared" si="11"/>
        <v>35</v>
      </c>
      <c r="DN47">
        <f t="shared" si="11"/>
        <v>36</v>
      </c>
      <c r="DO47">
        <f t="shared" si="11"/>
        <v>37</v>
      </c>
      <c r="DP47">
        <f t="shared" si="11"/>
        <v>38</v>
      </c>
      <c r="DQ47">
        <f t="shared" si="11"/>
        <v>39</v>
      </c>
      <c r="DR47">
        <f t="shared" si="11"/>
        <v>40</v>
      </c>
      <c r="DS47">
        <f t="shared" si="11"/>
        <v>41</v>
      </c>
      <c r="DT47">
        <f t="shared" si="11"/>
        <v>42</v>
      </c>
      <c r="DU47">
        <f t="shared" si="11"/>
        <v>43</v>
      </c>
      <c r="DV47">
        <f t="shared" si="11"/>
        <v>44</v>
      </c>
      <c r="DW47">
        <f t="shared" si="11"/>
        <v>45</v>
      </c>
      <c r="DX47">
        <f t="shared" si="11"/>
        <v>46</v>
      </c>
      <c r="DY47">
        <f t="shared" si="11"/>
        <v>47</v>
      </c>
      <c r="DZ47">
        <f t="shared" si="11"/>
        <v>48</v>
      </c>
      <c r="EA47">
        <f t="shared" si="11"/>
        <v>49</v>
      </c>
      <c r="EB47">
        <f t="shared" si="11"/>
        <v>50</v>
      </c>
      <c r="EC47">
        <f t="shared" si="11"/>
        <v>51</v>
      </c>
      <c r="ED47">
        <f t="shared" si="11"/>
        <v>52</v>
      </c>
      <c r="EE47">
        <f t="shared" si="11"/>
        <v>53</v>
      </c>
      <c r="EF47">
        <f t="shared" si="11"/>
        <v>54</v>
      </c>
      <c r="EG47">
        <f t="shared" si="11"/>
        <v>55</v>
      </c>
      <c r="EH47">
        <f t="shared" si="11"/>
        <v>56</v>
      </c>
      <c r="EI47">
        <f t="shared" si="11"/>
        <v>57</v>
      </c>
      <c r="EJ47">
        <f t="shared" si="11"/>
        <v>58</v>
      </c>
      <c r="EK47">
        <f t="shared" si="11"/>
        <v>59</v>
      </c>
      <c r="EL47">
        <f t="shared" si="11"/>
        <v>60</v>
      </c>
      <c r="EM47">
        <f t="shared" si="11"/>
        <v>61</v>
      </c>
      <c r="EN47">
        <f t="shared" si="11"/>
        <v>62</v>
      </c>
      <c r="EO47">
        <f t="shared" si="11"/>
        <v>63</v>
      </c>
      <c r="EP47">
        <f t="shared" si="11"/>
        <v>64</v>
      </c>
      <c r="EQ47">
        <f t="shared" si="11"/>
        <v>65</v>
      </c>
      <c r="ER47">
        <f t="shared" si="11"/>
        <v>66</v>
      </c>
      <c r="ES47">
        <f t="shared" si="11"/>
        <v>67</v>
      </c>
      <c r="ET47">
        <f t="shared" si="11"/>
        <v>68</v>
      </c>
      <c r="EU47">
        <f t="shared" si="11"/>
        <v>69</v>
      </c>
      <c r="EV47">
        <f t="shared" si="11"/>
        <v>70</v>
      </c>
    </row>
    <row r="48" spans="1:152" x14ac:dyDescent="0.35">
      <c r="BX48" t="s">
        <v>21</v>
      </c>
      <c r="BY48">
        <v>0</v>
      </c>
      <c r="BZ48">
        <v>11.419298511526044</v>
      </c>
      <c r="CA48">
        <v>11.419298511526044</v>
      </c>
      <c r="CB48">
        <v>11.419298511526044</v>
      </c>
      <c r="CC48">
        <v>11.419298511526044</v>
      </c>
      <c r="CD48">
        <v>11.419298511526044</v>
      </c>
      <c r="CE48">
        <v>11.419298511526044</v>
      </c>
      <c r="CF48">
        <v>121.9169840383142</v>
      </c>
      <c r="CG48">
        <v>78.301315206128294</v>
      </c>
      <c r="CH48">
        <v>56.65489584470334</v>
      </c>
      <c r="CI48">
        <v>43.880036948052386</v>
      </c>
      <c r="CJ48">
        <v>35.522560098990553</v>
      </c>
      <c r="CK48">
        <v>26.786397357068999</v>
      </c>
      <c r="CL48">
        <v>29.683400588455505</v>
      </c>
      <c r="CM48">
        <v>36.2246969526405</v>
      </c>
      <c r="CN48">
        <v>26.516724464763254</v>
      </c>
      <c r="CO48">
        <v>15.946519425717504</v>
      </c>
      <c r="CP48">
        <v>23.450346848336757</v>
      </c>
      <c r="CQ48">
        <v>16.120362771168253</v>
      </c>
      <c r="CR48">
        <v>13.469291949366752</v>
      </c>
      <c r="CS48">
        <v>13.799057941516752</v>
      </c>
      <c r="CT48">
        <v>10.771455226072749</v>
      </c>
      <c r="CU48">
        <v>9.8108728967064991</v>
      </c>
      <c r="CV48">
        <v>7.9328162977834991</v>
      </c>
      <c r="CW48">
        <v>7.5205014912224994</v>
      </c>
      <c r="CX48">
        <v>7.3244093038614997</v>
      </c>
      <c r="CY48">
        <v>4.3745986566225001</v>
      </c>
      <c r="CZ48">
        <v>4.0874494726992507</v>
      </c>
      <c r="DA48">
        <v>6.4593427108612511</v>
      </c>
      <c r="DB48">
        <v>6.4068798619539997</v>
      </c>
      <c r="DC48">
        <v>3.0320563449442508</v>
      </c>
      <c r="DD48">
        <v>2.9719155489340006</v>
      </c>
      <c r="DE48">
        <v>3.1625293963077508</v>
      </c>
      <c r="DF48">
        <v>2.8188594985925008</v>
      </c>
      <c r="DG48">
        <v>2.3099972421699997</v>
      </c>
      <c r="DH48">
        <v>2.3964766370545001</v>
      </c>
      <c r="DI48">
        <v>1.1222633204532255</v>
      </c>
      <c r="DJ48">
        <v>1.536621323366</v>
      </c>
      <c r="DK48">
        <v>1.3851469119577497</v>
      </c>
      <c r="DL48">
        <v>0.69916806605750004</v>
      </c>
      <c r="DM48">
        <v>0.85386840386775009</v>
      </c>
      <c r="DN48">
        <v>1.26433820159475</v>
      </c>
      <c r="DO48">
        <v>1.0291462304380001</v>
      </c>
      <c r="DP48">
        <v>1.1265746398417502</v>
      </c>
      <c r="DQ48">
        <v>1.109126644164</v>
      </c>
      <c r="DR48">
        <v>1.0179252342102501</v>
      </c>
      <c r="DS48">
        <v>0.8880104361865</v>
      </c>
      <c r="DT48">
        <v>0.53759001681825003</v>
      </c>
      <c r="DU48">
        <v>0.4602474660507499</v>
      </c>
      <c r="DV48">
        <v>0.65161243340374997</v>
      </c>
      <c r="DW48">
        <v>0.62655699388425001</v>
      </c>
      <c r="DX48">
        <v>0.64646455970950001</v>
      </c>
      <c r="DY48">
        <v>0.41438561510150007</v>
      </c>
      <c r="DZ48">
        <v>0.28658837543174998</v>
      </c>
      <c r="EA48">
        <v>0.26521225979700003</v>
      </c>
      <c r="EB48">
        <v>0.39884726413349997</v>
      </c>
      <c r="EC48">
        <v>0.29537554230000002</v>
      </c>
      <c r="ED48">
        <v>0.61524789223874987</v>
      </c>
      <c r="EE48">
        <v>0.41555805121375</v>
      </c>
      <c r="EF48">
        <v>0.31995695385225004</v>
      </c>
      <c r="EG48">
        <v>0.17477427240500007</v>
      </c>
      <c r="EH48">
        <v>4.1098764181500005E-2</v>
      </c>
      <c r="EI48">
        <v>0.15475172475100002</v>
      </c>
      <c r="EJ48">
        <v>0.26521225979700003</v>
      </c>
      <c r="EK48">
        <v>0.39884726413349997</v>
      </c>
      <c r="EL48">
        <v>0.29537554230000002</v>
      </c>
      <c r="EM48">
        <v>0.61524789223874987</v>
      </c>
      <c r="EN48">
        <v>0.41555805121375</v>
      </c>
      <c r="EO48">
        <v>0.31995695385225004</v>
      </c>
      <c r="EP48">
        <v>0.17477427240500007</v>
      </c>
      <c r="EQ48">
        <v>4.1098764181500005E-2</v>
      </c>
      <c r="ER48">
        <v>0.15475172475100002</v>
      </c>
      <c r="ES48">
        <v>0.20257716250250002</v>
      </c>
      <c r="ET48">
        <v>0.22438396316000003</v>
      </c>
      <c r="EU48">
        <v>0.11709181628399999</v>
      </c>
      <c r="EV48">
        <v>0.13838162457074996</v>
      </c>
    </row>
    <row r="49" spans="26:152" x14ac:dyDescent="0.35">
      <c r="BX49" t="s">
        <v>16</v>
      </c>
      <c r="BY49">
        <f>BY48</f>
        <v>0</v>
      </c>
      <c r="BZ49">
        <f t="shared" ref="BZ49:EK49" si="12">BY49+BZ48</f>
        <v>11.419298511526044</v>
      </c>
      <c r="CA49">
        <f t="shared" si="12"/>
        <v>22.838597023052088</v>
      </c>
      <c r="CB49">
        <f t="shared" si="12"/>
        <v>34.257895534578132</v>
      </c>
      <c r="CC49">
        <f t="shared" si="12"/>
        <v>45.677194046104177</v>
      </c>
      <c r="CD49">
        <f t="shared" si="12"/>
        <v>57.096492557630221</v>
      </c>
      <c r="CE49">
        <f t="shared" si="12"/>
        <v>68.515791069156265</v>
      </c>
      <c r="CF49">
        <f t="shared" si="12"/>
        <v>190.43277510747046</v>
      </c>
      <c r="CG49">
        <f t="shared" si="12"/>
        <v>268.73409031359876</v>
      </c>
      <c r="CH49">
        <f t="shared" si="12"/>
        <v>325.38898615830209</v>
      </c>
      <c r="CI49">
        <f t="shared" si="12"/>
        <v>369.2690231063545</v>
      </c>
      <c r="CJ49">
        <f t="shared" si="12"/>
        <v>404.79158320534503</v>
      </c>
      <c r="CK49">
        <f t="shared" si="12"/>
        <v>431.57798056241404</v>
      </c>
      <c r="CL49">
        <f t="shared" si="12"/>
        <v>461.26138115086957</v>
      </c>
      <c r="CM49">
        <f t="shared" si="12"/>
        <v>497.48607810351007</v>
      </c>
      <c r="CN49">
        <f t="shared" si="12"/>
        <v>524.0028025682733</v>
      </c>
      <c r="CO49">
        <f t="shared" si="12"/>
        <v>539.94932199399079</v>
      </c>
      <c r="CP49">
        <f t="shared" si="12"/>
        <v>563.39966884232751</v>
      </c>
      <c r="CQ49">
        <f t="shared" si="12"/>
        <v>579.5200316134958</v>
      </c>
      <c r="CR49">
        <f t="shared" si="12"/>
        <v>592.98932356286252</v>
      </c>
      <c r="CS49">
        <f t="shared" si="12"/>
        <v>606.78838150437923</v>
      </c>
      <c r="CT49">
        <f t="shared" si="12"/>
        <v>617.55983673045193</v>
      </c>
      <c r="CU49">
        <f t="shared" si="12"/>
        <v>627.37070962715848</v>
      </c>
      <c r="CV49">
        <f t="shared" si="12"/>
        <v>635.30352592494194</v>
      </c>
      <c r="CW49">
        <f t="shared" si="12"/>
        <v>642.82402741616443</v>
      </c>
      <c r="CX49">
        <f t="shared" si="12"/>
        <v>650.14843672002587</v>
      </c>
      <c r="CY49">
        <f t="shared" si="12"/>
        <v>654.52303537664841</v>
      </c>
      <c r="CZ49">
        <f t="shared" si="12"/>
        <v>658.6104848493477</v>
      </c>
      <c r="DA49">
        <f t="shared" si="12"/>
        <v>665.06982756020898</v>
      </c>
      <c r="DB49">
        <f t="shared" si="12"/>
        <v>671.47670742216303</v>
      </c>
      <c r="DC49">
        <f t="shared" si="12"/>
        <v>674.50876376710733</v>
      </c>
      <c r="DD49">
        <f t="shared" si="12"/>
        <v>677.48067931604135</v>
      </c>
      <c r="DE49">
        <f t="shared" si="12"/>
        <v>680.64320871234906</v>
      </c>
      <c r="DF49">
        <f t="shared" si="12"/>
        <v>683.46206821094154</v>
      </c>
      <c r="DG49">
        <f t="shared" si="12"/>
        <v>685.77206545311151</v>
      </c>
      <c r="DH49">
        <f t="shared" si="12"/>
        <v>688.16854209016606</v>
      </c>
      <c r="DI49">
        <f t="shared" si="12"/>
        <v>689.29080541061933</v>
      </c>
      <c r="DJ49">
        <f t="shared" si="12"/>
        <v>690.82742673398536</v>
      </c>
      <c r="DK49">
        <f t="shared" si="12"/>
        <v>692.21257364594317</v>
      </c>
      <c r="DL49">
        <f t="shared" si="12"/>
        <v>692.91174171200066</v>
      </c>
      <c r="DM49">
        <f t="shared" si="12"/>
        <v>693.76561011586841</v>
      </c>
      <c r="DN49">
        <f t="shared" si="12"/>
        <v>695.02994831746321</v>
      </c>
      <c r="DO49">
        <f t="shared" si="12"/>
        <v>696.05909454790117</v>
      </c>
      <c r="DP49">
        <f t="shared" si="12"/>
        <v>697.18566918774297</v>
      </c>
      <c r="DQ49">
        <f t="shared" si="12"/>
        <v>698.29479583190698</v>
      </c>
      <c r="DR49">
        <f t="shared" si="12"/>
        <v>699.31272106611721</v>
      </c>
      <c r="DS49">
        <f t="shared" si="12"/>
        <v>700.20073150230371</v>
      </c>
      <c r="DT49">
        <f t="shared" si="12"/>
        <v>700.738321519122</v>
      </c>
      <c r="DU49">
        <f t="shared" si="12"/>
        <v>701.19856898517276</v>
      </c>
      <c r="DV49">
        <f t="shared" si="12"/>
        <v>701.85018141857654</v>
      </c>
      <c r="DW49">
        <f t="shared" si="12"/>
        <v>702.4767384124608</v>
      </c>
      <c r="DX49">
        <f t="shared" si="12"/>
        <v>703.12320297217025</v>
      </c>
      <c r="DY49">
        <f t="shared" si="12"/>
        <v>703.53758858727178</v>
      </c>
      <c r="DZ49">
        <f t="shared" si="12"/>
        <v>703.82417696270352</v>
      </c>
      <c r="EA49">
        <f t="shared" si="12"/>
        <v>704.08938922250047</v>
      </c>
      <c r="EB49">
        <f t="shared" si="12"/>
        <v>704.48823648663392</v>
      </c>
      <c r="EC49">
        <f t="shared" si="12"/>
        <v>704.78361202893393</v>
      </c>
      <c r="ED49">
        <f t="shared" si="12"/>
        <v>705.39885992117263</v>
      </c>
      <c r="EE49">
        <f t="shared" si="12"/>
        <v>705.81441797238642</v>
      </c>
      <c r="EF49">
        <f t="shared" si="12"/>
        <v>706.13437492623871</v>
      </c>
      <c r="EG49">
        <f t="shared" si="12"/>
        <v>706.30914919864369</v>
      </c>
      <c r="EH49">
        <f t="shared" si="12"/>
        <v>706.35024796282516</v>
      </c>
      <c r="EI49">
        <f t="shared" si="12"/>
        <v>706.50499968757617</v>
      </c>
      <c r="EJ49">
        <f t="shared" si="12"/>
        <v>706.77021194737313</v>
      </c>
      <c r="EK49">
        <f t="shared" si="12"/>
        <v>707.16905921150658</v>
      </c>
      <c r="EL49">
        <f t="shared" ref="EL49:EV49" si="13">EK49+EL48</f>
        <v>707.46443475380659</v>
      </c>
      <c r="EM49">
        <f t="shared" si="13"/>
        <v>708.07968264604528</v>
      </c>
      <c r="EN49">
        <f t="shared" si="13"/>
        <v>708.49524069725908</v>
      </c>
      <c r="EO49">
        <f t="shared" si="13"/>
        <v>708.81519765111136</v>
      </c>
      <c r="EP49">
        <f t="shared" si="13"/>
        <v>708.98997192351635</v>
      </c>
      <c r="EQ49">
        <f t="shared" si="13"/>
        <v>709.03107068769782</v>
      </c>
      <c r="ER49">
        <f t="shared" si="13"/>
        <v>709.18582241244883</v>
      </c>
      <c r="ES49">
        <f t="shared" si="13"/>
        <v>709.38839957495134</v>
      </c>
      <c r="ET49">
        <f t="shared" si="13"/>
        <v>709.61278353811133</v>
      </c>
      <c r="EU49">
        <f t="shared" si="13"/>
        <v>709.72987535439529</v>
      </c>
      <c r="EV49">
        <f t="shared" si="13"/>
        <v>709.86825697896609</v>
      </c>
    </row>
    <row r="54" spans="26:152" x14ac:dyDescent="0.35">
      <c r="Z54">
        <v>0</v>
      </c>
      <c r="AA54">
        <v>50</v>
      </c>
    </row>
    <row r="55" spans="26:152" x14ac:dyDescent="0.35">
      <c r="Z55">
        <v>1102</v>
      </c>
      <c r="AA55">
        <v>1102</v>
      </c>
    </row>
    <row r="69" spans="8:8" x14ac:dyDescent="0.35">
      <c r="H69" t="s">
        <v>249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6927-1594-48DB-BEB2-654E32A6374C}">
  <dimension ref="A1:CF133"/>
  <sheetViews>
    <sheetView topLeftCell="J29" zoomScale="55" zoomScaleNormal="55" workbookViewId="0">
      <selection activeCell="AC79" sqref="AC79"/>
    </sheetView>
  </sheetViews>
  <sheetFormatPr defaultRowHeight="14.5" x14ac:dyDescent="0.35"/>
  <cols>
    <col min="2" max="2" width="15.453125" bestFit="1" customWidth="1"/>
    <col min="3" max="5" width="22.1796875" customWidth="1"/>
    <col min="6" max="6" width="27.26953125" bestFit="1" customWidth="1"/>
    <col min="7" max="7" width="4.54296875" customWidth="1"/>
    <col min="8" max="8" width="11.453125" customWidth="1"/>
    <col min="9" max="9" width="15.1796875" customWidth="1"/>
    <col min="10" max="11" width="11.81640625" bestFit="1" customWidth="1"/>
    <col min="12" max="14" width="11.81640625" customWidth="1"/>
    <col min="15" max="15" width="16.54296875" bestFit="1" customWidth="1"/>
    <col min="16" max="16" width="9" bestFit="1" customWidth="1"/>
    <col min="25" max="25" width="11.81640625" bestFit="1" customWidth="1"/>
    <col min="26" max="26" width="14.26953125" customWidth="1"/>
    <col min="27" max="27" width="11.81640625" bestFit="1" customWidth="1"/>
    <col min="29" max="29" width="7.453125" customWidth="1"/>
    <col min="30" max="30" width="17.54296875" customWidth="1"/>
    <col min="31" max="31" width="21" bestFit="1" customWidth="1"/>
    <col min="32" max="32" width="11.453125" bestFit="1" customWidth="1"/>
    <col min="33" max="33" width="12.54296875" customWidth="1"/>
    <col min="34" max="34" width="11.453125" customWidth="1"/>
    <col min="35" max="36" width="12" bestFit="1" customWidth="1"/>
    <col min="37" max="37" width="20" customWidth="1"/>
    <col min="38" max="51" width="12" bestFit="1" customWidth="1"/>
    <col min="52" max="52" width="9.26953125" bestFit="1" customWidth="1"/>
    <col min="53" max="53" width="12" bestFit="1" customWidth="1"/>
  </cols>
  <sheetData>
    <row r="1" spans="1:84" x14ac:dyDescent="0.35">
      <c r="B1" s="35" t="s">
        <v>26</v>
      </c>
      <c r="K1" s="36" t="s">
        <v>27</v>
      </c>
      <c r="L1" s="36"/>
      <c r="M1" s="37">
        <v>320000000</v>
      </c>
      <c r="N1" s="37"/>
      <c r="AA1" t="s">
        <v>28</v>
      </c>
    </row>
    <row r="2" spans="1:84" x14ac:dyDescent="0.35">
      <c r="B2" s="35" t="s">
        <v>29</v>
      </c>
      <c r="C2" s="26"/>
      <c r="D2" s="26"/>
      <c r="E2" t="s">
        <v>23</v>
      </c>
      <c r="F2" t="s">
        <v>30</v>
      </c>
      <c r="G2" s="26"/>
      <c r="H2" s="26"/>
      <c r="I2" s="26"/>
      <c r="J2" s="13"/>
      <c r="K2" s="38" t="s">
        <v>31</v>
      </c>
      <c r="L2" s="38"/>
      <c r="M2" s="39">
        <v>0.66</v>
      </c>
      <c r="N2" s="39"/>
      <c r="O2" s="40" t="s">
        <v>32</v>
      </c>
      <c r="P2" t="s">
        <v>33</v>
      </c>
      <c r="S2" s="26"/>
      <c r="T2" s="13"/>
      <c r="U2" s="26"/>
      <c r="V2" s="26"/>
      <c r="W2" s="26"/>
      <c r="X2" s="13"/>
      <c r="AF2" s="26"/>
      <c r="AG2" s="13"/>
      <c r="AH2" s="26"/>
      <c r="AI2" s="13"/>
      <c r="AJ2" s="26"/>
      <c r="AK2" s="13"/>
      <c r="AL2" s="26"/>
      <c r="AM2" s="13"/>
      <c r="AN2" s="26"/>
      <c r="AO2" s="13"/>
      <c r="AP2" s="26"/>
      <c r="AQ2" s="13"/>
      <c r="AR2" s="26"/>
      <c r="AS2" s="13"/>
      <c r="AT2" s="26"/>
      <c r="AU2" s="13"/>
      <c r="AV2" s="26"/>
      <c r="AW2" s="13"/>
      <c r="AX2" s="26"/>
      <c r="AY2" s="13"/>
      <c r="AZ2" s="26"/>
      <c r="BA2" s="13"/>
      <c r="BB2" s="26"/>
      <c r="BC2" s="13"/>
      <c r="BD2" s="26"/>
      <c r="BE2" s="13"/>
      <c r="BF2" s="26"/>
      <c r="BG2" s="13"/>
    </row>
    <row r="3" spans="1:84" x14ac:dyDescent="0.35">
      <c r="B3" s="26" t="s">
        <v>34</v>
      </c>
      <c r="C3" s="26"/>
      <c r="D3" s="26"/>
      <c r="E3">
        <v>1</v>
      </c>
      <c r="F3" s="41">
        <f>AI25</f>
        <v>0</v>
      </c>
      <c r="G3" s="26"/>
      <c r="H3" s="26"/>
      <c r="I3" s="26"/>
      <c r="J3" s="21"/>
      <c r="K3" s="36" t="s">
        <v>35</v>
      </c>
      <c r="L3" s="36"/>
      <c r="M3" s="42">
        <f>37593*0.3048</f>
        <v>11458.3464</v>
      </c>
      <c r="N3" s="42"/>
      <c r="O3" s="26" t="s">
        <v>32</v>
      </c>
      <c r="P3" s="43" t="s">
        <v>36</v>
      </c>
      <c r="Q3" s="26"/>
      <c r="R3" s="13"/>
      <c r="S3" s="21"/>
      <c r="T3" s="21"/>
      <c r="U3" s="21"/>
      <c r="V3" s="21"/>
      <c r="W3" s="21"/>
      <c r="X3" s="21"/>
      <c r="AA3" s="36" t="s">
        <v>27</v>
      </c>
      <c r="AB3" s="37">
        <v>300000000</v>
      </c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6"/>
    </row>
    <row r="4" spans="1:84" x14ac:dyDescent="0.35">
      <c r="B4" t="s">
        <v>37</v>
      </c>
      <c r="E4">
        <v>2</v>
      </c>
      <c r="F4" s="41">
        <f>AM25</f>
        <v>0</v>
      </c>
      <c r="K4" t="s">
        <v>38</v>
      </c>
      <c r="M4">
        <v>0.26572134470874753</v>
      </c>
      <c r="O4" t="s">
        <v>39</v>
      </c>
      <c r="P4" s="21"/>
      <c r="Q4" s="44">
        <f>M4*24</f>
        <v>6.3773122730099407</v>
      </c>
      <c r="R4" s="21"/>
      <c r="T4">
        <f>37593-35242</f>
        <v>2351</v>
      </c>
      <c r="U4" t="s">
        <v>40</v>
      </c>
      <c r="AA4" s="38" t="s">
        <v>31</v>
      </c>
      <c r="AB4" s="39">
        <v>0.66</v>
      </c>
      <c r="AC4" s="40" t="s">
        <v>32</v>
      </c>
      <c r="AD4" t="s">
        <v>33</v>
      </c>
      <c r="AG4" s="26"/>
      <c r="AH4" s="13"/>
      <c r="AI4" s="26"/>
      <c r="AJ4" s="26"/>
      <c r="AK4" s="26"/>
      <c r="AL4" s="13"/>
    </row>
    <row r="5" spans="1:84" x14ac:dyDescent="0.35">
      <c r="E5">
        <v>3</v>
      </c>
      <c r="F5" s="41">
        <f>AQ25</f>
        <v>0</v>
      </c>
      <c r="K5" t="s">
        <v>41</v>
      </c>
      <c r="M5">
        <f>M3/M4</f>
        <v>43121.663457481336</v>
      </c>
      <c r="O5" t="s">
        <v>42</v>
      </c>
      <c r="P5">
        <f>M5/86400</f>
        <v>0.49909332705418213</v>
      </c>
      <c r="Q5" t="s">
        <v>43</v>
      </c>
      <c r="AA5" s="36" t="s">
        <v>35</v>
      </c>
      <c r="AB5" s="42">
        <f>37593*0.3048</f>
        <v>11458.3464</v>
      </c>
      <c r="AC5" s="26" t="s">
        <v>32</v>
      </c>
      <c r="AD5" s="43" t="s">
        <v>36</v>
      </c>
      <c r="AE5" s="26"/>
      <c r="AF5" s="13"/>
      <c r="AG5" s="21"/>
      <c r="AH5" s="21"/>
      <c r="AI5" s="21"/>
      <c r="AJ5" s="21"/>
      <c r="AK5" s="21"/>
      <c r="AL5" s="21"/>
    </row>
    <row r="6" spans="1:84" x14ac:dyDescent="0.35">
      <c r="E6">
        <v>4</v>
      </c>
      <c r="F6" s="41">
        <f>AU25</f>
        <v>0</v>
      </c>
      <c r="K6" t="s">
        <v>44</v>
      </c>
      <c r="M6">
        <f>M3*O6</f>
        <v>3256.4589894240121</v>
      </c>
      <c r="O6">
        <v>0.28419973316778169</v>
      </c>
      <c r="S6" s="35"/>
      <c r="AA6" t="s">
        <v>38</v>
      </c>
      <c r="AB6">
        <v>0.3</v>
      </c>
      <c r="AC6" t="s">
        <v>39</v>
      </c>
      <c r="AD6" s="21"/>
      <c r="AE6" s="21"/>
      <c r="AF6" s="21"/>
    </row>
    <row r="7" spans="1:84" x14ac:dyDescent="0.35">
      <c r="E7">
        <v>5</v>
      </c>
      <c r="F7" s="41">
        <f>AY25</f>
        <v>0</v>
      </c>
      <c r="K7" t="s">
        <v>45</v>
      </c>
      <c r="M7">
        <v>0.70704417671975994</v>
      </c>
      <c r="O7">
        <v>0.71399999999999997</v>
      </c>
      <c r="S7" s="35"/>
      <c r="AA7" t="s">
        <v>41</v>
      </c>
      <c r="AB7">
        <f>AB5/AB6</f>
        <v>38194.488000000005</v>
      </c>
      <c r="AC7" t="s">
        <v>42</v>
      </c>
      <c r="AD7">
        <f>AB7/86400</f>
        <v>0.44206583333333338</v>
      </c>
      <c r="AE7" t="s">
        <v>43</v>
      </c>
    </row>
    <row r="8" spans="1:84" s="13" customFormat="1" x14ac:dyDescent="0.35">
      <c r="E8">
        <v>7</v>
      </c>
      <c r="F8" s="41">
        <f>BD25</f>
        <v>0</v>
      </c>
      <c r="O8" s="26"/>
      <c r="P8" s="26" t="s">
        <v>46</v>
      </c>
      <c r="Q8">
        <f>$AF$9*1000000*3.78541</f>
        <v>89865633.400000006</v>
      </c>
      <c r="Z8" s="43"/>
      <c r="AA8" t="s">
        <v>44</v>
      </c>
      <c r="AB8">
        <f>AB5*0.28</f>
        <v>3208.3369920000005</v>
      </c>
      <c r="AC8"/>
      <c r="AD8"/>
      <c r="AE8"/>
      <c r="AF8"/>
      <c r="AG8"/>
      <c r="AH8"/>
      <c r="AI8"/>
      <c r="AJ8"/>
      <c r="AK8"/>
      <c r="AL8"/>
      <c r="CC8" s="24"/>
    </row>
    <row r="9" spans="1:84" s="20" customFormat="1" x14ac:dyDescent="0.35">
      <c r="F9" s="45" t="s">
        <v>47</v>
      </c>
      <c r="J9" s="38" t="s">
        <v>48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AA9" t="s">
        <v>45</v>
      </c>
      <c r="AB9">
        <v>0.67</v>
      </c>
      <c r="AC9"/>
      <c r="AD9"/>
      <c r="AE9"/>
      <c r="AF9">
        <v>23.74</v>
      </c>
      <c r="AG9"/>
      <c r="AH9"/>
      <c r="AI9"/>
      <c r="AJ9"/>
      <c r="AK9"/>
      <c r="AL9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2"/>
      <c r="CD9" s="21"/>
    </row>
    <row r="10" spans="1:84" ht="20.149999999999999" customHeight="1" thickBot="1" x14ac:dyDescent="0.5">
      <c r="A10" s="20"/>
      <c r="B10" t="s">
        <v>23</v>
      </c>
      <c r="C10" t="s">
        <v>49</v>
      </c>
      <c r="E10" t="s">
        <v>50</v>
      </c>
      <c r="F10" s="46">
        <f>F21+F31</f>
        <v>384482.01974144869</v>
      </c>
      <c r="H10" t="s">
        <v>51</v>
      </c>
      <c r="I10" t="s">
        <v>52</v>
      </c>
      <c r="J10" s="47" t="s">
        <v>53</v>
      </c>
      <c r="K10" s="47" t="s">
        <v>54</v>
      </c>
      <c r="L10" s="47" t="s">
        <v>46</v>
      </c>
      <c r="M10" s="47" t="s">
        <v>55</v>
      </c>
      <c r="N10" s="47"/>
      <c r="O10" s="20" t="s">
        <v>56</v>
      </c>
      <c r="Q10" s="20"/>
      <c r="R10" s="20"/>
      <c r="S10" s="20"/>
      <c r="T10" s="20"/>
      <c r="U10" s="20"/>
      <c r="V10" s="20"/>
      <c r="W10" s="47"/>
      <c r="X10" s="47"/>
      <c r="Y10" s="47"/>
      <c r="AA10" s="47"/>
      <c r="AC10" s="41"/>
      <c r="AD10" s="41"/>
      <c r="AE10" s="41"/>
      <c r="AF10" s="41"/>
      <c r="AH10" s="41"/>
      <c r="AI10" s="41"/>
      <c r="AJ10" s="41"/>
      <c r="AK10" s="41"/>
      <c r="AL10" s="41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41"/>
      <c r="AY10" s="48"/>
      <c r="AZ10" s="20"/>
      <c r="BA10" s="41"/>
      <c r="BB10" s="20"/>
      <c r="BC10" s="20"/>
      <c r="BD10" s="20"/>
      <c r="BE10" s="20"/>
      <c r="BF10" s="20"/>
      <c r="BG10" s="48"/>
      <c r="BH10" s="20"/>
      <c r="BI10" s="20"/>
      <c r="BJ10" s="41"/>
      <c r="BK10" s="20"/>
      <c r="BL10" s="20"/>
      <c r="BM10" s="20"/>
      <c r="BN10" s="20"/>
      <c r="BO10" s="44"/>
      <c r="BP10" s="20"/>
      <c r="BQ10" s="20"/>
      <c r="BR10" s="20"/>
      <c r="BS10" s="20"/>
      <c r="BT10" s="44"/>
      <c r="BU10" s="20"/>
      <c r="BV10" s="20"/>
      <c r="BW10" s="44"/>
      <c r="BX10" s="20"/>
      <c r="BY10" s="20"/>
      <c r="BZ10" s="20"/>
      <c r="CA10" s="20"/>
      <c r="CB10" s="20"/>
      <c r="CC10" s="20"/>
      <c r="CD10" s="20"/>
      <c r="CE10" s="20"/>
      <c r="CF10" s="20"/>
    </row>
    <row r="11" spans="1:84" x14ac:dyDescent="0.35">
      <c r="B11">
        <v>0.25</v>
      </c>
      <c r="C11" s="20">
        <v>24000</v>
      </c>
      <c r="D11" s="20"/>
      <c r="E11" s="37">
        <v>320000000</v>
      </c>
      <c r="F11" s="35"/>
      <c r="H11">
        <v>0.1</v>
      </c>
      <c r="J11" s="35" t="e">
        <f t="shared" ref="J11:J74" si="0">$M$1/($M$2*SQRT($M$6*$M$5*H11))*K11^($M$7+1)*EXP(-K11)</f>
        <v>#NUM!</v>
      </c>
      <c r="K11" t="e">
        <f t="shared" ref="K11:K74" si="1">(1+$M$7*(($M$5*H11-$M$3)/SQRT($M$6*$M$5*H11)))^(-1/$M$7)</f>
        <v>#NUM!</v>
      </c>
      <c r="P11" s="44"/>
      <c r="Q11" s="44"/>
      <c r="AC11" s="49"/>
      <c r="AD11" s="50" t="s">
        <v>57</v>
      </c>
      <c r="AE11" s="50" t="s">
        <v>58</v>
      </c>
      <c r="AF11" s="50" t="s">
        <v>59</v>
      </c>
      <c r="AG11" s="50" t="s">
        <v>46</v>
      </c>
      <c r="AH11" s="50" t="s">
        <v>60</v>
      </c>
      <c r="AI11" s="51" t="s">
        <v>61</v>
      </c>
    </row>
    <row r="12" spans="1:84" x14ac:dyDescent="0.35">
      <c r="B12">
        <v>0.3</v>
      </c>
      <c r="C12" s="20">
        <v>33100</v>
      </c>
      <c r="D12" s="20"/>
      <c r="E12" s="39">
        <v>0.66</v>
      </c>
      <c r="H12">
        <v>0.11</v>
      </c>
      <c r="J12" s="35" t="e">
        <f t="shared" si="0"/>
        <v>#NUM!</v>
      </c>
      <c r="K12" t="e">
        <f t="shared" si="1"/>
        <v>#NUM!</v>
      </c>
      <c r="AC12" s="52" t="s">
        <v>62</v>
      </c>
      <c r="AD12" t="s">
        <v>63</v>
      </c>
      <c r="AE12">
        <f>1.2/24</f>
        <v>4.9999999999999996E-2</v>
      </c>
      <c r="AF12" s="35">
        <f>Q20</f>
        <v>29564.881332529381</v>
      </c>
      <c r="AG12">
        <f>$AF$9*1000000*3.78541</f>
        <v>89865633.400000006</v>
      </c>
      <c r="AH12" s="35">
        <f>AE12*AF12*AG12</f>
        <v>132843339367.17944</v>
      </c>
      <c r="AI12" s="53">
        <f>AH12/10^9</f>
        <v>132.84333936717945</v>
      </c>
      <c r="AJ12" t="s">
        <v>64</v>
      </c>
      <c r="AK12" t="s">
        <v>65</v>
      </c>
    </row>
    <row r="13" spans="1:84" x14ac:dyDescent="0.35">
      <c r="B13">
        <v>6</v>
      </c>
      <c r="C13" s="20">
        <v>163</v>
      </c>
      <c r="D13" s="20"/>
      <c r="E13" s="42">
        <f>37593*0.3048</f>
        <v>11458.3464</v>
      </c>
      <c r="G13" s="41"/>
      <c r="H13">
        <f>H12+0.01</f>
        <v>0.12</v>
      </c>
      <c r="J13" s="35" t="e">
        <f t="shared" si="0"/>
        <v>#NUM!</v>
      </c>
      <c r="K13" t="e">
        <f t="shared" si="1"/>
        <v>#NUM!</v>
      </c>
      <c r="AC13" s="54" t="s">
        <v>66</v>
      </c>
      <c r="AD13" t="s">
        <v>67</v>
      </c>
      <c r="AE13">
        <f>7.2/24</f>
        <v>0.3</v>
      </c>
      <c r="AF13" s="35">
        <f>Q36</f>
        <v>22014.05689710773</v>
      </c>
      <c r="AG13">
        <f t="shared" ref="AG13:AG20" si="2">$AF$9*1000000*3.78541</f>
        <v>89865633.400000006</v>
      </c>
      <c r="AH13" s="35">
        <f>AE13*AF13*AG13</f>
        <v>593492150028.66748</v>
      </c>
      <c r="AI13" s="53">
        <f>AH13/10^9</f>
        <v>593.49215002866742</v>
      </c>
      <c r="AJ13" s="55">
        <f>O52</f>
        <v>7.0132996641960723E-7</v>
      </c>
      <c r="AK13" s="56">
        <f>O101</f>
        <v>1137.6465641989598</v>
      </c>
    </row>
    <row r="14" spans="1:84" x14ac:dyDescent="0.35">
      <c r="B14">
        <v>8</v>
      </c>
      <c r="C14" s="20">
        <v>57.2</v>
      </c>
      <c r="D14" s="20"/>
      <c r="E14">
        <v>0.26572134470874753</v>
      </c>
      <c r="G14" s="41"/>
      <c r="H14">
        <f t="shared" ref="H14:H25" si="3">H13+0.01</f>
        <v>0.13</v>
      </c>
      <c r="J14" s="35">
        <f t="shared" si="0"/>
        <v>8.3684693894245824E-50</v>
      </c>
      <c r="K14">
        <f t="shared" si="1"/>
        <v>132.99209334639173</v>
      </c>
      <c r="AC14" s="54"/>
      <c r="AD14" t="s">
        <v>68</v>
      </c>
      <c r="AE14">
        <v>1</v>
      </c>
      <c r="AF14" s="35">
        <f>J56</f>
        <v>2526.7283640906535</v>
      </c>
      <c r="AG14">
        <f t="shared" si="2"/>
        <v>89865633.400000006</v>
      </c>
      <c r="AH14" s="35">
        <f t="shared" ref="AH14:AH20" si="4">AE14*AF14*AG14</f>
        <v>227066044868.75241</v>
      </c>
      <c r="AI14" s="53">
        <f t="shared" ref="AI14:AI20" si="5">AH14/10^9</f>
        <v>227.06604486875241</v>
      </c>
      <c r="AJ14" s="55">
        <f>O61</f>
        <v>277.47036303641676</v>
      </c>
    </row>
    <row r="15" spans="1:84" x14ac:dyDescent="0.35">
      <c r="B15">
        <v>9</v>
      </c>
      <c r="C15" s="57">
        <v>63.8</v>
      </c>
      <c r="D15" s="57"/>
      <c r="E15">
        <f>E13/E14</f>
        <v>43121.663457481336</v>
      </c>
      <c r="G15" s="41"/>
      <c r="H15">
        <f>H14+0.01</f>
        <v>0.14000000000000001</v>
      </c>
      <c r="J15" s="35">
        <f t="shared" si="0"/>
        <v>0.62725975381663301</v>
      </c>
      <c r="K15">
        <f t="shared" si="1"/>
        <v>16.894503729897284</v>
      </c>
      <c r="L15" s="58">
        <v>94862374.600000009</v>
      </c>
      <c r="M15" s="35">
        <f>0.01*J15*L15</f>
        <v>595033.49738057225</v>
      </c>
      <c r="N15" s="35"/>
      <c r="AC15" s="52"/>
      <c r="AD15" t="s">
        <v>69</v>
      </c>
      <c r="AE15">
        <v>1</v>
      </c>
      <c r="AF15" s="35">
        <f>J66</f>
        <v>812.7461600619132</v>
      </c>
      <c r="AG15">
        <f t="shared" si="2"/>
        <v>89865633.400000006</v>
      </c>
      <c r="AH15" s="35">
        <f t="shared" si="4"/>
        <v>73037948467.381622</v>
      </c>
      <c r="AI15" s="53">
        <f t="shared" si="5"/>
        <v>73.037948467381625</v>
      </c>
      <c r="AJ15" s="55">
        <f>SUM(AJ13:AJ14)</f>
        <v>277.47036373774671</v>
      </c>
    </row>
    <row r="16" spans="1:84" x14ac:dyDescent="0.35">
      <c r="B16">
        <v>10</v>
      </c>
      <c r="C16" s="20">
        <v>336</v>
      </c>
      <c r="D16" s="20"/>
      <c r="E16">
        <f>E13*F16</f>
        <v>0</v>
      </c>
      <c r="G16" s="41"/>
      <c r="H16">
        <f t="shared" si="3"/>
        <v>0.15000000000000002</v>
      </c>
      <c r="J16" s="35">
        <f t="shared" si="0"/>
        <v>1300.3107678782662</v>
      </c>
      <c r="K16">
        <f t="shared" si="1"/>
        <v>7.932747795436943</v>
      </c>
      <c r="L16" s="58">
        <v>94862374.600000009</v>
      </c>
      <c r="M16" s="35">
        <f t="shared" ref="M16:M51" si="6">0.01*J16*L16</f>
        <v>1233505671.5888174</v>
      </c>
      <c r="N16" s="35"/>
      <c r="P16" s="59">
        <f>H16*25</f>
        <v>3.7500000000000004</v>
      </c>
      <c r="Q16" s="60" t="s">
        <v>70</v>
      </c>
      <c r="AC16" s="54"/>
      <c r="AD16" t="s">
        <v>71</v>
      </c>
      <c r="AE16">
        <v>1</v>
      </c>
      <c r="AF16" s="35">
        <f>J76</f>
        <v>425.69894937833686</v>
      </c>
      <c r="AG16">
        <f t="shared" si="2"/>
        <v>89865633.400000006</v>
      </c>
      <c r="AH16" s="35">
        <f t="shared" si="4"/>
        <v>38255705723.598778</v>
      </c>
      <c r="AI16" s="53">
        <f t="shared" si="5"/>
        <v>38.25570572359878</v>
      </c>
    </row>
    <row r="17" spans="2:68" x14ac:dyDescent="0.35">
      <c r="B17">
        <v>11</v>
      </c>
      <c r="C17" s="20">
        <v>93.7</v>
      </c>
      <c r="D17" s="20"/>
      <c r="E17">
        <v>0.71399999999999997</v>
      </c>
      <c r="G17" s="41"/>
      <c r="H17">
        <f t="shared" si="3"/>
        <v>0.16000000000000003</v>
      </c>
      <c r="J17" s="35">
        <f t="shared" si="0"/>
        <v>10674.667440797059</v>
      </c>
      <c r="K17">
        <f t="shared" si="1"/>
        <v>5.0110815965194835</v>
      </c>
      <c r="L17" s="58">
        <v>94862374.600000009</v>
      </c>
      <c r="M17" s="35">
        <f t="shared" si="6"/>
        <v>10126243014.993139</v>
      </c>
      <c r="N17" s="35"/>
      <c r="P17" s="60" t="s">
        <v>72</v>
      </c>
      <c r="Q17" s="60"/>
      <c r="AC17" s="54"/>
      <c r="AD17" t="s">
        <v>73</v>
      </c>
      <c r="AE17">
        <v>1</v>
      </c>
      <c r="AF17" s="35">
        <f>J86</f>
        <v>269.68631757489692</v>
      </c>
      <c r="AG17">
        <f t="shared" si="2"/>
        <v>89865633.400000006</v>
      </c>
      <c r="AH17" s="35">
        <f t="shared" si="4"/>
        <v>24235531748.181664</v>
      </c>
      <c r="AI17" s="53">
        <f t="shared" si="5"/>
        <v>24.235531748181664</v>
      </c>
    </row>
    <row r="18" spans="2:68" x14ac:dyDescent="0.35">
      <c r="B18">
        <v>12</v>
      </c>
      <c r="C18" s="20">
        <v>33.4</v>
      </c>
      <c r="G18" s="41"/>
      <c r="H18" s="61">
        <f t="shared" si="3"/>
        <v>0.17000000000000004</v>
      </c>
      <c r="I18" s="62">
        <v>24000</v>
      </c>
      <c r="J18" s="63">
        <f t="shared" si="0"/>
        <v>23891.185111373998</v>
      </c>
      <c r="K18">
        <f t="shared" si="1"/>
        <v>3.620076324857048</v>
      </c>
      <c r="L18" s="58">
        <v>94862374.600000009</v>
      </c>
      <c r="M18" s="35">
        <f t="shared" si="6"/>
        <v>22663745516.73103</v>
      </c>
      <c r="N18" s="35"/>
      <c r="O18" s="35">
        <f>(I18-J18)^2</f>
        <v>11840.679986689298</v>
      </c>
      <c r="R18" s="47"/>
      <c r="S18" s="47"/>
      <c r="T18" s="47"/>
      <c r="U18" s="47"/>
      <c r="V18" s="47"/>
      <c r="W18" s="47"/>
      <c r="X18" s="47"/>
      <c r="Y18" s="47"/>
      <c r="AC18" s="64"/>
      <c r="AD18" s="47" t="s">
        <v>74</v>
      </c>
      <c r="AE18">
        <v>1</v>
      </c>
      <c r="AF18" s="65">
        <f>J96</f>
        <v>189.29961350847182</v>
      </c>
      <c r="AG18">
        <f t="shared" si="2"/>
        <v>89865633.400000006</v>
      </c>
      <c r="AH18" s="35">
        <f t="shared" si="4"/>
        <v>17011529670.314018</v>
      </c>
      <c r="AI18" s="53">
        <f t="shared" si="5"/>
        <v>17.011529670314019</v>
      </c>
      <c r="AJ18" s="47"/>
      <c r="AK18" s="47"/>
      <c r="AL18" s="20"/>
      <c r="AM18" s="20"/>
      <c r="AN18" s="20"/>
      <c r="AO18" s="20"/>
      <c r="AP18" s="20"/>
      <c r="AQ18" s="20"/>
      <c r="AR18" s="20"/>
      <c r="AS18" s="20"/>
      <c r="AT18" s="47"/>
      <c r="AU18" s="20"/>
      <c r="AV18" s="20"/>
      <c r="AW18" s="20"/>
      <c r="AX18" s="20"/>
      <c r="AY18" s="20"/>
      <c r="AZ18" s="20"/>
      <c r="BA18" s="47"/>
      <c r="BB18" s="20"/>
      <c r="BC18" s="20"/>
      <c r="BD18" s="20"/>
      <c r="BE18" s="41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</row>
    <row r="19" spans="2:68" x14ac:dyDescent="0.35">
      <c r="B19">
        <v>13</v>
      </c>
      <c r="C19" s="20">
        <v>25.8</v>
      </c>
      <c r="G19" s="41"/>
      <c r="H19">
        <f>H18+0.01</f>
        <v>0.18000000000000005</v>
      </c>
      <c r="J19" s="35">
        <f t="shared" si="0"/>
        <v>33705.73786864907</v>
      </c>
      <c r="K19">
        <f t="shared" si="1"/>
        <v>2.8225074449951624</v>
      </c>
      <c r="L19" s="58">
        <v>94862374.600000009</v>
      </c>
      <c r="M19" s="35">
        <f t="shared" si="6"/>
        <v>31974063318.651943</v>
      </c>
      <c r="N19" s="35"/>
      <c r="P19" s="45" t="s">
        <v>75</v>
      </c>
      <c r="S19" s="47"/>
      <c r="T19" s="47"/>
      <c r="U19" s="47"/>
      <c r="V19" s="47"/>
      <c r="W19" s="47"/>
      <c r="X19" s="47"/>
      <c r="Y19" s="47"/>
      <c r="AC19" s="64"/>
      <c r="AF19" s="47"/>
      <c r="AH19" s="35">
        <f t="shared" si="4"/>
        <v>0</v>
      </c>
      <c r="AI19" s="53">
        <f t="shared" si="5"/>
        <v>0</v>
      </c>
      <c r="AJ19" s="47"/>
      <c r="AK19" s="47"/>
      <c r="AL19" s="20"/>
      <c r="AM19" s="20"/>
      <c r="AN19" s="20"/>
      <c r="AO19" s="20"/>
      <c r="AP19" s="20"/>
      <c r="AQ19" s="20"/>
      <c r="AR19" s="20"/>
      <c r="AS19" s="20"/>
      <c r="AT19" s="47"/>
      <c r="AU19" s="20"/>
      <c r="AV19" s="20"/>
      <c r="AW19" s="20"/>
      <c r="AX19" s="20"/>
      <c r="AY19" s="20"/>
      <c r="AZ19" s="20"/>
      <c r="BA19" s="47"/>
      <c r="BB19" s="20"/>
      <c r="BC19" s="20"/>
      <c r="BD19" s="20"/>
      <c r="BE19" s="41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</row>
    <row r="20" spans="2:68" x14ac:dyDescent="0.35">
      <c r="B20">
        <v>14</v>
      </c>
      <c r="C20" s="44">
        <v>27.3</v>
      </c>
      <c r="E20" s="57"/>
      <c r="F20" s="45" t="s">
        <v>76</v>
      </c>
      <c r="H20">
        <f t="shared" si="3"/>
        <v>0.19000000000000006</v>
      </c>
      <c r="J20" s="35">
        <f t="shared" si="0"/>
        <v>38892.227900547667</v>
      </c>
      <c r="K20">
        <f t="shared" si="1"/>
        <v>2.3111223853225566</v>
      </c>
      <c r="L20" s="58">
        <v>94862374.600000009</v>
      </c>
      <c r="M20" s="35">
        <f t="shared" si="6"/>
        <v>36894090921.303246</v>
      </c>
      <c r="N20" s="35"/>
      <c r="O20" s="66">
        <f>SUM(M15:M20)/J21</f>
        <v>2530515.3632592191</v>
      </c>
      <c r="P20" s="46" t="s">
        <v>77</v>
      </c>
      <c r="Q20" s="46">
        <f>AVERAGE(J17:J21)</f>
        <v>29564.881332529381</v>
      </c>
      <c r="R20" s="67" t="s">
        <v>78</v>
      </c>
      <c r="AC20" s="54"/>
      <c r="AD20" s="47" t="s">
        <v>79</v>
      </c>
      <c r="AE20">
        <v>1</v>
      </c>
      <c r="AF20" s="35">
        <f>J107</f>
        <v>110.90212649661171</v>
      </c>
      <c r="AG20">
        <f t="shared" si="2"/>
        <v>89865633.400000006</v>
      </c>
      <c r="AH20" s="35">
        <f t="shared" si="4"/>
        <v>9966289843.0249348</v>
      </c>
      <c r="AI20" s="53">
        <f t="shared" si="5"/>
        <v>9.9662898430249349</v>
      </c>
    </row>
    <row r="21" spans="2:68" x14ac:dyDescent="0.35">
      <c r="B21">
        <v>15</v>
      </c>
      <c r="C21" s="20">
        <v>18.8</v>
      </c>
      <c r="E21" s="35" t="s">
        <v>80</v>
      </c>
      <c r="F21" s="46">
        <f>SUM(O18,O26)</f>
        <v>357933.71395157394</v>
      </c>
      <c r="H21">
        <f t="shared" si="3"/>
        <v>0.20000000000000007</v>
      </c>
      <c r="I21" t="s">
        <v>81</v>
      </c>
      <c r="J21" s="68">
        <f t="shared" si="0"/>
        <v>40660.588341279145</v>
      </c>
      <c r="K21">
        <f t="shared" si="1"/>
        <v>1.9577372348462418</v>
      </c>
      <c r="L21" s="58">
        <v>94862374.600000009</v>
      </c>
      <c r="M21" s="35">
        <f t="shared" si="6"/>
        <v>38571599626.868156</v>
      </c>
      <c r="N21" s="35"/>
      <c r="P21" s="46"/>
      <c r="Q21" s="67">
        <f>(H21-H16)*24</f>
        <v>1.2000000000000011</v>
      </c>
      <c r="R21" s="67" t="s">
        <v>82</v>
      </c>
      <c r="AC21" s="54"/>
      <c r="AH21" t="s">
        <v>18</v>
      </c>
      <c r="AI21" s="53">
        <f>SUM(AI12:AI20)</f>
        <v>1115.9085397171007</v>
      </c>
    </row>
    <row r="22" spans="2:68" x14ac:dyDescent="0.35">
      <c r="B22">
        <v>16</v>
      </c>
      <c r="C22" s="20">
        <v>68.099999999999994</v>
      </c>
      <c r="E22" s="69">
        <v>320000000</v>
      </c>
      <c r="H22">
        <f t="shared" si="3"/>
        <v>0.21000000000000008</v>
      </c>
      <c r="J22" s="35">
        <f t="shared" si="0"/>
        <v>40351.696799067526</v>
      </c>
      <c r="K22">
        <f t="shared" si="1"/>
        <v>1.7000533814728394</v>
      </c>
      <c r="L22" s="58">
        <v>94862374.600000009</v>
      </c>
      <c r="M22" s="35">
        <f t="shared" si="6"/>
        <v>38278577774.987648</v>
      </c>
      <c r="N22" s="35"/>
      <c r="AC22" s="54"/>
      <c r="AH22" t="s">
        <v>83</v>
      </c>
      <c r="AI22" s="70">
        <v>137.28</v>
      </c>
    </row>
    <row r="23" spans="2:68" ht="15" thickBot="1" x14ac:dyDescent="0.4">
      <c r="B23">
        <v>17</v>
      </c>
      <c r="C23" s="20">
        <v>21.6</v>
      </c>
      <c r="E23" s="71">
        <v>0.66</v>
      </c>
      <c r="F23" s="35"/>
      <c r="H23">
        <f t="shared" si="3"/>
        <v>0.22000000000000008</v>
      </c>
      <c r="J23" s="35">
        <f t="shared" si="0"/>
        <v>38912.424190365506</v>
      </c>
      <c r="K23">
        <f t="shared" si="1"/>
        <v>1.5043954296511617</v>
      </c>
      <c r="L23" s="58">
        <v>94862374.600000009</v>
      </c>
      <c r="M23" s="35">
        <f t="shared" si="6"/>
        <v>36913249601.405548</v>
      </c>
      <c r="N23" s="35"/>
      <c r="Q23" s="35"/>
      <c r="AC23" s="72"/>
      <c r="AD23" s="73"/>
      <c r="AE23" s="73"/>
      <c r="AF23" s="73"/>
      <c r="AG23" s="73"/>
      <c r="AH23" s="73"/>
      <c r="AI23" s="74">
        <f>SUM(AI21:AI22)</f>
        <v>1253.1885397171006</v>
      </c>
      <c r="AJ23" s="55"/>
    </row>
    <row r="24" spans="2:68" x14ac:dyDescent="0.35">
      <c r="B24">
        <v>18</v>
      </c>
      <c r="C24" s="41">
        <v>21.5</v>
      </c>
      <c r="E24" s="65">
        <v>11458.3464</v>
      </c>
      <c r="H24">
        <f t="shared" si="3"/>
        <v>0.23000000000000009</v>
      </c>
      <c r="J24" s="35">
        <f t="shared" si="0"/>
        <v>36925.992431349478</v>
      </c>
      <c r="K24">
        <f t="shared" si="1"/>
        <v>1.3510699353583515</v>
      </c>
      <c r="L24" s="58">
        <v>94862374.600000009</v>
      </c>
      <c r="M24" s="35">
        <f t="shared" si="6"/>
        <v>35028873264.994392</v>
      </c>
      <c r="N24" s="35"/>
    </row>
    <row r="25" spans="2:68" x14ac:dyDescent="0.35">
      <c r="B25">
        <v>19</v>
      </c>
      <c r="C25" s="41">
        <v>17.8</v>
      </c>
      <c r="D25" s="41"/>
      <c r="E25" s="75">
        <v>0.26700000000000002</v>
      </c>
      <c r="H25">
        <f t="shared" si="3"/>
        <v>0.2400000000000001</v>
      </c>
      <c r="J25" s="35">
        <f t="shared" si="0"/>
        <v>34729.979320711835</v>
      </c>
      <c r="K25">
        <f t="shared" si="1"/>
        <v>1.2278390958565419</v>
      </c>
      <c r="L25" s="58">
        <v>94862374.600000009</v>
      </c>
      <c r="M25" s="35">
        <f t="shared" si="6"/>
        <v>32945683081.716198</v>
      </c>
      <c r="N25" s="35"/>
    </row>
    <row r="26" spans="2:68" x14ac:dyDescent="0.35">
      <c r="B26">
        <v>20</v>
      </c>
      <c r="C26" s="44">
        <v>7.54</v>
      </c>
      <c r="D26" s="44"/>
      <c r="E26" s="75">
        <v>42915.155056179778</v>
      </c>
      <c r="H26" s="61">
        <v>0.25</v>
      </c>
      <c r="I26" s="62">
        <v>33100</v>
      </c>
      <c r="J26" s="63">
        <f t="shared" si="0"/>
        <v>32511.703277278477</v>
      </c>
      <c r="K26">
        <f t="shared" si="1"/>
        <v>1.1267214104761649</v>
      </c>
      <c r="L26" s="58">
        <v>94862374.600000009</v>
      </c>
      <c r="M26" s="35">
        <f t="shared" si="6"/>
        <v>30841373751.732391</v>
      </c>
      <c r="N26" s="35"/>
      <c r="O26" s="35">
        <f>(I26-J26)^2</f>
        <v>346093.03396488464</v>
      </c>
      <c r="P26" s="35"/>
    </row>
    <row r="27" spans="2:68" x14ac:dyDescent="0.35">
      <c r="B27">
        <v>21</v>
      </c>
      <c r="C27" s="20">
        <v>21.6</v>
      </c>
      <c r="D27" s="20"/>
      <c r="E27" s="75">
        <v>3265.6287239999997</v>
      </c>
      <c r="H27">
        <f>H26+0.01</f>
        <v>0.26</v>
      </c>
      <c r="J27" s="35">
        <f t="shared" si="0"/>
        <v>30370.265814518811</v>
      </c>
      <c r="K27">
        <f t="shared" si="1"/>
        <v>1.0423018920486022</v>
      </c>
      <c r="L27" s="58">
        <v>94862374.600000009</v>
      </c>
      <c r="M27" s="35">
        <f t="shared" si="6"/>
        <v>28809955323.984581</v>
      </c>
      <c r="N27" s="55">
        <f>SUM(M15:M50)*10^(-9)</f>
        <v>693.17410056238327</v>
      </c>
    </row>
    <row r="28" spans="2:68" x14ac:dyDescent="0.35">
      <c r="B28">
        <v>22</v>
      </c>
      <c r="C28" s="41">
        <v>13</v>
      </c>
      <c r="D28" s="41"/>
      <c r="E28" s="75">
        <v>0.71399999999999997</v>
      </c>
      <c r="H28">
        <f t="shared" ref="H28:H30" si="7">H27+0.01</f>
        <v>0.27</v>
      </c>
      <c r="J28" s="35">
        <f t="shared" si="0"/>
        <v>28354.061059193446</v>
      </c>
      <c r="K28">
        <f t="shared" si="1"/>
        <v>0.97078423437364814</v>
      </c>
      <c r="L28" s="58">
        <v>94862374.600000009</v>
      </c>
      <c r="M28" s="35">
        <f t="shared" si="6"/>
        <v>26897335616.284817</v>
      </c>
      <c r="N28" s="35"/>
    </row>
    <row r="29" spans="2:68" x14ac:dyDescent="0.35">
      <c r="B29">
        <v>23</v>
      </c>
      <c r="C29" s="20">
        <v>15.2</v>
      </c>
      <c r="D29" s="20"/>
      <c r="H29">
        <f t="shared" si="7"/>
        <v>0.28000000000000003</v>
      </c>
      <c r="J29" s="35">
        <f t="shared" si="0"/>
        <v>26482.816375046015</v>
      </c>
      <c r="K29">
        <f t="shared" si="1"/>
        <v>0.90943209720931473</v>
      </c>
      <c r="L29" s="58">
        <v>94862374.600000009</v>
      </c>
      <c r="M29" s="35">
        <f t="shared" si="6"/>
        <v>25122228474.326294</v>
      </c>
      <c r="N29" s="35"/>
      <c r="P29" s="76">
        <f>COUNT(J21:J51)/2</f>
        <v>15.5</v>
      </c>
    </row>
    <row r="30" spans="2:68" x14ac:dyDescent="0.35">
      <c r="B30">
        <v>24</v>
      </c>
      <c r="C30" s="20">
        <v>15.7</v>
      </c>
      <c r="D30" s="20"/>
      <c r="E30" s="41"/>
      <c r="F30" s="45" t="s">
        <v>84</v>
      </c>
      <c r="H30">
        <f t="shared" si="7"/>
        <v>0.29000000000000004</v>
      </c>
      <c r="J30" s="35">
        <f t="shared" si="0"/>
        <v>24760.395875289887</v>
      </c>
      <c r="K30">
        <f t="shared" si="1"/>
        <v>0.85622573701400329</v>
      </c>
      <c r="L30" s="58">
        <v>94862374.600000009</v>
      </c>
      <c r="M30" s="35">
        <f t="shared" si="6"/>
        <v>23488299487.660442</v>
      </c>
      <c r="N30" s="35"/>
    </row>
    <row r="31" spans="2:68" x14ac:dyDescent="0.35">
      <c r="B31">
        <v>25</v>
      </c>
      <c r="C31" s="20">
        <v>9.27</v>
      </c>
      <c r="D31" s="20"/>
      <c r="E31" s="35" t="s">
        <v>80</v>
      </c>
      <c r="F31" s="46">
        <f>SUM(P106,P108:P133)</f>
        <v>26548.305789874776</v>
      </c>
      <c r="H31">
        <v>0.3</v>
      </c>
      <c r="J31" s="35">
        <f t="shared" si="0"/>
        <v>23182.197383738887</v>
      </c>
      <c r="K31">
        <f t="shared" si="1"/>
        <v>0.80964334426915108</v>
      </c>
      <c r="L31" s="58">
        <v>94862374.600000009</v>
      </c>
      <c r="M31" s="35">
        <f t="shared" si="6"/>
        <v>21991182922.673786</v>
      </c>
      <c r="N31" s="35"/>
      <c r="P31" s="35"/>
    </row>
    <row r="32" spans="2:68" x14ac:dyDescent="0.35">
      <c r="B32">
        <v>26</v>
      </c>
      <c r="C32" s="20">
        <v>9.7799999999999994</v>
      </c>
      <c r="D32" s="20"/>
      <c r="E32" s="69">
        <v>320000000</v>
      </c>
      <c r="H32">
        <f>H31+0.01</f>
        <v>0.31</v>
      </c>
      <c r="J32" s="35">
        <f t="shared" si="0"/>
        <v>21739.403455601016</v>
      </c>
      <c r="K32">
        <f t="shared" si="1"/>
        <v>0.76851745585314335</v>
      </c>
      <c r="L32" s="58">
        <v>94862374.600000009</v>
      </c>
      <c r="M32" s="35">
        <f t="shared" si="6"/>
        <v>20622514341.857582</v>
      </c>
      <c r="N32" s="35"/>
    </row>
    <row r="33" spans="2:29" x14ac:dyDescent="0.35">
      <c r="B33">
        <v>27</v>
      </c>
      <c r="C33" s="20">
        <v>13.4</v>
      </c>
      <c r="D33" s="20"/>
      <c r="E33" s="71">
        <v>0.66</v>
      </c>
      <c r="H33">
        <f t="shared" ref="H33:H39" si="8">H32+0.01</f>
        <v>0.32</v>
      </c>
      <c r="J33" s="35">
        <f t="shared" si="0"/>
        <v>20421.402095527981</v>
      </c>
      <c r="K33">
        <f t="shared" si="1"/>
        <v>0.7319381080866576</v>
      </c>
      <c r="L33" s="58">
        <v>94862374.600000009</v>
      </c>
      <c r="M33" s="35">
        <f t="shared" si="6"/>
        <v>19372226954.432003</v>
      </c>
      <c r="N33" s="35"/>
      <c r="Q33" s="35">
        <v>20300</v>
      </c>
    </row>
    <row r="34" spans="2:29" x14ac:dyDescent="0.35">
      <c r="B34">
        <v>28</v>
      </c>
      <c r="C34" s="20">
        <v>22.8</v>
      </c>
      <c r="D34" s="20"/>
      <c r="E34" s="65">
        <v>11458.3464</v>
      </c>
      <c r="H34">
        <f t="shared" si="8"/>
        <v>0.33</v>
      </c>
      <c r="J34" s="35">
        <f t="shared" si="0"/>
        <v>19217.141118762233</v>
      </c>
      <c r="K34">
        <f t="shared" si="1"/>
        <v>0.69918595789824867</v>
      </c>
      <c r="L34" s="58">
        <v>94862374.600000009</v>
      </c>
      <c r="M34" s="35">
        <f t="shared" si="6"/>
        <v>18229836395.490864</v>
      </c>
      <c r="N34" s="35"/>
    </row>
    <row r="35" spans="2:29" x14ac:dyDescent="0.35">
      <c r="B35">
        <v>29</v>
      </c>
      <c r="C35" s="20">
        <v>11.7</v>
      </c>
      <c r="D35" s="20"/>
      <c r="E35" s="75">
        <v>0.26700000000000002</v>
      </c>
      <c r="H35">
        <f t="shared" si="8"/>
        <v>0.34</v>
      </c>
      <c r="J35" s="35">
        <f t="shared" si="0"/>
        <v>18115.861031705106</v>
      </c>
      <c r="K35">
        <f t="shared" si="1"/>
        <v>0.66968512317221784</v>
      </c>
      <c r="L35" s="58">
        <v>94862374.600000009</v>
      </c>
      <c r="M35" s="35">
        <f t="shared" si="6"/>
        <v>17185135953.911522</v>
      </c>
      <c r="N35" s="35"/>
      <c r="P35" s="77" t="s">
        <v>85</v>
      </c>
    </row>
    <row r="36" spans="2:29" x14ac:dyDescent="0.35">
      <c r="B36">
        <v>30</v>
      </c>
      <c r="C36" s="20">
        <v>12.6</v>
      </c>
      <c r="D36" s="20"/>
      <c r="E36" s="75">
        <v>42915.155056179778</v>
      </c>
      <c r="H36">
        <f t="shared" si="8"/>
        <v>0.35000000000000003</v>
      </c>
      <c r="J36" s="35">
        <f t="shared" si="0"/>
        <v>17107.466729746629</v>
      </c>
      <c r="K36">
        <f t="shared" si="1"/>
        <v>0.64296930118339168</v>
      </c>
      <c r="L36" s="58">
        <v>94862374.600000009</v>
      </c>
      <c r="M36" s="35">
        <f t="shared" si="6"/>
        <v>16228549173.74262</v>
      </c>
      <c r="N36" s="35"/>
      <c r="P36" s="67" t="s">
        <v>86</v>
      </c>
      <c r="Q36" s="46">
        <f>AVERAGE(J21:J47)</f>
        <v>22014.05689710773</v>
      </c>
      <c r="R36" s="67" t="s">
        <v>78</v>
      </c>
    </row>
    <row r="37" spans="2:29" x14ac:dyDescent="0.35">
      <c r="B37">
        <v>31</v>
      </c>
      <c r="C37" s="41">
        <v>21</v>
      </c>
      <c r="D37" s="41"/>
      <c r="E37" s="75">
        <v>3265.6287239999997</v>
      </c>
      <c r="H37">
        <f t="shared" si="8"/>
        <v>0.36000000000000004</v>
      </c>
      <c r="J37" s="35">
        <f t="shared" si="0"/>
        <v>16182.691025687667</v>
      </c>
      <c r="K37">
        <f t="shared" si="1"/>
        <v>0.61865701449601396</v>
      </c>
      <c r="L37" s="58">
        <v>94862374.600000009</v>
      </c>
      <c r="M37" s="35">
        <f t="shared" si="6"/>
        <v>15351284981.14842</v>
      </c>
      <c r="N37" s="35"/>
      <c r="P37" s="67"/>
      <c r="Q37" s="67">
        <f>(H47-H21)*24</f>
        <v>6.24</v>
      </c>
      <c r="R37" s="67" t="s">
        <v>82</v>
      </c>
      <c r="AC37" s="45" t="s">
        <v>87</v>
      </c>
    </row>
    <row r="38" spans="2:29" x14ac:dyDescent="0.35">
      <c r="B38">
        <v>32</v>
      </c>
      <c r="C38" s="20">
        <v>11.1</v>
      </c>
      <c r="D38" s="20"/>
      <c r="E38" s="75">
        <v>0.71399999999999997</v>
      </c>
      <c r="H38">
        <f t="shared" si="8"/>
        <v>0.37000000000000005</v>
      </c>
      <c r="J38" s="35">
        <f t="shared" si="0"/>
        <v>15333.140251620682</v>
      </c>
      <c r="K38">
        <f t="shared" si="1"/>
        <v>0.59643324893525074</v>
      </c>
      <c r="L38" s="58">
        <v>94862374.600000009</v>
      </c>
      <c r="M38" s="35">
        <f t="shared" si="6"/>
        <v>14545380943.435795</v>
      </c>
      <c r="N38" s="35"/>
      <c r="AC38" t="s">
        <v>88</v>
      </c>
    </row>
    <row r="39" spans="2:29" x14ac:dyDescent="0.35">
      <c r="B39">
        <v>33</v>
      </c>
      <c r="C39" s="20">
        <v>10.8</v>
      </c>
      <c r="D39" s="20"/>
      <c r="H39">
        <f t="shared" si="8"/>
        <v>0.38000000000000006</v>
      </c>
      <c r="J39" s="35">
        <f t="shared" si="0"/>
        <v>14551.275196056717</v>
      </c>
      <c r="K39">
        <f t="shared" si="1"/>
        <v>0.57603564402476082</v>
      </c>
      <c r="L39" s="58">
        <v>94862374.600000009</v>
      </c>
      <c r="M39" s="35">
        <f t="shared" si="6"/>
        <v>13803685185.560207</v>
      </c>
      <c r="N39" s="35"/>
      <c r="P39" s="35" t="s">
        <v>89</v>
      </c>
      <c r="AC39" t="s">
        <v>90</v>
      </c>
    </row>
    <row r="40" spans="2:29" x14ac:dyDescent="0.35">
      <c r="B40">
        <v>34</v>
      </c>
      <c r="C40" s="20">
        <v>126</v>
      </c>
      <c r="D40" s="20"/>
      <c r="H40">
        <f>H39+0.01</f>
        <v>0.39000000000000007</v>
      </c>
      <c r="J40" s="35">
        <f t="shared" si="0"/>
        <v>13830.358713637637</v>
      </c>
      <c r="K40">
        <f t="shared" si="1"/>
        <v>0.55724397577316731</v>
      </c>
      <c r="L40" s="58">
        <v>94862374.600000009</v>
      </c>
      <c r="M40" s="35">
        <f t="shared" si="6"/>
        <v>13119806691.454678</v>
      </c>
      <c r="N40" s="35"/>
      <c r="P40" s="35">
        <f>AVERAGE(I18,I26)</f>
        <v>28550</v>
      </c>
      <c r="Q40">
        <v>6</v>
      </c>
      <c r="R40" t="s">
        <v>82</v>
      </c>
      <c r="AC40" t="s">
        <v>91</v>
      </c>
    </row>
    <row r="41" spans="2:29" x14ac:dyDescent="0.35">
      <c r="H41">
        <f>H31+0.1</f>
        <v>0.4</v>
      </c>
      <c r="J41" s="35">
        <f t="shared" si="0"/>
        <v>13164.388283059367</v>
      </c>
      <c r="K41">
        <f t="shared" si="1"/>
        <v>0.53987205406319549</v>
      </c>
      <c r="L41" s="58">
        <v>94862374.600000009</v>
      </c>
      <c r="M41" s="35">
        <f t="shared" si="6"/>
        <v>12488051326.874287</v>
      </c>
      <c r="N41" s="35"/>
      <c r="AC41" t="s">
        <v>92</v>
      </c>
    </row>
    <row r="42" spans="2:29" x14ac:dyDescent="0.35">
      <c r="H42">
        <f>H41+0.01</f>
        <v>0.41000000000000003</v>
      </c>
      <c r="J42" s="35">
        <f t="shared" si="0"/>
        <v>12548.023985265429</v>
      </c>
      <c r="K42">
        <f t="shared" si="1"/>
        <v>0.52376141380050956</v>
      </c>
      <c r="L42" s="58">
        <v>94862374.600000009</v>
      </c>
      <c r="M42" s="35">
        <f t="shared" si="6"/>
        <v>11903353517.800341</v>
      </c>
      <c r="N42" s="35"/>
      <c r="AC42" t="s">
        <v>93</v>
      </c>
    </row>
    <row r="43" spans="2:29" x14ac:dyDescent="0.35">
      <c r="H43">
        <f t="shared" ref="H43:H49" si="9">H42+0.01</f>
        <v>0.42000000000000004</v>
      </c>
      <c r="J43" s="35">
        <f t="shared" si="0"/>
        <v>11976.517712055089</v>
      </c>
      <c r="K43">
        <f t="shared" si="1"/>
        <v>0.50877635446550362</v>
      </c>
      <c r="L43" s="58">
        <v>94862374.600000009</v>
      </c>
      <c r="M43" s="35">
        <f t="shared" si="6"/>
        <v>11361209096.04505</v>
      </c>
      <c r="N43" s="35"/>
      <c r="AC43" t="s">
        <v>94</v>
      </c>
    </row>
    <row r="44" spans="2:29" x14ac:dyDescent="0.35">
      <c r="H44">
        <f t="shared" si="9"/>
        <v>0.43000000000000005</v>
      </c>
      <c r="J44" s="35">
        <f t="shared" si="0"/>
        <v>11445.646641274358</v>
      </c>
      <c r="K44">
        <f t="shared" si="1"/>
        <v>0.49480000442194616</v>
      </c>
      <c r="L44" s="58">
        <v>94862374.600000009</v>
      </c>
      <c r="M44" s="35">
        <f t="shared" si="6"/>
        <v>10857612192.238001</v>
      </c>
      <c r="N44" s="35"/>
      <c r="AC44" t="s">
        <v>95</v>
      </c>
    </row>
    <row r="45" spans="2:29" x14ac:dyDescent="0.35">
      <c r="H45">
        <f t="shared" si="9"/>
        <v>0.44000000000000006</v>
      </c>
      <c r="J45" s="35">
        <f t="shared" si="0"/>
        <v>10951.652379924741</v>
      </c>
      <c r="K45">
        <f t="shared" si="1"/>
        <v>0.48173117194482235</v>
      </c>
      <c r="L45" s="58">
        <v>94862374.600000009</v>
      </c>
      <c r="M45" s="35">
        <f t="shared" si="6"/>
        <v>10388997505.534023</v>
      </c>
      <c r="N45" s="35"/>
    </row>
    <row r="46" spans="2:29" x14ac:dyDescent="0.35">
      <c r="H46">
        <f t="shared" si="9"/>
        <v>0.45000000000000007</v>
      </c>
      <c r="J46" s="35">
        <f t="shared" si="0"/>
        <v>10491.186230297842</v>
      </c>
      <c r="K46">
        <f t="shared" si="1"/>
        <v>0.46948180593328709</v>
      </c>
      <c r="L46" s="58">
        <v>94862374.600000009</v>
      </c>
      <c r="M46" s="35">
        <f t="shared" si="6"/>
        <v>9952188381.7687588</v>
      </c>
      <c r="N46" s="35"/>
    </row>
    <row r="47" spans="2:29" x14ac:dyDescent="0.35">
      <c r="C47" s="20"/>
      <c r="D47" s="20"/>
      <c r="E47" s="41"/>
      <c r="H47">
        <f t="shared" si="9"/>
        <v>0.46000000000000008</v>
      </c>
      <c r="J47" s="35">
        <f t="shared" si="0"/>
        <v>10061.260503847137</v>
      </c>
      <c r="K47">
        <f t="shared" si="1"/>
        <v>0.45797493327343824</v>
      </c>
      <c r="L47" s="58">
        <v>94862374.600000009</v>
      </c>
      <c r="M47" s="35">
        <f t="shared" si="6"/>
        <v>9544350628.6413193</v>
      </c>
      <c r="N47" s="35"/>
    </row>
    <row r="48" spans="2:29" x14ac:dyDescent="0.35">
      <c r="H48">
        <f t="shared" si="9"/>
        <v>0.47000000000000008</v>
      </c>
      <c r="J48" s="35">
        <f t="shared" si="0"/>
        <v>9659.2055269972534</v>
      </c>
      <c r="K48">
        <f t="shared" si="1"/>
        <v>0.44714297190877605</v>
      </c>
      <c r="L48" s="58">
        <v>94862374.600000009</v>
      </c>
      <c r="M48" s="35">
        <f t="shared" si="6"/>
        <v>9162951730.4040394</v>
      </c>
      <c r="N48" s="35"/>
    </row>
    <row r="49" spans="8:18" x14ac:dyDescent="0.35">
      <c r="H49">
        <f t="shared" si="9"/>
        <v>0.48000000000000009</v>
      </c>
      <c r="J49" s="35">
        <f t="shared" si="0"/>
        <v>9282.6318512032994</v>
      </c>
      <c r="K49">
        <f t="shared" si="1"/>
        <v>0.43692634233238803</v>
      </c>
      <c r="L49" s="58">
        <v>94862374.600000009</v>
      </c>
      <c r="M49" s="35">
        <f t="shared" si="6"/>
        <v>8805724999.4273891</v>
      </c>
      <c r="N49" s="35"/>
    </row>
    <row r="50" spans="8:18" x14ac:dyDescent="0.35">
      <c r="H50">
        <f>H49+0.01</f>
        <v>0.4900000000000001</v>
      </c>
      <c r="J50" s="35">
        <f t="shared" si="0"/>
        <v>8929.3971344635538</v>
      </c>
      <c r="K50">
        <f t="shared" si="1"/>
        <v>0.42727231782428104</v>
      </c>
      <c r="L50" s="58">
        <v>94862374.600000009</v>
      </c>
      <c r="M50" s="35">
        <f t="shared" si="6"/>
        <v>8470638159.2164831</v>
      </c>
      <c r="N50" s="35"/>
    </row>
    <row r="51" spans="8:18" x14ac:dyDescent="0.35">
      <c r="H51">
        <f>H41+0.1</f>
        <v>0.5</v>
      </c>
      <c r="J51" s="35">
        <f t="shared" si="0"/>
        <v>8597.57716546134</v>
      </c>
      <c r="K51">
        <f t="shared" si="1"/>
        <v>0.41813406698683742</v>
      </c>
      <c r="L51" s="58">
        <v>94862374.600000009</v>
      </c>
      <c r="M51" s="35">
        <f t="shared" si="6"/>
        <v>8155865857.223999</v>
      </c>
      <c r="N51" s="35"/>
      <c r="O51" s="78">
        <f>SUM(M15:M51)*10^(-9)</f>
        <v>701.32996641960722</v>
      </c>
      <c r="P51" t="s">
        <v>96</v>
      </c>
      <c r="Q51" s="55">
        <f>((Q20*Q21+Q36*Q37)-P40*Q40)/(P40*Q40)*100</f>
        <v>0.90226073379306437</v>
      </c>
      <c r="R51" t="s">
        <v>97</v>
      </c>
    </row>
    <row r="52" spans="8:18" x14ac:dyDescent="0.35">
      <c r="H52">
        <f t="shared" ref="H52:H105" si="10">H51+0.1</f>
        <v>0.6</v>
      </c>
      <c r="J52" s="35">
        <f t="shared" si="0"/>
        <v>6147.4178670524461</v>
      </c>
      <c r="K52">
        <f t="shared" si="1"/>
        <v>0.34774177821874497</v>
      </c>
      <c r="L52" s="58">
        <v>94862374.600000009</v>
      </c>
      <c r="M52" s="35">
        <f>0.1*J52*L52</f>
        <v>58315865652.706223</v>
      </c>
      <c r="N52" s="35"/>
      <c r="O52" s="59">
        <f>O51/10^9</f>
        <v>7.0132996641960723E-7</v>
      </c>
      <c r="P52" t="s">
        <v>98</v>
      </c>
    </row>
    <row r="53" spans="8:18" x14ac:dyDescent="0.35">
      <c r="H53">
        <f t="shared" si="10"/>
        <v>0.7</v>
      </c>
      <c r="J53" s="35">
        <f t="shared" si="0"/>
        <v>4667.6361708286668</v>
      </c>
      <c r="K53">
        <f t="shared" si="1"/>
        <v>0.30129257707709456</v>
      </c>
      <c r="L53" s="58">
        <v>94862374.600000009</v>
      </c>
      <c r="M53" s="35">
        <f t="shared" ref="M53:M101" si="11">0.1*J53*L53</f>
        <v>44278305093.36586</v>
      </c>
      <c r="N53" s="35"/>
    </row>
    <row r="54" spans="8:18" x14ac:dyDescent="0.35">
      <c r="H54">
        <f t="shared" si="10"/>
        <v>0.79999999999999993</v>
      </c>
      <c r="J54" s="35">
        <f t="shared" si="0"/>
        <v>3696.7007230735853</v>
      </c>
      <c r="K54">
        <f t="shared" si="1"/>
        <v>0.2680274005765339</v>
      </c>
      <c r="L54" s="58">
        <v>94862374.600000009</v>
      </c>
      <c r="M54" s="35">
        <f t="shared" si="11"/>
        <v>35067780877.629738</v>
      </c>
      <c r="N54" s="35"/>
    </row>
    <row r="55" spans="8:18" x14ac:dyDescent="0.35">
      <c r="H55">
        <f t="shared" si="10"/>
        <v>0.89999999999999991</v>
      </c>
      <c r="J55" s="35">
        <f t="shared" si="0"/>
        <v>3020.1115648607092</v>
      </c>
      <c r="K55">
        <f t="shared" si="1"/>
        <v>0.24284319321822184</v>
      </c>
      <c r="L55" s="58">
        <v>94862374.600000009</v>
      </c>
      <c r="M55" s="35">
        <f t="shared" si="11"/>
        <v>28649495459.960884</v>
      </c>
      <c r="N55" s="55">
        <f>SUM(M51:M60)*10^(-9)</f>
        <v>265.27178248305358</v>
      </c>
    </row>
    <row r="56" spans="8:18" x14ac:dyDescent="0.35">
      <c r="H56" s="60">
        <f t="shared" si="10"/>
        <v>0.99999999999999989</v>
      </c>
      <c r="I56" s="60"/>
      <c r="J56" s="79">
        <f t="shared" si="0"/>
        <v>2526.7283640906535</v>
      </c>
      <c r="K56">
        <f t="shared" si="1"/>
        <v>0.22299762312173732</v>
      </c>
      <c r="L56">
        <v>94332417.200000003</v>
      </c>
      <c r="M56" s="35">
        <f t="shared" si="11"/>
        <v>23835239419.247303</v>
      </c>
      <c r="N56" s="35"/>
      <c r="P56" t="s">
        <v>96</v>
      </c>
      <c r="Q56" s="56" t="e">
        <f>(J56-F3)/F3*100</f>
        <v>#DIV/0!</v>
      </c>
      <c r="R56" t="s">
        <v>97</v>
      </c>
    </row>
    <row r="57" spans="8:18" x14ac:dyDescent="0.35">
      <c r="H57">
        <f t="shared" si="10"/>
        <v>1.0999999999999999</v>
      </c>
      <c r="J57" s="35">
        <f t="shared" si="0"/>
        <v>2153.9849683409484</v>
      </c>
      <c r="K57">
        <f t="shared" si="1"/>
        <v>0.20687971640914887</v>
      </c>
      <c r="L57">
        <v>94332417.200000003</v>
      </c>
      <c r="M57" s="35">
        <f t="shared" si="11"/>
        <v>20319060867.606716</v>
      </c>
      <c r="N57" s="35"/>
      <c r="P57" t="s">
        <v>99</v>
      </c>
    </row>
    <row r="58" spans="8:18" x14ac:dyDescent="0.35">
      <c r="H58">
        <f t="shared" si="10"/>
        <v>1.2</v>
      </c>
      <c r="J58" s="35">
        <f t="shared" si="0"/>
        <v>1864.3009080186569</v>
      </c>
      <c r="K58">
        <f t="shared" si="1"/>
        <v>0.19347769677324164</v>
      </c>
      <c r="L58">
        <v>94332417.200000003</v>
      </c>
      <c r="M58" s="35">
        <f t="shared" si="11"/>
        <v>17586401104.155479</v>
      </c>
      <c r="N58" s="35"/>
    </row>
    <row r="59" spans="8:18" x14ac:dyDescent="0.35">
      <c r="H59">
        <f t="shared" si="10"/>
        <v>1.3</v>
      </c>
      <c r="J59" s="35">
        <f t="shared" si="0"/>
        <v>1633.9012362172252</v>
      </c>
      <c r="K59">
        <f t="shared" si="1"/>
        <v>0.18212216862391276</v>
      </c>
      <c r="L59">
        <v>94332417.200000003</v>
      </c>
      <c r="M59" s="35">
        <f t="shared" si="11"/>
        <v>15412985307.843904</v>
      </c>
      <c r="N59" s="35"/>
      <c r="P59" s="35"/>
    </row>
    <row r="60" spans="8:18" x14ac:dyDescent="0.35">
      <c r="H60">
        <f t="shared" si="10"/>
        <v>1.4000000000000001</v>
      </c>
      <c r="J60" s="35">
        <f t="shared" si="0"/>
        <v>1447.0935070360379</v>
      </c>
      <c r="K60">
        <f t="shared" si="1"/>
        <v>0.17235140880445643</v>
      </c>
      <c r="L60">
        <v>94332417.200000003</v>
      </c>
      <c r="M60" s="35">
        <f t="shared" si="11"/>
        <v>13650782843.313467</v>
      </c>
      <c r="N60" s="35"/>
      <c r="P60" s="35"/>
    </row>
    <row r="61" spans="8:18" x14ac:dyDescent="0.35">
      <c r="H61">
        <f t="shared" si="10"/>
        <v>1.5000000000000002</v>
      </c>
      <c r="J61" s="35">
        <f t="shared" si="0"/>
        <v>1293.1483063240289</v>
      </c>
      <c r="K61">
        <f t="shared" si="1"/>
        <v>0.16383588269417412</v>
      </c>
      <c r="L61">
        <v>94332417.200000003</v>
      </c>
      <c r="M61" s="35">
        <f t="shared" si="11"/>
        <v>12198580553.363171</v>
      </c>
      <c r="N61" s="35"/>
      <c r="O61" s="55">
        <f>SUM(M51:M61)/10^9</f>
        <v>277.47036303641676</v>
      </c>
      <c r="P61" s="35"/>
    </row>
    <row r="62" spans="8:18" x14ac:dyDescent="0.35">
      <c r="H62">
        <f t="shared" si="10"/>
        <v>1.6000000000000003</v>
      </c>
      <c r="J62" s="35">
        <f t="shared" si="0"/>
        <v>1164.5079159768329</v>
      </c>
      <c r="K62">
        <f t="shared" si="1"/>
        <v>0.15633361203131454</v>
      </c>
      <c r="L62">
        <v>94332417.200000003</v>
      </c>
      <c r="M62" s="35">
        <f t="shared" si="11"/>
        <v>10985084656.262915</v>
      </c>
      <c r="N62" s="35"/>
      <c r="P62" s="35"/>
    </row>
    <row r="63" spans="8:18" x14ac:dyDescent="0.35">
      <c r="H63">
        <f t="shared" si="10"/>
        <v>1.7000000000000004</v>
      </c>
      <c r="J63" s="35">
        <f t="shared" si="0"/>
        <v>1055.7114575243609</v>
      </c>
      <c r="K63">
        <f t="shared" si="1"/>
        <v>0.14966258136595137</v>
      </c>
      <c r="L63">
        <v>94332417.200000003</v>
      </c>
      <c r="M63" s="35">
        <f t="shared" si="11"/>
        <v>9958781365.4008102</v>
      </c>
      <c r="N63" s="35"/>
      <c r="P63" s="35"/>
    </row>
    <row r="64" spans="8:18" x14ac:dyDescent="0.35">
      <c r="H64">
        <f t="shared" si="10"/>
        <v>1.8000000000000005</v>
      </c>
      <c r="J64" s="35">
        <f t="shared" si="0"/>
        <v>962.72530071165716</v>
      </c>
      <c r="K64">
        <f t="shared" si="1"/>
        <v>0.14368302451182208</v>
      </c>
      <c r="L64">
        <v>94332417.200000003</v>
      </c>
      <c r="M64" s="35">
        <f t="shared" si="11"/>
        <v>9081620471.5727501</v>
      </c>
      <c r="N64" s="35"/>
      <c r="P64" s="35"/>
    </row>
    <row r="65" spans="8:18" x14ac:dyDescent="0.35">
      <c r="H65">
        <f t="shared" si="10"/>
        <v>1.9000000000000006</v>
      </c>
      <c r="J65" s="35">
        <f t="shared" si="0"/>
        <v>882.51220850820971</v>
      </c>
      <c r="K65">
        <f t="shared" si="1"/>
        <v>0.13828568158996302</v>
      </c>
      <c r="L65">
        <v>94332417.200000003</v>
      </c>
      <c r="M65" s="35">
        <f t="shared" si="11"/>
        <v>8324950983.7089834</v>
      </c>
      <c r="N65" s="55">
        <f>SUM(M61:M70)*10^(-9)</f>
        <v>83.506092442799201</v>
      </c>
      <c r="P65" s="35"/>
    </row>
    <row r="66" spans="8:18" x14ac:dyDescent="0.35">
      <c r="H66" s="60">
        <f t="shared" si="10"/>
        <v>2.0000000000000004</v>
      </c>
      <c r="I66" s="60"/>
      <c r="J66" s="79">
        <f t="shared" si="0"/>
        <v>812.7461600619132</v>
      </c>
      <c r="K66">
        <f t="shared" si="1"/>
        <v>0.13338379443580137</v>
      </c>
      <c r="L66">
        <v>93651043.400000006</v>
      </c>
      <c r="M66" s="35">
        <f t="shared" si="11"/>
        <v>7611452590.9141588</v>
      </c>
      <c r="N66" s="35"/>
      <c r="P66" t="s">
        <v>96</v>
      </c>
      <c r="Q66" s="56" t="e">
        <f>(J66-F4)/F4*100</f>
        <v>#DIV/0!</v>
      </c>
      <c r="R66" t="s">
        <v>97</v>
      </c>
    </row>
    <row r="67" spans="8:18" x14ac:dyDescent="0.35">
      <c r="H67">
        <f t="shared" si="10"/>
        <v>2.1000000000000005</v>
      </c>
      <c r="J67" s="35">
        <f t="shared" si="0"/>
        <v>751.618849289021</v>
      </c>
      <c r="K67">
        <f t="shared" si="1"/>
        <v>0.12890751591549354</v>
      </c>
      <c r="L67">
        <v>93651043.400000006</v>
      </c>
      <c r="M67" s="35">
        <f t="shared" si="11"/>
        <v>7038988947.5024166</v>
      </c>
      <c r="N67" s="35"/>
      <c r="P67" t="s">
        <v>99</v>
      </c>
    </row>
    <row r="68" spans="8:18" x14ac:dyDescent="0.35">
      <c r="H68">
        <f t="shared" si="10"/>
        <v>2.2000000000000006</v>
      </c>
      <c r="J68" s="35">
        <f t="shared" si="0"/>
        <v>697.70546572247508</v>
      </c>
      <c r="K68">
        <f t="shared" si="1"/>
        <v>0.12479992059036631</v>
      </c>
      <c r="L68">
        <v>93651043.400000006</v>
      </c>
      <c r="M68" s="35">
        <f t="shared" si="11"/>
        <v>6534084485.0792732</v>
      </c>
      <c r="N68" s="35"/>
      <c r="P68" s="35"/>
    </row>
    <row r="69" spans="8:18" x14ac:dyDescent="0.35">
      <c r="H69">
        <f t="shared" si="10"/>
        <v>2.3000000000000007</v>
      </c>
      <c r="J69" s="35">
        <f t="shared" si="0"/>
        <v>649.86974834114505</v>
      </c>
      <c r="K69">
        <f t="shared" si="1"/>
        <v>0.12101410334690263</v>
      </c>
      <c r="L69">
        <v>93651043.400000006</v>
      </c>
      <c r="M69" s="35">
        <f t="shared" si="11"/>
        <v>6086098000.6243658</v>
      </c>
      <c r="N69" s="35"/>
      <c r="P69" s="35"/>
    </row>
    <row r="70" spans="8:18" x14ac:dyDescent="0.35">
      <c r="H70">
        <f t="shared" si="10"/>
        <v>2.4000000000000008</v>
      </c>
      <c r="J70" s="35">
        <f t="shared" si="0"/>
        <v>607.1956255823593</v>
      </c>
      <c r="K70">
        <f t="shared" si="1"/>
        <v>0.11751103307216133</v>
      </c>
      <c r="L70">
        <v>93651043.400000006</v>
      </c>
      <c r="M70" s="35">
        <f t="shared" si="11"/>
        <v>5686450388.370369</v>
      </c>
      <c r="N70" s="35"/>
      <c r="P70" s="35"/>
    </row>
    <row r="71" spans="8:18" x14ac:dyDescent="0.35">
      <c r="H71">
        <f t="shared" si="10"/>
        <v>2.5000000000000009</v>
      </c>
      <c r="J71" s="35">
        <f t="shared" si="0"/>
        <v>568.93720685377991</v>
      </c>
      <c r="K71">
        <f t="shared" si="1"/>
        <v>0.11425794040279703</v>
      </c>
      <c r="L71">
        <v>93651043.400000006</v>
      </c>
      <c r="M71" s="35">
        <f t="shared" si="11"/>
        <v>5328156305.0938129</v>
      </c>
      <c r="N71" s="35"/>
      <c r="P71" s="35"/>
    </row>
    <row r="72" spans="8:18" x14ac:dyDescent="0.35">
      <c r="H72">
        <f t="shared" si="10"/>
        <v>2.600000000000001</v>
      </c>
      <c r="J72" s="35">
        <f t="shared" si="0"/>
        <v>534.48166648743631</v>
      </c>
      <c r="K72">
        <f t="shared" si="1"/>
        <v>0.11122708978519719</v>
      </c>
      <c r="L72">
        <v>93651043.400000006</v>
      </c>
      <c r="M72" s="35">
        <f t="shared" si="11"/>
        <v>5005476574.4719229</v>
      </c>
      <c r="N72" s="35"/>
      <c r="P72" s="35"/>
    </row>
    <row r="73" spans="8:18" x14ac:dyDescent="0.35">
      <c r="H73">
        <f t="shared" si="10"/>
        <v>2.7000000000000011</v>
      </c>
      <c r="J73" s="35">
        <f t="shared" si="0"/>
        <v>503.32133115963001</v>
      </c>
      <c r="K73">
        <f t="shared" si="1"/>
        <v>0.10839483241354919</v>
      </c>
      <c r="L73">
        <v>93651043.400000006</v>
      </c>
      <c r="M73" s="35">
        <f t="shared" si="11"/>
        <v>4713656782.8576288</v>
      </c>
      <c r="N73" s="35"/>
      <c r="P73" s="35"/>
    </row>
    <row r="74" spans="8:18" x14ac:dyDescent="0.35">
      <c r="H74">
        <f t="shared" si="10"/>
        <v>2.8000000000000012</v>
      </c>
      <c r="J74" s="35">
        <f t="shared" si="0"/>
        <v>475.03243408020404</v>
      </c>
      <c r="K74">
        <f t="shared" si="1"/>
        <v>0.10574086737646543</v>
      </c>
      <c r="L74">
        <v>93651043.400000006</v>
      </c>
      <c r="M74" s="35">
        <f t="shared" si="11"/>
        <v>4448728310.0452833</v>
      </c>
      <c r="N74" s="35"/>
      <c r="P74" s="35"/>
    </row>
    <row r="75" spans="8:18" x14ac:dyDescent="0.35">
      <c r="H75">
        <f t="shared" si="10"/>
        <v>2.9000000000000012</v>
      </c>
      <c r="J75" s="35">
        <f t="shared" ref="J75:J133" si="12">$M$1/($M$2*SQRT($M$6*$M$5*H75))*K75^($M$7+1)*EXP(-K75)</f>
        <v>449.25876356687507</v>
      </c>
      <c r="K75">
        <f t="shared" ref="K75:K133" si="13">(1+$M$7*(($M$5*H75-$M$3)/SQRT($M$6*$M$5*H75)))^(-1/$M$7)</f>
        <v>0.1032476591534727</v>
      </c>
      <c r="L75">
        <v>93651043.400000006</v>
      </c>
      <c r="M75" s="35">
        <f t="shared" si="11"/>
        <v>4207355196.4631763</v>
      </c>
      <c r="N75" s="55">
        <f>SUM(M71:M80)*10^(-9)</f>
        <v>41.62196087017098</v>
      </c>
      <c r="P75" s="35"/>
    </row>
    <row r="76" spans="8:18" x14ac:dyDescent="0.35">
      <c r="H76" s="60">
        <f t="shared" si="10"/>
        <v>3.0000000000000013</v>
      </c>
      <c r="I76" s="60"/>
      <c r="J76" s="79">
        <f t="shared" si="12"/>
        <v>425.69894937833686</v>
      </c>
      <c r="K76">
        <f t="shared" si="13"/>
        <v>0.10089997392104197</v>
      </c>
      <c r="L76">
        <v>92893961.400000006</v>
      </c>
      <c r="M76" s="35">
        <f t="shared" si="11"/>
        <v>3954486177.1571784</v>
      </c>
      <c r="N76" s="55"/>
      <c r="P76" t="s">
        <v>96</v>
      </c>
      <c r="Q76" s="76" t="e">
        <f>(J76-F5)/F5*100</f>
        <v>#DIV/0!</v>
      </c>
      <c r="R76" t="s">
        <v>97</v>
      </c>
    </row>
    <row r="77" spans="8:18" x14ac:dyDescent="0.35">
      <c r="H77">
        <f t="shared" si="10"/>
        <v>3.1000000000000014</v>
      </c>
      <c r="J77" s="35">
        <f t="shared" si="12"/>
        <v>404.09648375472193</v>
      </c>
      <c r="K77">
        <f t="shared" si="13"/>
        <v>9.8684507133619148E-2</v>
      </c>
      <c r="L77">
        <v>92893961.400000006</v>
      </c>
      <c r="M77" s="35">
        <f t="shared" si="11"/>
        <v>3753812316.3786869</v>
      </c>
      <c r="N77" s="35"/>
      <c r="P77" t="s">
        <v>99</v>
      </c>
    </row>
    <row r="78" spans="8:18" x14ac:dyDescent="0.35">
      <c r="H78">
        <f t="shared" si="10"/>
        <v>3.2000000000000015</v>
      </c>
      <c r="J78" s="35">
        <f t="shared" si="12"/>
        <v>384.2318200628327</v>
      </c>
      <c r="K78">
        <f t="shared" si="13"/>
        <v>9.6589581937959371E-2</v>
      </c>
      <c r="L78">
        <v>92893961.400000006</v>
      </c>
      <c r="M78" s="35">
        <f t="shared" si="11"/>
        <v>3569281586.1568527</v>
      </c>
      <c r="N78" s="35"/>
      <c r="P78" s="35"/>
    </row>
    <row r="79" spans="8:18" x14ac:dyDescent="0.35">
      <c r="H79">
        <f t="shared" si="10"/>
        <v>3.3000000000000016</v>
      </c>
      <c r="J79" s="35">
        <f t="shared" si="12"/>
        <v>365.91606534952416</v>
      </c>
      <c r="K79">
        <f t="shared" si="13"/>
        <v>9.4604903073841021E-2</v>
      </c>
      <c r="L79">
        <v>92893961.400000006</v>
      </c>
      <c r="M79" s="35">
        <f t="shared" si="11"/>
        <v>3399139285.0218577</v>
      </c>
      <c r="N79" s="35"/>
      <c r="P79" s="35"/>
    </row>
    <row r="80" spans="8:18" x14ac:dyDescent="0.35">
      <c r="H80">
        <f t="shared" si="10"/>
        <v>3.4000000000000017</v>
      </c>
      <c r="J80" s="35">
        <f t="shared" si="12"/>
        <v>348.98590690573957</v>
      </c>
      <c r="K80">
        <f t="shared" si="13"/>
        <v>9.2721354618840068E-2</v>
      </c>
      <c r="L80">
        <v>92893961.400000006</v>
      </c>
      <c r="M80" s="35">
        <f t="shared" si="11"/>
        <v>3241868336.5245771</v>
      </c>
      <c r="N80" s="35"/>
      <c r="P80" s="35"/>
    </row>
    <row r="81" spans="8:18" x14ac:dyDescent="0.35">
      <c r="H81">
        <f t="shared" si="10"/>
        <v>3.5000000000000018</v>
      </c>
      <c r="J81" s="35">
        <f t="shared" si="12"/>
        <v>333.29950236244821</v>
      </c>
      <c r="K81">
        <f t="shared" si="13"/>
        <v>9.0930832659381775E-2</v>
      </c>
      <c r="L81">
        <v>92893961.400000006</v>
      </c>
      <c r="M81" s="35">
        <f t="shared" si="11"/>
        <v>3096151110.7096472</v>
      </c>
      <c r="N81" s="35"/>
      <c r="P81" s="35"/>
    </row>
    <row r="82" spans="8:18" x14ac:dyDescent="0.35">
      <c r="H82">
        <f t="shared" si="10"/>
        <v>3.6000000000000019</v>
      </c>
      <c r="J82" s="35">
        <f t="shared" si="12"/>
        <v>318.7331281313318</v>
      </c>
      <c r="K82">
        <f t="shared" si="13"/>
        <v>8.9226105995353369E-2</v>
      </c>
      <c r="L82">
        <v>92893961.400000006</v>
      </c>
      <c r="M82" s="35">
        <f t="shared" si="11"/>
        <v>2960838290.1533194</v>
      </c>
      <c r="N82" s="35"/>
      <c r="P82" s="35"/>
    </row>
    <row r="83" spans="8:18" x14ac:dyDescent="0.35">
      <c r="H83">
        <f t="shared" si="10"/>
        <v>3.700000000000002</v>
      </c>
      <c r="J83" s="35">
        <f t="shared" si="12"/>
        <v>305.17842916436661</v>
      </c>
      <c r="K83">
        <f t="shared" si="13"/>
        <v>8.7600699505671897E-2</v>
      </c>
      <c r="L83">
        <v>92893961.400000006</v>
      </c>
      <c r="M83" s="35">
        <f t="shared" si="11"/>
        <v>2834923321.8907309</v>
      </c>
      <c r="N83" s="35"/>
      <c r="P83" s="35"/>
    </row>
    <row r="84" spans="8:18" x14ac:dyDescent="0.35">
      <c r="H84">
        <f t="shared" si="10"/>
        <v>3.800000000000002</v>
      </c>
      <c r="J84" s="35">
        <f t="shared" si="12"/>
        <v>292.54014887163709</v>
      </c>
      <c r="K84">
        <f t="shared" si="13"/>
        <v>8.6048795953865428E-2</v>
      </c>
      <c r="L84">
        <v>92893961.400000006</v>
      </c>
      <c r="M84" s="35">
        <f t="shared" si="11"/>
        <v>2717521329.7232113</v>
      </c>
      <c r="N84" s="35"/>
      <c r="P84" s="35"/>
    </row>
    <row r="85" spans="8:18" x14ac:dyDescent="0.35">
      <c r="H85">
        <f t="shared" si="10"/>
        <v>3.9000000000000021</v>
      </c>
      <c r="J85" s="35">
        <f t="shared" si="12"/>
        <v>280.7342449850388</v>
      </c>
      <c r="K85">
        <f t="shared" si="13"/>
        <v>8.4565152892844872E-2</v>
      </c>
      <c r="L85">
        <v>92893961.400000006</v>
      </c>
      <c r="M85" s="35">
        <f t="shared" si="11"/>
        <v>2607851611.7298341</v>
      </c>
      <c r="N85" s="55">
        <f>SUM(M81:M91)*10^(-9)</f>
        <v>27.341213546188172</v>
      </c>
      <c r="P85" s="35"/>
    </row>
    <row r="86" spans="8:18" x14ac:dyDescent="0.35">
      <c r="H86" s="60">
        <f t="shared" si="10"/>
        <v>4.0000000000000018</v>
      </c>
      <c r="I86" s="60"/>
      <c r="J86" s="79">
        <f t="shared" si="12"/>
        <v>269.68631757489692</v>
      </c>
      <c r="K86">
        <f t="shared" si="13"/>
        <v>8.3145032006139416E-2</v>
      </c>
      <c r="L86">
        <v>88994989.100000009</v>
      </c>
      <c r="M86" s="35">
        <f t="shared" si="11"/>
        <v>2400073089.2997093</v>
      </c>
      <c r="N86" s="35"/>
      <c r="P86" t="s">
        <v>96</v>
      </c>
      <c r="Q86" s="76" t="e">
        <f>(J86-F6)/F6*100</f>
        <v>#DIV/0!</v>
      </c>
      <c r="R86" t="s">
        <v>97</v>
      </c>
    </row>
    <row r="87" spans="8:18" x14ac:dyDescent="0.35">
      <c r="H87">
        <f t="shared" si="10"/>
        <v>4.1000000000000014</v>
      </c>
      <c r="J87" s="35">
        <f t="shared" si="12"/>
        <v>259.33029102197111</v>
      </c>
      <c r="K87">
        <f t="shared" si="13"/>
        <v>8.1784138749341276E-2</v>
      </c>
      <c r="L87">
        <v>88994989.100000009</v>
      </c>
      <c r="M87" s="35">
        <f t="shared" si="11"/>
        <v>2307909642.280015</v>
      </c>
      <c r="N87" s="35"/>
      <c r="P87" t="s">
        <v>99</v>
      </c>
    </row>
    <row r="88" spans="8:18" x14ac:dyDescent="0.35">
      <c r="H88">
        <f t="shared" si="10"/>
        <v>4.2000000000000011</v>
      </c>
      <c r="J88" s="35">
        <f t="shared" si="12"/>
        <v>249.60730374794434</v>
      </c>
      <c r="K88">
        <f t="shared" si="13"/>
        <v>8.0478570567218369E-2</v>
      </c>
      <c r="L88">
        <v>88994989.100000009</v>
      </c>
      <c r="M88" s="35">
        <f t="shared" si="11"/>
        <v>2221379927.6328702</v>
      </c>
      <c r="N88" s="35"/>
      <c r="P88" s="35"/>
    </row>
    <row r="89" spans="8:18" x14ac:dyDescent="0.35">
      <c r="H89">
        <f t="shared" si="10"/>
        <v>4.3000000000000007</v>
      </c>
      <c r="J89" s="35">
        <f t="shared" si="12"/>
        <v>240.46476880753383</v>
      </c>
      <c r="K89">
        <f t="shared" si="13"/>
        <v>7.9224772286130729E-2</v>
      </c>
      <c r="L89">
        <v>88994989.100000009</v>
      </c>
      <c r="M89" s="35">
        <f t="shared" si="11"/>
        <v>2140015947.8960497</v>
      </c>
      <c r="N89" s="35"/>
      <c r="P89" s="35"/>
    </row>
    <row r="90" spans="8:18" x14ac:dyDescent="0.35">
      <c r="H90">
        <f t="shared" si="10"/>
        <v>4.4000000000000004</v>
      </c>
      <c r="J90" s="35">
        <f t="shared" si="12"/>
        <v>231.85557570106141</v>
      </c>
      <c r="K90">
        <f t="shared" si="13"/>
        <v>7.801949753829486E-2</v>
      </c>
      <c r="L90">
        <v>88994989.100000009</v>
      </c>
      <c r="M90" s="35">
        <f t="shared" si="11"/>
        <v>2063398443.2290187</v>
      </c>
      <c r="N90" s="35"/>
      <c r="P90" s="35"/>
    </row>
    <row r="91" spans="8:18" x14ac:dyDescent="0.35">
      <c r="H91">
        <f t="shared" si="10"/>
        <v>4.5</v>
      </c>
      <c r="J91" s="35">
        <f t="shared" si="12"/>
        <v>223.73740946317722</v>
      </c>
      <c r="K91">
        <f t="shared" si="13"/>
        <v>7.6859775279285836E-2</v>
      </c>
      <c r="L91">
        <v>88994989.100000009</v>
      </c>
      <c r="M91" s="35">
        <f t="shared" si="11"/>
        <v>1991150831.6437697</v>
      </c>
      <c r="N91" s="35"/>
      <c r="P91" s="35"/>
    </row>
    <row r="92" spans="8:18" x14ac:dyDescent="0.35">
      <c r="H92">
        <f t="shared" si="10"/>
        <v>4.5999999999999996</v>
      </c>
      <c r="J92" s="35">
        <f t="shared" si="12"/>
        <v>216.07216758347499</v>
      </c>
      <c r="K92">
        <f t="shared" si="13"/>
        <v>7.5742880624456624E-2</v>
      </c>
      <c r="L92">
        <v>88994989.100000009</v>
      </c>
      <c r="M92" s="35">
        <f t="shared" si="11"/>
        <v>1922934019.8904734</v>
      </c>
      <c r="N92" s="35"/>
      <c r="P92" s="35"/>
    </row>
    <row r="93" spans="8:18" x14ac:dyDescent="0.35">
      <c r="H93">
        <f t="shared" si="10"/>
        <v>4.6999999999999993</v>
      </c>
      <c r="J93" s="35">
        <f t="shared" si="12"/>
        <v>208.82545888985908</v>
      </c>
      <c r="K93">
        <f t="shared" si="13"/>
        <v>7.4666309362439828E-2</v>
      </c>
      <c r="L93">
        <v>88994989.100000009</v>
      </c>
      <c r="M93" s="35">
        <f t="shared" si="11"/>
        <v>1858441943.770551</v>
      </c>
      <c r="N93" s="35"/>
      <c r="P93" s="35"/>
    </row>
    <row r="94" spans="8:18" x14ac:dyDescent="0.35">
      <c r="H94">
        <f t="shared" si="10"/>
        <v>4.7999999999999989</v>
      </c>
      <c r="J94" s="35">
        <f t="shared" si="12"/>
        <v>201.96617138144788</v>
      </c>
      <c r="K94">
        <f t="shared" si="13"/>
        <v>7.3627755611305731E-2</v>
      </c>
      <c r="L94">
        <v>88994989.100000009</v>
      </c>
      <c r="M94" s="35">
        <f t="shared" si="11"/>
        <v>1797397722.0660689</v>
      </c>
      <c r="N94" s="35"/>
      <c r="P94" s="35"/>
    </row>
    <row r="95" spans="8:18" x14ac:dyDescent="0.35">
      <c r="H95">
        <f t="shared" si="10"/>
        <v>4.8999999999999986</v>
      </c>
      <c r="J95" s="35">
        <f t="shared" si="12"/>
        <v>195.46609829111253</v>
      </c>
      <c r="K95">
        <f t="shared" si="13"/>
        <v>7.2625092170460134E-2</v>
      </c>
      <c r="L95">
        <v>88994989.100000009</v>
      </c>
      <c r="M95" s="35">
        <f t="shared" si="11"/>
        <v>1739550328.6837091</v>
      </c>
      <c r="N95" s="55">
        <f>SUM(M92:M101)*10^(-9)</f>
        <v>16.450266937343713</v>
      </c>
      <c r="P95" s="35"/>
    </row>
    <row r="96" spans="8:18" x14ac:dyDescent="0.35">
      <c r="H96" s="60">
        <f t="shared" si="10"/>
        <v>4.9999999999999982</v>
      </c>
      <c r="I96" s="60"/>
      <c r="J96" s="79">
        <f t="shared" si="12"/>
        <v>189.29961350847182</v>
      </c>
      <c r="K96">
        <f t="shared" si="13"/>
        <v>7.1656353193002426E-2</v>
      </c>
      <c r="L96">
        <v>86685889</v>
      </c>
      <c r="M96" s="35">
        <f t="shared" si="11"/>
        <v>1640960528.4338291</v>
      </c>
      <c r="N96" s="35"/>
      <c r="P96" t="s">
        <v>96</v>
      </c>
      <c r="Q96" s="76" t="e">
        <f>(J96-F7)/F7*100</f>
        <v>#DIV/0!</v>
      </c>
      <c r="R96" t="s">
        <v>97</v>
      </c>
    </row>
    <row r="97" spans="8:19" x14ac:dyDescent="0.35">
      <c r="H97">
        <f t="shared" si="10"/>
        <v>5.0999999999999979</v>
      </c>
      <c r="J97" s="35">
        <f t="shared" si="12"/>
        <v>183.44338899487252</v>
      </c>
      <c r="K97">
        <f t="shared" si="13"/>
        <v>7.0719718862183464E-2</v>
      </c>
      <c r="L97">
        <v>86685889</v>
      </c>
      <c r="M97" s="35">
        <f t="shared" si="11"/>
        <v>1590195325.619334</v>
      </c>
      <c r="N97" s="35"/>
      <c r="P97" t="s">
        <v>99</v>
      </c>
    </row>
    <row r="98" spans="8:19" x14ac:dyDescent="0.35">
      <c r="H98">
        <f t="shared" si="10"/>
        <v>5.1999999999999975</v>
      </c>
      <c r="J98" s="35">
        <f t="shared" si="12"/>
        <v>177.87614804426966</v>
      </c>
      <c r="K98">
        <f t="shared" si="13"/>
        <v>6.9813501804260852E-2</v>
      </c>
      <c r="L98">
        <v>86685889</v>
      </c>
      <c r="M98" s="35">
        <f t="shared" si="11"/>
        <v>1541935202.5113127</v>
      </c>
      <c r="N98" s="35"/>
      <c r="P98" s="35"/>
    </row>
    <row r="99" spans="8:19" x14ac:dyDescent="0.35">
      <c r="H99">
        <f t="shared" si="10"/>
        <v>5.2999999999999972</v>
      </c>
      <c r="J99" s="35">
        <f t="shared" si="12"/>
        <v>172.57844924399723</v>
      </c>
      <c r="K99">
        <f t="shared" si="13"/>
        <v>6.893613501041243E-2</v>
      </c>
      <c r="L99">
        <v>86685889</v>
      </c>
      <c r="M99" s="35">
        <f t="shared" si="11"/>
        <v>1496011629.4957278</v>
      </c>
      <c r="N99" s="35"/>
      <c r="P99" s="35"/>
    </row>
    <row r="100" spans="8:19" x14ac:dyDescent="0.35">
      <c r="H100">
        <f t="shared" si="10"/>
        <v>5.3999999999999968</v>
      </c>
      <c r="J100" s="35">
        <f t="shared" si="12"/>
        <v>167.53249681100482</v>
      </c>
      <c r="K100">
        <f t="shared" si="13"/>
        <v>6.8086161073977636E-2</v>
      </c>
      <c r="L100">
        <v>86685889</v>
      </c>
      <c r="M100" s="35">
        <f t="shared" si="11"/>
        <v>1452270342.2451618</v>
      </c>
      <c r="N100" s="35"/>
      <c r="P100" s="35"/>
    </row>
    <row r="101" spans="8:19" x14ac:dyDescent="0.35">
      <c r="H101">
        <f t="shared" si="10"/>
        <v>5.4999999999999964</v>
      </c>
      <c r="J101" s="35">
        <f t="shared" si="12"/>
        <v>162.72197365681342</v>
      </c>
      <c r="K101">
        <f t="shared" si="13"/>
        <v>6.7262222577390229E-2</v>
      </c>
      <c r="L101">
        <v>86685889</v>
      </c>
      <c r="M101" s="35">
        <f t="shared" si="11"/>
        <v>1410569894.6275454</v>
      </c>
      <c r="N101" s="55"/>
      <c r="O101" s="55">
        <f>(SUM(M15:M101)+M107)/10^9</f>
        <v>1137.6465641989598</v>
      </c>
      <c r="P101" s="35" t="s">
        <v>98</v>
      </c>
    </row>
    <row r="102" spans="8:19" x14ac:dyDescent="0.35">
      <c r="H102">
        <f t="shared" si="10"/>
        <v>5.5999999999999961</v>
      </c>
      <c r="J102" s="35">
        <f t="shared" si="12"/>
        <v>158.13189409556276</v>
      </c>
      <c r="K102">
        <f t="shared" si="13"/>
        <v>6.646305348673763E-2</v>
      </c>
      <c r="L102">
        <v>86685889</v>
      </c>
      <c r="P102" s="35"/>
    </row>
    <row r="103" spans="8:19" x14ac:dyDescent="0.35">
      <c r="H103">
        <f t="shared" si="10"/>
        <v>5.6999999999999957</v>
      </c>
      <c r="J103" s="35">
        <f t="shared" si="12"/>
        <v>153.74847357585458</v>
      </c>
      <c r="K103">
        <f t="shared" si="13"/>
        <v>6.568747143172611E-2</v>
      </c>
      <c r="L103">
        <v>86685889</v>
      </c>
      <c r="N103" s="55">
        <f>SUM(N27:N101)+N107</f>
        <v>1137.64656419896</v>
      </c>
      <c r="P103" s="35"/>
    </row>
    <row r="104" spans="8:19" x14ac:dyDescent="0.35">
      <c r="H104">
        <f t="shared" si="10"/>
        <v>5.7999999999999954</v>
      </c>
      <c r="J104" s="35">
        <f t="shared" si="12"/>
        <v>149.55901320602868</v>
      </c>
      <c r="K104">
        <f t="shared" si="13"/>
        <v>6.4934370765596355E-2</v>
      </c>
      <c r="L104">
        <v>86685889</v>
      </c>
      <c r="P104" s="35"/>
    </row>
    <row r="105" spans="8:19" x14ac:dyDescent="0.35">
      <c r="H105">
        <f t="shared" si="10"/>
        <v>5.899999999999995</v>
      </c>
      <c r="J105" s="35">
        <f t="shared" si="12"/>
        <v>145.5517971679985</v>
      </c>
      <c r="K105">
        <f t="shared" si="13"/>
        <v>6.4202716313742678E-2</v>
      </c>
      <c r="L105">
        <v>86685889</v>
      </c>
      <c r="P105" s="35"/>
    </row>
    <row r="106" spans="8:19" ht="15" thickBot="1" x14ac:dyDescent="0.4">
      <c r="H106" s="61">
        <v>6</v>
      </c>
      <c r="I106" s="62">
        <v>163</v>
      </c>
      <c r="J106" s="35">
        <f t="shared" si="12"/>
        <v>141.71600138806568</v>
      </c>
      <c r="K106">
        <f t="shared" si="13"/>
        <v>6.3491537731868261E-2</v>
      </c>
      <c r="O106" s="35">
        <f>(I106-J106)^2</f>
        <v>453.00859691282216</v>
      </c>
      <c r="P106" s="35">
        <f>(I106-K106)^2</f>
        <v>26548.305789874776</v>
      </c>
    </row>
    <row r="107" spans="8:19" ht="15" thickBot="1" x14ac:dyDescent="0.4">
      <c r="H107" s="60">
        <v>7</v>
      </c>
      <c r="I107" s="60"/>
      <c r="J107" s="79">
        <f t="shared" si="12"/>
        <v>110.90212649661171</v>
      </c>
      <c r="K107">
        <f t="shared" si="13"/>
        <v>5.7329871091732362E-2</v>
      </c>
      <c r="L107" s="80">
        <v>92704690.900000006</v>
      </c>
      <c r="M107" s="35">
        <f>J107*L107</f>
        <v>10281147357.02109</v>
      </c>
      <c r="N107" s="55">
        <f>M107/(10^9)</f>
        <v>10.281147357021089</v>
      </c>
      <c r="O107" s="35"/>
      <c r="P107" t="s">
        <v>96</v>
      </c>
      <c r="Q107" s="76" t="e">
        <f>(J107-F8)/F8*100</f>
        <v>#DIV/0!</v>
      </c>
      <c r="R107" t="s">
        <v>97</v>
      </c>
      <c r="S107" t="s">
        <v>99</v>
      </c>
    </row>
    <row r="108" spans="8:19" x14ac:dyDescent="0.35">
      <c r="H108" s="61">
        <v>8</v>
      </c>
      <c r="I108" s="62">
        <v>57.2</v>
      </c>
      <c r="J108" s="35">
        <f t="shared" si="12"/>
        <v>89.647379381598483</v>
      </c>
      <c r="K108">
        <f t="shared" si="13"/>
        <v>5.2481166227173491E-2</v>
      </c>
      <c r="O108" s="35">
        <f t="shared" ref="O108:O133" si="14">(I108-J108)^2</f>
        <v>1052.8324287333821</v>
      </c>
      <c r="P108" s="35"/>
    </row>
    <row r="109" spans="8:19" x14ac:dyDescent="0.35">
      <c r="H109" s="61">
        <v>9</v>
      </c>
      <c r="I109" s="62">
        <v>63.8</v>
      </c>
      <c r="J109" s="35">
        <f t="shared" si="12"/>
        <v>74.282460445370191</v>
      </c>
      <c r="K109">
        <f t="shared" si="13"/>
        <v>4.8545960326293616E-2</v>
      </c>
      <c r="O109" s="35">
        <f t="shared" si="14"/>
        <v>109.88197698875068</v>
      </c>
      <c r="P109" s="35"/>
    </row>
    <row r="110" spans="8:19" x14ac:dyDescent="0.35">
      <c r="H110" s="61">
        <v>10</v>
      </c>
      <c r="I110" s="62">
        <v>336</v>
      </c>
      <c r="J110" s="35">
        <f t="shared" si="12"/>
        <v>62.765316617145224</v>
      </c>
      <c r="K110">
        <f t="shared" si="13"/>
        <v>4.5275370987053386E-2</v>
      </c>
      <c r="O110" s="35">
        <f t="shared" si="14"/>
        <v>74657.192203328887</v>
      </c>
      <c r="P110" s="35"/>
    </row>
    <row r="111" spans="8:19" x14ac:dyDescent="0.35">
      <c r="H111" s="61">
        <v>11</v>
      </c>
      <c r="I111" s="62">
        <v>93.7</v>
      </c>
      <c r="J111" s="35">
        <f t="shared" si="12"/>
        <v>53.879459133001546</v>
      </c>
      <c r="K111">
        <f t="shared" si="13"/>
        <v>4.2505426268631172E-2</v>
      </c>
      <c r="O111" s="35">
        <f t="shared" si="14"/>
        <v>1585.6754749402942</v>
      </c>
      <c r="P111" s="35"/>
    </row>
    <row r="112" spans="8:19" x14ac:dyDescent="0.35">
      <c r="H112" s="61">
        <v>12</v>
      </c>
      <c r="I112" s="62">
        <v>33.4</v>
      </c>
      <c r="J112" s="35">
        <f t="shared" si="12"/>
        <v>46.86029733689432</v>
      </c>
      <c r="K112">
        <f t="shared" si="13"/>
        <v>4.0123251881623218E-2</v>
      </c>
      <c r="O112" s="35">
        <f t="shared" si="14"/>
        <v>181.17960439760435</v>
      </c>
      <c r="P112" s="35"/>
    </row>
    <row r="113" spans="8:16" x14ac:dyDescent="0.35">
      <c r="H113" s="61">
        <v>13</v>
      </c>
      <c r="I113" s="62">
        <v>25.8</v>
      </c>
      <c r="J113" s="35">
        <f t="shared" si="12"/>
        <v>41.205968438716376</v>
      </c>
      <c r="K113">
        <f t="shared" si="13"/>
        <v>3.8048348145763709E-2</v>
      </c>
      <c r="O113" s="35">
        <f t="shared" si="14"/>
        <v>237.34386353472505</v>
      </c>
      <c r="P113" s="35"/>
    </row>
    <row r="114" spans="8:16" x14ac:dyDescent="0.35">
      <c r="H114" s="61">
        <v>14</v>
      </c>
      <c r="I114" s="62">
        <v>27.3</v>
      </c>
      <c r="J114" s="35">
        <f t="shared" si="12"/>
        <v>36.575037929705964</v>
      </c>
      <c r="K114">
        <f t="shared" si="13"/>
        <v>3.622160379016328E-2</v>
      </c>
      <c r="O114" s="35">
        <f t="shared" si="14"/>
        <v>86.02632859748428</v>
      </c>
      <c r="P114" s="35"/>
    </row>
    <row r="115" spans="8:16" x14ac:dyDescent="0.35">
      <c r="H115" s="61">
        <v>15</v>
      </c>
      <c r="I115" s="62">
        <v>18.8</v>
      </c>
      <c r="J115" s="35">
        <f t="shared" si="12"/>
        <v>32.72810874620469</v>
      </c>
      <c r="K115">
        <f t="shared" si="13"/>
        <v>3.4598536782456932E-2</v>
      </c>
      <c r="O115" s="35">
        <f t="shared" si="14"/>
        <v>193.99221324610355</v>
      </c>
      <c r="P115" s="35"/>
    </row>
    <row r="116" spans="8:16" x14ac:dyDescent="0.35">
      <c r="H116" s="61">
        <v>16</v>
      </c>
      <c r="I116" s="62">
        <v>68.099999999999994</v>
      </c>
      <c r="J116" s="35">
        <f t="shared" si="12"/>
        <v>29.492956418182079</v>
      </c>
      <c r="K116">
        <f t="shared" si="13"/>
        <v>3.314496830963206E-2</v>
      </c>
      <c r="O116" s="35">
        <f t="shared" si="14"/>
        <v>1490.5038141283883</v>
      </c>
      <c r="P116" s="35"/>
    </row>
    <row r="117" spans="8:16" x14ac:dyDescent="0.35">
      <c r="H117" s="61">
        <v>17</v>
      </c>
      <c r="I117" s="62">
        <v>21.6</v>
      </c>
      <c r="J117" s="35">
        <f t="shared" si="12"/>
        <v>26.742900407804861</v>
      </c>
      <c r="K117">
        <f t="shared" si="13"/>
        <v>3.1834159863934119E-2</v>
      </c>
      <c r="O117" s="35">
        <f t="shared" si="14"/>
        <v>26.449424604599386</v>
      </c>
      <c r="P117" s="35"/>
    </row>
    <row r="118" spans="8:16" x14ac:dyDescent="0.35">
      <c r="H118" s="61">
        <v>18</v>
      </c>
      <c r="I118" s="62">
        <v>21.5</v>
      </c>
      <c r="J118" s="35">
        <f t="shared" si="12"/>
        <v>24.382938587974373</v>
      </c>
      <c r="K118">
        <f t="shared" si="13"/>
        <v>3.0644863417538543E-2</v>
      </c>
      <c r="O118" s="35">
        <f t="shared" si="14"/>
        <v>8.3113349020316694</v>
      </c>
      <c r="P118" s="35"/>
    </row>
    <row r="119" spans="8:16" x14ac:dyDescent="0.35">
      <c r="H119" s="61">
        <v>19</v>
      </c>
      <c r="I119" s="62">
        <v>17.8</v>
      </c>
      <c r="J119" s="35">
        <f t="shared" si="12"/>
        <v>22.340601058622088</v>
      </c>
      <c r="K119">
        <f t="shared" si="13"/>
        <v>2.9559959958299787E-2</v>
      </c>
      <c r="O119" s="35">
        <f t="shared" si="14"/>
        <v>20.617057973560019</v>
      </c>
      <c r="P119" s="35"/>
    </row>
    <row r="120" spans="8:16" x14ac:dyDescent="0.35">
      <c r="H120" s="61">
        <v>20</v>
      </c>
      <c r="I120" s="62">
        <v>7.54</v>
      </c>
      <c r="J120" s="35">
        <f t="shared" si="12"/>
        <v>20.559763977946769</v>
      </c>
      <c r="K120">
        <f t="shared" si="13"/>
        <v>2.8565487852951505E-2</v>
      </c>
      <c r="O120" s="35">
        <f t="shared" si="14"/>
        <v>169.5142540414403</v>
      </c>
      <c r="P120" s="35"/>
    </row>
    <row r="121" spans="8:16" x14ac:dyDescent="0.35">
      <c r="H121" s="61">
        <v>21</v>
      </c>
      <c r="I121" s="62">
        <v>21.6</v>
      </c>
      <c r="J121" s="35">
        <f t="shared" si="12"/>
        <v>18.996371680351746</v>
      </c>
      <c r="K121">
        <f t="shared" si="13"/>
        <v>2.7649935898110978E-2</v>
      </c>
      <c r="O121" s="35">
        <f t="shared" si="14"/>
        <v>6.7788804268743963</v>
      </c>
      <c r="P121" s="35"/>
    </row>
    <row r="122" spans="8:16" x14ac:dyDescent="0.35">
      <c r="H122" s="61">
        <v>22</v>
      </c>
      <c r="I122" s="62">
        <v>13</v>
      </c>
      <c r="J122" s="35">
        <f t="shared" si="12"/>
        <v>17.615419401092485</v>
      </c>
      <c r="K122">
        <f t="shared" si="13"/>
        <v>2.6803720032603423E-2</v>
      </c>
      <c r="O122" s="35">
        <f t="shared" si="14"/>
        <v>21.302096247980909</v>
      </c>
      <c r="P122" s="35"/>
    </row>
    <row r="123" spans="8:16" x14ac:dyDescent="0.35">
      <c r="H123" s="61">
        <v>23</v>
      </c>
      <c r="I123" s="62">
        <v>15.2</v>
      </c>
      <c r="J123" s="35">
        <f t="shared" si="12"/>
        <v>16.388787082106614</v>
      </c>
      <c r="K123">
        <f t="shared" si="13"/>
        <v>2.6018789980175878E-2</v>
      </c>
      <c r="O123" s="35">
        <f t="shared" si="14"/>
        <v>1.4132147265835584</v>
      </c>
      <c r="P123" s="35"/>
    </row>
    <row r="124" spans="8:16" x14ac:dyDescent="0.35">
      <c r="H124" s="61">
        <v>24</v>
      </c>
      <c r="I124" s="62">
        <v>15.7</v>
      </c>
      <c r="J124" s="35">
        <f t="shared" si="12"/>
        <v>15.293659128297914</v>
      </c>
      <c r="K124">
        <f t="shared" si="13"/>
        <v>2.5288329423437825E-2</v>
      </c>
      <c r="O124" s="35">
        <f t="shared" si="14"/>
        <v>0.16511290401561021</v>
      </c>
      <c r="P124" s="35"/>
    </row>
    <row r="125" spans="8:16" x14ac:dyDescent="0.35">
      <c r="H125" s="61">
        <v>25</v>
      </c>
      <c r="I125" s="62">
        <v>9.27</v>
      </c>
      <c r="J125" s="35">
        <f t="shared" si="12"/>
        <v>14.311354776378227</v>
      </c>
      <c r="K125">
        <f t="shared" si="13"/>
        <v>2.4606524572836973E-2</v>
      </c>
      <c r="O125" s="35">
        <f t="shared" si="14"/>
        <v>25.415257981311569</v>
      </c>
      <c r="P125" s="35"/>
    </row>
    <row r="126" spans="8:16" x14ac:dyDescent="0.35">
      <c r="H126" s="61">
        <v>26</v>
      </c>
      <c r="I126" s="62">
        <v>9.7799999999999994</v>
      </c>
      <c r="J126" s="35">
        <f t="shared" si="12"/>
        <v>13.426450866450516</v>
      </c>
      <c r="K126">
        <f t="shared" si="13"/>
        <v>2.3968383468082409E-2</v>
      </c>
      <c r="O126" s="35">
        <f t="shared" si="14"/>
        <v>13.296603921437722</v>
      </c>
      <c r="P126" s="35"/>
    </row>
    <row r="127" spans="8:16" x14ac:dyDescent="0.35">
      <c r="H127" s="61">
        <v>27</v>
      </c>
      <c r="I127" s="62">
        <v>13.4</v>
      </c>
      <c r="J127" s="35">
        <f t="shared" si="12"/>
        <v>12.626115912995152</v>
      </c>
      <c r="K127">
        <f t="shared" si="13"/>
        <v>2.3369593403291554E-2</v>
      </c>
      <c r="O127" s="35">
        <f t="shared" si="14"/>
        <v>0.59889658011932789</v>
      </c>
      <c r="P127" s="35"/>
    </row>
    <row r="128" spans="8:16" x14ac:dyDescent="0.35">
      <c r="H128" s="61">
        <v>28</v>
      </c>
      <c r="I128" s="62">
        <v>22.8</v>
      </c>
      <c r="J128" s="35">
        <f t="shared" si="12"/>
        <v>11.899598932687278</v>
      </c>
      <c r="K128">
        <f t="shared" si="13"/>
        <v>2.2806407344091905E-2</v>
      </c>
      <c r="O128" s="35">
        <f t="shared" si="14"/>
        <v>118.81874342827236</v>
      </c>
      <c r="P128" s="35"/>
    </row>
    <row r="129" spans="8:16" x14ac:dyDescent="0.35">
      <c r="H129" s="61">
        <v>29</v>
      </c>
      <c r="I129" s="62">
        <v>11.7</v>
      </c>
      <c r="J129" s="35">
        <f t="shared" si="12"/>
        <v>11.237833026243617</v>
      </c>
      <c r="K129">
        <f t="shared" si="13"/>
        <v>2.2275552634963464E-2</v>
      </c>
      <c r="O129" s="35">
        <f t="shared" si="14"/>
        <v>0.21359831163113233</v>
      </c>
      <c r="P129" s="35"/>
    </row>
    <row r="130" spans="8:16" x14ac:dyDescent="0.35">
      <c r="H130" s="61">
        <v>30</v>
      </c>
      <c r="I130" s="62">
        <v>12.6</v>
      </c>
      <c r="J130" s="35">
        <f t="shared" si="12"/>
        <v>10.633125027741812</v>
      </c>
      <c r="K130">
        <f t="shared" si="13"/>
        <v>2.1774157018232678E-2</v>
      </c>
      <c r="O130" s="35">
        <f t="shared" si="14"/>
        <v>3.8685971564956461</v>
      </c>
      <c r="P130" s="35"/>
    </row>
    <row r="131" spans="8:16" x14ac:dyDescent="0.35">
      <c r="H131" s="61">
        <v>31</v>
      </c>
      <c r="I131" s="62">
        <v>21</v>
      </c>
      <c r="J131" s="35">
        <f t="shared" si="12"/>
        <v>10.078910391231647</v>
      </c>
      <c r="K131">
        <f t="shared" si="13"/>
        <v>2.1299688224368868E-2</v>
      </c>
      <c r="O131" s="35">
        <f t="shared" si="14"/>
        <v>119.27019824274811</v>
      </c>
      <c r="P131" s="35"/>
    </row>
    <row r="132" spans="8:16" x14ac:dyDescent="0.35">
      <c r="H132" s="61">
        <v>32</v>
      </c>
      <c r="I132" s="62">
        <v>11.1</v>
      </c>
      <c r="J132" s="35">
        <f t="shared" si="12"/>
        <v>9.5695580130308162</v>
      </c>
      <c r="K132">
        <f t="shared" si="13"/>
        <v>2.0849904294072994E-2</v>
      </c>
      <c r="O132" s="35">
        <f t="shared" si="14"/>
        <v>2.3422526754781821</v>
      </c>
      <c r="P132" s="35"/>
    </row>
    <row r="133" spans="8:16" x14ac:dyDescent="0.35">
      <c r="H133" s="61">
        <v>33</v>
      </c>
      <c r="I133" s="62">
        <v>10.8</v>
      </c>
      <c r="J133" s="35">
        <f t="shared" si="12"/>
        <v>9.1002136276794072</v>
      </c>
      <c r="K133">
        <f t="shared" si="13"/>
        <v>2.0422812455552799E-2</v>
      </c>
      <c r="O133" s="35">
        <f t="shared" si="14"/>
        <v>2.8892737115268035</v>
      </c>
      <c r="P133" s="3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3739-879A-4604-ACB1-73A3E6A647A8}">
  <dimension ref="A1:CC123"/>
  <sheetViews>
    <sheetView topLeftCell="H9" zoomScale="70" zoomScaleNormal="70" workbookViewId="0">
      <selection activeCell="K32" sqref="K32"/>
    </sheetView>
  </sheetViews>
  <sheetFormatPr defaultRowHeight="14.5" x14ac:dyDescent="0.35"/>
  <cols>
    <col min="2" max="2" width="15.453125" bestFit="1" customWidth="1"/>
    <col min="3" max="5" width="22.1796875" customWidth="1"/>
    <col min="6" max="6" width="27.26953125" bestFit="1" customWidth="1"/>
    <col min="7" max="7" width="4.54296875" customWidth="1"/>
    <col min="8" max="8" width="11.453125" customWidth="1"/>
    <col min="9" max="9" width="15.1796875" customWidth="1"/>
    <col min="10" max="10" width="11.81640625" bestFit="1" customWidth="1"/>
    <col min="11" max="11" width="11.81640625" customWidth="1"/>
    <col min="12" max="12" width="13" customWidth="1"/>
    <col min="13" max="13" width="9" bestFit="1" customWidth="1"/>
    <col min="22" max="22" width="11.81640625" bestFit="1" customWidth="1"/>
    <col min="23" max="23" width="14.26953125" customWidth="1"/>
    <col min="24" max="24" width="11.81640625" bestFit="1" customWidth="1"/>
    <col min="29" max="29" width="11.453125" bestFit="1" customWidth="1"/>
    <col min="30" max="30" width="11" bestFit="1" customWidth="1"/>
    <col min="31" max="31" width="12.453125" bestFit="1" customWidth="1"/>
    <col min="32" max="36" width="12" bestFit="1" customWidth="1"/>
    <col min="37" max="37" width="15.453125" bestFit="1" customWidth="1"/>
    <col min="38" max="48" width="12" bestFit="1" customWidth="1"/>
    <col min="49" max="49" width="9.26953125" bestFit="1" customWidth="1"/>
    <col min="50" max="50" width="12" bestFit="1" customWidth="1"/>
  </cols>
  <sheetData>
    <row r="1" spans="1:81" x14ac:dyDescent="0.35">
      <c r="B1" s="35" t="s">
        <v>26</v>
      </c>
      <c r="K1" s="37">
        <v>7400000</v>
      </c>
      <c r="L1" s="35">
        <f>K1</f>
        <v>7400000</v>
      </c>
    </row>
    <row r="2" spans="1:81" x14ac:dyDescent="0.35">
      <c r="B2" s="35" t="s">
        <v>29</v>
      </c>
      <c r="C2" s="26"/>
      <c r="D2" s="26"/>
      <c r="E2" t="s">
        <v>23</v>
      </c>
      <c r="F2" t="s">
        <v>30</v>
      </c>
      <c r="G2" s="26"/>
      <c r="H2" s="26"/>
      <c r="I2" s="26"/>
      <c r="J2" s="13"/>
      <c r="K2" s="39">
        <v>1</v>
      </c>
      <c r="L2" s="40" t="s">
        <v>32</v>
      </c>
      <c r="M2" t="s">
        <v>33</v>
      </c>
      <c r="P2" s="26"/>
      <c r="Q2" s="13"/>
      <c r="R2" s="26"/>
      <c r="S2" s="26"/>
      <c r="T2" s="26"/>
      <c r="U2" s="13"/>
      <c r="AC2" s="26"/>
      <c r="AD2" s="13"/>
      <c r="AE2" s="26"/>
      <c r="AF2" s="13"/>
      <c r="AG2" s="26"/>
      <c r="AH2" s="13"/>
      <c r="AI2" s="26"/>
      <c r="AJ2" s="13"/>
      <c r="AK2" s="26"/>
      <c r="AL2" s="13"/>
      <c r="AM2" s="26"/>
      <c r="AN2" s="13"/>
      <c r="AO2" s="26"/>
      <c r="AP2" s="13"/>
      <c r="AQ2" s="26"/>
      <c r="AR2" s="13"/>
      <c r="AS2" s="26"/>
      <c r="AT2" s="13"/>
      <c r="AU2" s="26"/>
      <c r="AV2" s="13"/>
      <c r="AW2" s="26"/>
      <c r="AX2" s="13"/>
      <c r="AY2" s="26"/>
      <c r="AZ2" s="13"/>
      <c r="BA2" s="26"/>
      <c r="BB2" s="13"/>
      <c r="BC2" s="26"/>
      <c r="BD2" s="13"/>
    </row>
    <row r="3" spans="1:81" x14ac:dyDescent="0.35">
      <c r="B3" s="26" t="s">
        <v>34</v>
      </c>
      <c r="C3" s="26"/>
      <c r="D3" s="55"/>
      <c r="E3" s="55">
        <v>2</v>
      </c>
      <c r="F3" s="56">
        <v>1356.6585960135701</v>
      </c>
      <c r="G3" s="26"/>
      <c r="H3" s="26"/>
      <c r="I3" s="26"/>
      <c r="J3" s="21"/>
      <c r="K3" s="42">
        <v>1000</v>
      </c>
      <c r="L3" s="26" t="s">
        <v>32</v>
      </c>
      <c r="M3" s="43" t="s">
        <v>36</v>
      </c>
      <c r="N3" s="26"/>
      <c r="O3" s="13"/>
      <c r="P3" s="21"/>
      <c r="Q3" s="21"/>
      <c r="R3" s="21"/>
      <c r="S3" s="21"/>
      <c r="T3" s="21"/>
      <c r="U3" s="21"/>
      <c r="X3" s="36"/>
      <c r="Y3" s="37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6"/>
    </row>
    <row r="4" spans="1:81" x14ac:dyDescent="0.35">
      <c r="B4" t="s">
        <v>37</v>
      </c>
      <c r="D4" s="55"/>
      <c r="E4" s="55">
        <v>3</v>
      </c>
      <c r="F4" s="56">
        <v>871.31545445857046</v>
      </c>
      <c r="K4">
        <v>1.3614527949999999</v>
      </c>
      <c r="L4" t="s">
        <v>39</v>
      </c>
      <c r="M4" s="21"/>
      <c r="N4" s="44">
        <f>K4*24</f>
        <v>32.674867079999999</v>
      </c>
      <c r="O4" s="21"/>
      <c r="Q4">
        <f>37593-35242</f>
        <v>2351</v>
      </c>
      <c r="R4" t="s">
        <v>40</v>
      </c>
      <c r="X4" s="38"/>
      <c r="Y4" s="39"/>
      <c r="Z4" s="40"/>
      <c r="AD4" s="26"/>
      <c r="AE4" s="13"/>
      <c r="AF4" s="26"/>
      <c r="AG4" s="26"/>
      <c r="AH4" s="26"/>
      <c r="AI4" s="13"/>
    </row>
    <row r="5" spans="1:81" x14ac:dyDescent="0.35">
      <c r="D5" s="55"/>
      <c r="E5" s="55">
        <v>4</v>
      </c>
      <c r="F5" s="56">
        <v>630.44006592072083</v>
      </c>
      <c r="K5">
        <v>734.50949160000005</v>
      </c>
      <c r="L5" t="s">
        <v>42</v>
      </c>
      <c r="M5">
        <f>K5/86400</f>
        <v>8.5012672638888898E-3</v>
      </c>
      <c r="N5" t="s">
        <v>43</v>
      </c>
      <c r="X5" s="36"/>
      <c r="Y5" s="42"/>
      <c r="Z5" s="26"/>
      <c r="AA5" s="43"/>
      <c r="AB5" s="26"/>
      <c r="AC5" s="13"/>
      <c r="AD5" s="21"/>
      <c r="AE5" s="21"/>
      <c r="AF5" s="21"/>
      <c r="AG5" s="21"/>
      <c r="AH5" s="21"/>
      <c r="AI5" s="21"/>
    </row>
    <row r="6" spans="1:81" x14ac:dyDescent="0.35">
      <c r="D6" s="55"/>
      <c r="E6" s="55">
        <v>5</v>
      </c>
      <c r="F6" s="56">
        <v>488.28495708407684</v>
      </c>
      <c r="K6">
        <v>1350</v>
      </c>
      <c r="L6">
        <v>0.8</v>
      </c>
      <c r="P6" s="35"/>
      <c r="AA6" s="21"/>
      <c r="AB6" s="21"/>
      <c r="AC6" s="21"/>
    </row>
    <row r="7" spans="1:81" x14ac:dyDescent="0.35">
      <c r="D7" s="55"/>
      <c r="E7" s="55">
        <v>6</v>
      </c>
      <c r="F7" s="56">
        <v>395.28525816845303</v>
      </c>
      <c r="K7">
        <v>0.35</v>
      </c>
      <c r="L7">
        <v>0.35</v>
      </c>
      <c r="P7" s="35"/>
    </row>
    <row r="8" spans="1:81" s="13" customFormat="1" x14ac:dyDescent="0.35">
      <c r="E8"/>
      <c r="F8" s="41"/>
      <c r="L8" s="26"/>
      <c r="M8" s="26"/>
      <c r="N8" s="13" t="s">
        <v>100</v>
      </c>
      <c r="O8" s="81">
        <f>AF12</f>
        <v>89865633.400000006</v>
      </c>
      <c r="W8" s="43"/>
      <c r="X8"/>
      <c r="Y8"/>
      <c r="Z8"/>
      <c r="AA8"/>
      <c r="AB8"/>
      <c r="AC8"/>
      <c r="AD8"/>
      <c r="AE8"/>
      <c r="AF8"/>
      <c r="AG8"/>
      <c r="AH8"/>
      <c r="AI8" s="20" t="s">
        <v>101</v>
      </c>
      <c r="BZ8" s="24"/>
    </row>
    <row r="9" spans="1:81" s="20" customFormat="1" x14ac:dyDescent="0.35">
      <c r="F9" s="45" t="s">
        <v>47</v>
      </c>
      <c r="J9" s="38" t="s">
        <v>48</v>
      </c>
      <c r="L9" s="21"/>
      <c r="M9" s="21" t="s">
        <v>102</v>
      </c>
      <c r="N9" s="81">
        <f>SUM(K14:K19)</f>
        <v>0</v>
      </c>
      <c r="O9" s="21" t="s">
        <v>103</v>
      </c>
      <c r="P9" s="21"/>
      <c r="Q9" s="21"/>
      <c r="R9" s="21"/>
      <c r="S9" s="21"/>
      <c r="T9" s="21"/>
      <c r="U9" s="21"/>
      <c r="V9" s="21"/>
      <c r="X9"/>
      <c r="Y9"/>
      <c r="Z9"/>
      <c r="AA9"/>
      <c r="AB9"/>
      <c r="AC9"/>
      <c r="AD9"/>
      <c r="AE9"/>
      <c r="AF9"/>
      <c r="AG9"/>
      <c r="AH9"/>
      <c r="AI9" s="35">
        <f>AVERAGE(C12:C13)*(6/24)*AF12</f>
        <v>59086653960.500008</v>
      </c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2"/>
      <c r="CA9" s="21"/>
    </row>
    <row r="10" spans="1:81" ht="20.149999999999999" customHeight="1" thickBot="1" x14ac:dyDescent="0.5">
      <c r="A10" s="20"/>
      <c r="F10" s="46">
        <f>F21/10+F31</f>
        <v>35866.928005047863</v>
      </c>
      <c r="H10" t="s">
        <v>51</v>
      </c>
      <c r="I10" t="s">
        <v>52</v>
      </c>
      <c r="J10" s="47" t="s">
        <v>53</v>
      </c>
      <c r="K10" s="47" t="s">
        <v>55</v>
      </c>
      <c r="L10" s="20" t="s">
        <v>56</v>
      </c>
      <c r="N10" s="47">
        <f>N9/10^9</f>
        <v>0</v>
      </c>
      <c r="O10" s="20" t="s">
        <v>98</v>
      </c>
      <c r="P10" s="20"/>
      <c r="Q10" s="20"/>
      <c r="R10" s="20"/>
      <c r="S10" s="20"/>
      <c r="T10" s="47"/>
      <c r="U10" s="47"/>
      <c r="V10" s="47"/>
      <c r="X10" s="47"/>
      <c r="Z10" s="41"/>
      <c r="AA10" s="41"/>
      <c r="AB10" s="41"/>
      <c r="AC10" s="41"/>
      <c r="AD10" s="41"/>
      <c r="AE10" s="41"/>
      <c r="AF10" s="41"/>
      <c r="AG10" s="41"/>
      <c r="AH10" s="41"/>
      <c r="AI10" s="55">
        <f>AI9/10^9</f>
        <v>59.086653960500009</v>
      </c>
      <c r="AJ10" s="20"/>
      <c r="AL10" s="20"/>
      <c r="AM10" s="20"/>
      <c r="AN10" s="20"/>
      <c r="AO10" s="20"/>
      <c r="AP10" s="20"/>
      <c r="AQ10" s="20"/>
      <c r="AR10" s="20"/>
      <c r="AS10" s="20"/>
      <c r="AT10" s="20"/>
      <c r="AU10" s="41"/>
      <c r="AV10" s="48"/>
      <c r="AW10" s="20"/>
      <c r="AX10" s="41"/>
      <c r="AY10" s="20"/>
      <c r="AZ10" s="20"/>
      <c r="BA10" s="20"/>
      <c r="BB10" s="20"/>
      <c r="BC10" s="20"/>
      <c r="BD10" s="48"/>
      <c r="BE10" s="20"/>
      <c r="BF10" s="20"/>
      <c r="BG10" s="41"/>
      <c r="BH10" s="20"/>
      <c r="BI10" s="20"/>
      <c r="BJ10" s="20"/>
      <c r="BK10" s="20"/>
      <c r="BL10" s="44"/>
      <c r="BM10" s="20"/>
      <c r="BN10" s="20"/>
      <c r="BO10" s="20"/>
      <c r="BP10" s="20"/>
      <c r="BQ10" s="44"/>
      <c r="BR10" s="20"/>
      <c r="BS10" s="20"/>
      <c r="BT10" s="44"/>
      <c r="BU10" s="20"/>
      <c r="BV10" s="20"/>
      <c r="BW10" s="20"/>
      <c r="BX10" s="20"/>
      <c r="BY10" s="20"/>
      <c r="BZ10" s="20"/>
      <c r="CA10" s="20"/>
      <c r="CB10" s="20"/>
      <c r="CC10" s="20"/>
    </row>
    <row r="11" spans="1:81" x14ac:dyDescent="0.35">
      <c r="B11" t="s">
        <v>23</v>
      </c>
      <c r="C11" t="s">
        <v>49</v>
      </c>
      <c r="E11" s="35">
        <v>86800</v>
      </c>
      <c r="F11" s="37"/>
      <c r="J11" s="35"/>
      <c r="M11" s="44"/>
      <c r="N11" s="44"/>
      <c r="AB11" s="49"/>
      <c r="AC11" s="50" t="s">
        <v>57</v>
      </c>
      <c r="AD11" s="50" t="s">
        <v>58</v>
      </c>
      <c r="AE11" s="50" t="s">
        <v>59</v>
      </c>
      <c r="AF11" s="50" t="s">
        <v>46</v>
      </c>
      <c r="AG11" s="50" t="s">
        <v>60</v>
      </c>
      <c r="AH11" s="51" t="s">
        <v>61</v>
      </c>
      <c r="AI11" t="s">
        <v>64</v>
      </c>
      <c r="AJ11" t="s">
        <v>104</v>
      </c>
    </row>
    <row r="12" spans="1:81" x14ac:dyDescent="0.35">
      <c r="A12" s="82"/>
      <c r="B12" s="55">
        <v>1.1599999999999999</v>
      </c>
      <c r="C12" s="44">
        <v>2850</v>
      </c>
      <c r="E12" s="37">
        <v>7400000</v>
      </c>
      <c r="F12" s="39"/>
      <c r="J12" s="35"/>
      <c r="Z12" s="35"/>
      <c r="AB12" s="54" t="s">
        <v>62</v>
      </c>
      <c r="AC12" t="s">
        <v>105</v>
      </c>
      <c r="AD12">
        <f>4.8/24</f>
        <v>0.19999999999999998</v>
      </c>
      <c r="AE12" s="35" t="e">
        <f>N18</f>
        <v>#DIV/0!</v>
      </c>
      <c r="AF12">
        <v>89865633.400000006</v>
      </c>
      <c r="AG12" s="35" t="e">
        <f>AD12*AE12*AF12</f>
        <v>#DIV/0!</v>
      </c>
      <c r="AH12" s="53" t="e">
        <f>AG12/10^9</f>
        <v>#DIV/0!</v>
      </c>
      <c r="AI12" s="55">
        <f>L21</f>
        <v>0</v>
      </c>
      <c r="AJ12" s="55">
        <f>L87</f>
        <v>461.33712734779908</v>
      </c>
    </row>
    <row r="13" spans="1:81" x14ac:dyDescent="0.35">
      <c r="B13" s="55">
        <v>1.25</v>
      </c>
      <c r="C13" s="44">
        <v>2410</v>
      </c>
      <c r="E13" s="39">
        <v>1</v>
      </c>
      <c r="F13" s="42"/>
      <c r="G13" s="41"/>
      <c r="J13" s="35"/>
      <c r="AB13" s="54" t="s">
        <v>66</v>
      </c>
      <c r="AC13" t="s">
        <v>68</v>
      </c>
      <c r="AD13">
        <v>1</v>
      </c>
      <c r="AE13" s="35">
        <f>J29</f>
        <v>0</v>
      </c>
      <c r="AF13">
        <v>89865633.400000006</v>
      </c>
      <c r="AG13" s="35">
        <f t="shared" ref="AG13:AG18" si="0">AD13*AE13*AF13</f>
        <v>0</v>
      </c>
      <c r="AH13" s="53">
        <f t="shared" ref="AH13:AH18" si="1">AG13/10^9</f>
        <v>0</v>
      </c>
      <c r="AI13" s="55">
        <f>L39</f>
        <v>92.544572007463373</v>
      </c>
    </row>
    <row r="14" spans="1:81" x14ac:dyDescent="0.35">
      <c r="B14" s="55">
        <v>7</v>
      </c>
      <c r="C14" s="44">
        <v>287</v>
      </c>
      <c r="D14" s="41"/>
      <c r="E14" s="42">
        <v>1000</v>
      </c>
      <c r="G14" s="41"/>
      <c r="J14" s="35"/>
      <c r="K14" s="35"/>
      <c r="M14" s="59">
        <f>H14*24</f>
        <v>0</v>
      </c>
      <c r="N14" s="60" t="s">
        <v>70</v>
      </c>
      <c r="AB14" s="54"/>
      <c r="AC14" t="s">
        <v>69</v>
      </c>
      <c r="AD14">
        <v>1</v>
      </c>
      <c r="AE14" s="35">
        <f>J42</f>
        <v>1563.4548146977436</v>
      </c>
      <c r="AF14">
        <v>89865633.400000006</v>
      </c>
      <c r="AG14" s="35">
        <f t="shared" si="0"/>
        <v>140500857215.09238</v>
      </c>
      <c r="AH14" s="53">
        <f t="shared" si="1"/>
        <v>140.50085721509237</v>
      </c>
    </row>
    <row r="15" spans="1:81" x14ac:dyDescent="0.35">
      <c r="B15" s="55">
        <v>8</v>
      </c>
      <c r="C15" s="44">
        <v>320</v>
      </c>
      <c r="D15" s="41"/>
      <c r="E15">
        <v>1.3614527945925772</v>
      </c>
      <c r="G15" s="41"/>
      <c r="J15" s="35"/>
      <c r="K15" s="35"/>
      <c r="M15" s="60" t="s">
        <v>72</v>
      </c>
      <c r="N15" s="60"/>
      <c r="Z15" s="35"/>
      <c r="AB15" s="54"/>
      <c r="AC15" t="s">
        <v>106</v>
      </c>
      <c r="AD15">
        <v>1</v>
      </c>
      <c r="AE15" s="35">
        <f>J52</f>
        <v>961.89575005695667</v>
      </c>
      <c r="AF15">
        <v>89865633.400000006</v>
      </c>
      <c r="AG15" s="35">
        <f t="shared" si="0"/>
        <v>86441370843.636505</v>
      </c>
      <c r="AH15" s="53">
        <f t="shared" si="1"/>
        <v>86.441370843636506</v>
      </c>
    </row>
    <row r="16" spans="1:81" x14ac:dyDescent="0.35">
      <c r="B16" s="55">
        <v>9</v>
      </c>
      <c r="C16" s="44">
        <v>393</v>
      </c>
      <c r="E16">
        <f>E14/E15</f>
        <v>734.50949160470589</v>
      </c>
      <c r="G16" s="41"/>
      <c r="J16" s="35"/>
      <c r="K16" s="35"/>
      <c r="AB16" s="54"/>
      <c r="AC16" t="s">
        <v>73</v>
      </c>
      <c r="AD16">
        <v>1</v>
      </c>
      <c r="AE16" s="35">
        <f>J62</f>
        <v>681.47730842832448</v>
      </c>
      <c r="AF16">
        <v>89865633.400000006</v>
      </c>
      <c r="AG16" s="35">
        <f t="shared" si="0"/>
        <v>61241389969.638542</v>
      </c>
      <c r="AH16" s="53">
        <f t="shared" si="1"/>
        <v>61.24138996963854</v>
      </c>
    </row>
    <row r="17" spans="2:65" x14ac:dyDescent="0.35">
      <c r="B17" s="55">
        <v>10</v>
      </c>
      <c r="C17" s="44">
        <v>301</v>
      </c>
      <c r="E17">
        <f>E14*F17</f>
        <v>0</v>
      </c>
      <c r="G17" s="41"/>
      <c r="J17" s="35"/>
      <c r="K17" s="35"/>
      <c r="M17" t="s">
        <v>107</v>
      </c>
      <c r="AB17" s="54"/>
      <c r="AC17" t="s">
        <v>74</v>
      </c>
      <c r="AD17">
        <v>1</v>
      </c>
      <c r="AE17" s="35">
        <f>J72</f>
        <v>521.61876176010844</v>
      </c>
      <c r="AF17">
        <v>89865633.400000006</v>
      </c>
      <c r="AG17" s="35">
        <f t="shared" si="0"/>
        <v>46875600418.895844</v>
      </c>
      <c r="AH17" s="53">
        <f t="shared" si="1"/>
        <v>46.875600418895843</v>
      </c>
    </row>
    <row r="18" spans="2:65" x14ac:dyDescent="0.35">
      <c r="B18" s="55">
        <v>11</v>
      </c>
      <c r="C18" s="44">
        <v>187</v>
      </c>
      <c r="E18">
        <v>0.35</v>
      </c>
      <c r="G18" s="41"/>
      <c r="J18" s="35"/>
      <c r="K18" s="35"/>
      <c r="M18" s="46" t="s">
        <v>77</v>
      </c>
      <c r="N18" s="46" t="e">
        <f>AVERAGE(J15:J19)</f>
        <v>#DIV/0!</v>
      </c>
      <c r="O18" s="67" t="s">
        <v>78</v>
      </c>
      <c r="P18" s="47"/>
      <c r="Q18" s="47"/>
      <c r="R18" s="47"/>
      <c r="S18" s="47"/>
      <c r="T18" s="47"/>
      <c r="U18" s="47"/>
      <c r="V18" s="47"/>
      <c r="Z18" s="47"/>
      <c r="AA18" s="47"/>
      <c r="AB18" s="64"/>
      <c r="AC18" s="42" t="s">
        <v>108</v>
      </c>
      <c r="AD18" s="47">
        <v>1</v>
      </c>
      <c r="AE18" s="47">
        <f>J82</f>
        <v>419.27027284391795</v>
      </c>
      <c r="AF18">
        <v>89865633.400000006</v>
      </c>
      <c r="AG18" s="35">
        <f t="shared" si="0"/>
        <v>37677988634.909508</v>
      </c>
      <c r="AH18" s="53">
        <f t="shared" si="1"/>
        <v>37.677988634909511</v>
      </c>
      <c r="AI18" s="44" t="e">
        <f>SUM(AH12:AH18)</f>
        <v>#DIV/0!</v>
      </c>
      <c r="AJ18" s="20"/>
      <c r="AK18" s="20"/>
      <c r="AL18" s="20"/>
      <c r="AM18" s="20"/>
      <c r="AN18" s="20"/>
      <c r="AO18" s="20"/>
      <c r="AP18" s="20"/>
      <c r="AQ18" s="47"/>
      <c r="AR18" s="20"/>
      <c r="AS18" s="20"/>
      <c r="AT18" s="20"/>
      <c r="AU18" s="20"/>
      <c r="AV18" s="20"/>
      <c r="AW18" s="20"/>
      <c r="AX18" s="47"/>
      <c r="AY18" s="20"/>
      <c r="AZ18" s="20"/>
      <c r="BA18" s="20"/>
      <c r="BB18" s="41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</row>
    <row r="19" spans="2:65" x14ac:dyDescent="0.35">
      <c r="B19" s="55">
        <v>12</v>
      </c>
      <c r="C19" s="44">
        <v>256</v>
      </c>
      <c r="G19" s="41"/>
      <c r="J19" s="35"/>
      <c r="K19" s="35"/>
      <c r="M19" s="46"/>
      <c r="N19" s="67">
        <f>(H19-H15)*24</f>
        <v>0</v>
      </c>
      <c r="O19" s="67" t="s">
        <v>82</v>
      </c>
      <c r="P19" s="47"/>
      <c r="Q19" s="47"/>
      <c r="R19" s="47"/>
      <c r="S19" s="47"/>
      <c r="T19" s="47"/>
      <c r="U19" s="47"/>
      <c r="V19" s="47"/>
      <c r="Z19" s="47"/>
      <c r="AA19" s="47"/>
      <c r="AB19" s="64"/>
      <c r="AC19" s="47"/>
      <c r="AD19" s="47"/>
      <c r="AE19" s="47"/>
      <c r="AF19" s="47"/>
      <c r="AG19" t="s">
        <v>18</v>
      </c>
      <c r="AH19" s="53" t="e">
        <f>SUM(AH12:AH18)</f>
        <v>#DIV/0!</v>
      </c>
      <c r="AI19" s="20"/>
      <c r="AJ19" s="20"/>
      <c r="AK19" s="20"/>
      <c r="AL19" s="20"/>
      <c r="AM19" s="20"/>
      <c r="AN19" s="20"/>
      <c r="AO19" s="20"/>
      <c r="AP19" s="20"/>
      <c r="AQ19" s="47"/>
      <c r="AR19" s="20"/>
      <c r="AS19" s="20"/>
      <c r="AT19" s="20"/>
      <c r="AU19" s="20"/>
      <c r="AV19" s="20"/>
      <c r="AW19" s="20"/>
      <c r="AX19" s="47"/>
      <c r="AY19" s="20"/>
      <c r="AZ19" s="20"/>
      <c r="BA19" s="20"/>
      <c r="BB19" s="41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</row>
    <row r="20" spans="2:65" x14ac:dyDescent="0.35">
      <c r="B20" s="55">
        <v>13</v>
      </c>
      <c r="C20" s="44">
        <v>174</v>
      </c>
      <c r="E20" s="57"/>
      <c r="F20" s="45" t="s">
        <v>76</v>
      </c>
      <c r="J20" s="35"/>
      <c r="K20" s="35"/>
      <c r="L20" s="35">
        <f>SUM(K14:K19)</f>
        <v>0</v>
      </c>
      <c r="M20" t="s">
        <v>109</v>
      </c>
      <c r="AB20" s="54"/>
      <c r="AG20" t="s">
        <v>83</v>
      </c>
      <c r="AH20" s="70">
        <v>299.7</v>
      </c>
    </row>
    <row r="21" spans="2:65" ht="15" thickBot="1" x14ac:dyDescent="0.4">
      <c r="B21" s="55">
        <v>14</v>
      </c>
      <c r="C21" s="44">
        <v>146</v>
      </c>
      <c r="E21" s="35"/>
      <c r="F21" s="46">
        <f>L33+L35</f>
        <v>0</v>
      </c>
      <c r="J21" s="35"/>
      <c r="K21" s="35"/>
      <c r="L21" s="55">
        <f>L20/10^9</f>
        <v>0</v>
      </c>
      <c r="M21" s="35" t="s">
        <v>98</v>
      </c>
      <c r="AB21" s="72"/>
      <c r="AC21" s="73"/>
      <c r="AD21" s="73"/>
      <c r="AE21" s="73"/>
      <c r="AF21" s="73"/>
      <c r="AG21" s="73"/>
      <c r="AH21" s="74" t="e">
        <f>SUM(AH19:AH20)</f>
        <v>#DIV/0!</v>
      </c>
      <c r="AJ21" s="55">
        <f>AJ12+AH20</f>
        <v>761.03712734779901</v>
      </c>
    </row>
    <row r="22" spans="2:65" x14ac:dyDescent="0.35">
      <c r="B22" s="55">
        <v>15.16</v>
      </c>
      <c r="C22" s="44">
        <v>156</v>
      </c>
      <c r="E22" s="69"/>
      <c r="J22" s="35"/>
      <c r="K22" s="35"/>
      <c r="M22" s="35"/>
    </row>
    <row r="23" spans="2:65" x14ac:dyDescent="0.35">
      <c r="B23" s="55">
        <v>15.25</v>
      </c>
      <c r="C23" s="44">
        <v>143</v>
      </c>
      <c r="E23" s="71"/>
      <c r="F23" s="35"/>
      <c r="J23" s="35"/>
      <c r="K23" s="35"/>
      <c r="L23" s="35"/>
    </row>
    <row r="24" spans="2:65" x14ac:dyDescent="0.35">
      <c r="B24" s="55">
        <v>15</v>
      </c>
      <c r="C24" s="44">
        <v>149.5</v>
      </c>
      <c r="E24" s="65"/>
      <c r="J24" s="35"/>
      <c r="K24" s="35"/>
      <c r="M24" s="76"/>
    </row>
    <row r="25" spans="2:65" x14ac:dyDescent="0.35">
      <c r="B25" s="55">
        <v>16</v>
      </c>
      <c r="C25" s="44">
        <v>117</v>
      </c>
      <c r="E25" s="75"/>
      <c r="J25" s="35"/>
      <c r="K25" s="35"/>
    </row>
    <row r="26" spans="2:65" x14ac:dyDescent="0.35">
      <c r="B26" s="55">
        <v>17</v>
      </c>
      <c r="C26" s="44">
        <v>105</v>
      </c>
      <c r="E26" s="75"/>
      <c r="J26" s="35"/>
      <c r="K26" s="35"/>
    </row>
    <row r="27" spans="2:65" x14ac:dyDescent="0.35">
      <c r="B27" s="55">
        <v>18</v>
      </c>
      <c r="C27" s="44">
        <v>88.3</v>
      </c>
      <c r="E27" s="75"/>
      <c r="J27" s="35"/>
      <c r="K27" s="35"/>
    </row>
    <row r="28" spans="2:65" x14ac:dyDescent="0.35">
      <c r="B28" s="55">
        <v>19</v>
      </c>
      <c r="C28" s="44">
        <v>84.8</v>
      </c>
      <c r="E28" s="75"/>
      <c r="J28" s="35"/>
      <c r="K28" s="35"/>
    </row>
    <row r="29" spans="2:65" x14ac:dyDescent="0.35">
      <c r="B29" s="55">
        <v>20</v>
      </c>
      <c r="C29" s="44">
        <v>81</v>
      </c>
      <c r="H29" s="60"/>
      <c r="I29" s="60"/>
      <c r="J29" s="35"/>
      <c r="K29" s="35"/>
      <c r="L29" s="35"/>
      <c r="M29" s="35"/>
    </row>
    <row r="30" spans="2:65" x14ac:dyDescent="0.35">
      <c r="B30" s="55">
        <v>21</v>
      </c>
      <c r="C30" s="44">
        <v>50.6</v>
      </c>
      <c r="E30" s="41"/>
      <c r="F30" s="45" t="s">
        <v>84</v>
      </c>
      <c r="J30" s="35"/>
      <c r="K30" s="35"/>
      <c r="L30" s="35"/>
    </row>
    <row r="31" spans="2:65" x14ac:dyDescent="0.35">
      <c r="B31" s="55">
        <v>22</v>
      </c>
      <c r="C31" s="44">
        <v>46.6</v>
      </c>
      <c r="E31" s="35"/>
      <c r="F31" s="46">
        <f>SUM(L93:L108)</f>
        <v>35866.928005047863</v>
      </c>
      <c r="J31" s="35"/>
      <c r="K31" s="35"/>
      <c r="L31" s="61" t="s">
        <v>110</v>
      </c>
      <c r="M31" s="61"/>
      <c r="N31" s="61"/>
      <c r="O31" s="61"/>
    </row>
    <row r="32" spans="2:65" x14ac:dyDescent="0.35">
      <c r="B32" s="55">
        <v>23</v>
      </c>
      <c r="C32" s="44">
        <v>73.7</v>
      </c>
      <c r="E32" s="69"/>
      <c r="K32" s="35">
        <v>6832088545.9998198</v>
      </c>
      <c r="L32" s="61" t="s">
        <v>111</v>
      </c>
      <c r="M32" s="61"/>
      <c r="N32" s="61"/>
      <c r="O32" s="61"/>
    </row>
    <row r="33" spans="2:26" x14ac:dyDescent="0.35">
      <c r="B33" s="55">
        <v>24</v>
      </c>
      <c r="C33" s="44">
        <v>73.8</v>
      </c>
      <c r="E33" s="71"/>
      <c r="H33" s="61">
        <v>1.1599999999999999</v>
      </c>
      <c r="I33" s="61">
        <f>C12</f>
        <v>2850</v>
      </c>
      <c r="J33" s="35">
        <f>I33</f>
        <v>2850</v>
      </c>
      <c r="K33" s="35">
        <f>J33*0.045*$O$8</f>
        <v>11525267483.550001</v>
      </c>
      <c r="L33" s="35"/>
    </row>
    <row r="34" spans="2:26" x14ac:dyDescent="0.35">
      <c r="B34" s="55">
        <v>25</v>
      </c>
      <c r="C34" s="44">
        <v>38.5</v>
      </c>
      <c r="E34" s="65"/>
      <c r="H34" s="61">
        <v>1.25</v>
      </c>
      <c r="I34" s="61">
        <f>C13</f>
        <v>2410</v>
      </c>
      <c r="J34" s="35">
        <f>I34</f>
        <v>2410</v>
      </c>
      <c r="K34" s="35">
        <f>J34*(0.045+0.025)*$O$8</f>
        <v>15160332354.580002</v>
      </c>
    </row>
    <row r="35" spans="2:26" x14ac:dyDescent="0.35">
      <c r="B35" s="55">
        <v>26</v>
      </c>
      <c r="C35" s="44">
        <v>37</v>
      </c>
      <c r="E35" s="75"/>
      <c r="H35">
        <f>1.3</f>
        <v>1.3</v>
      </c>
      <c r="J35" s="35">
        <f>3586.9*H35^-1.198</f>
        <v>2619.4802778938047</v>
      </c>
      <c r="K35" s="35">
        <f>J35*0.075*$O$8</f>
        <v>17655094076.380108</v>
      </c>
      <c r="L35" s="35"/>
    </row>
    <row r="36" spans="2:26" x14ac:dyDescent="0.35">
      <c r="B36" s="55">
        <v>27</v>
      </c>
      <c r="C36" s="44">
        <v>39.1</v>
      </c>
      <c r="E36" s="75"/>
      <c r="H36">
        <f t="shared" ref="H36:H91" si="2">H35+0.1</f>
        <v>1.4000000000000001</v>
      </c>
      <c r="J36" s="35">
        <f>3586.9*H36^-1.198</f>
        <v>2396.9439702695727</v>
      </c>
      <c r="K36" s="35">
        <f t="shared" ref="K36:K86" si="3">J36*0.1*$O$8</f>
        <v>21540288811.258595</v>
      </c>
    </row>
    <row r="37" spans="2:26" x14ac:dyDescent="0.35">
      <c r="B37" s="55">
        <v>28</v>
      </c>
      <c r="C37" s="44">
        <v>34.200000000000003</v>
      </c>
      <c r="E37" s="75"/>
      <c r="H37">
        <f t="shared" si="2"/>
        <v>1.5000000000000002</v>
      </c>
      <c r="J37" s="35">
        <f t="shared" ref="J37:J98" si="4">3586.9*H37^-1.198</f>
        <v>2206.7947429272622</v>
      </c>
      <c r="K37" s="35">
        <f t="shared" si="3"/>
        <v>19831500735.694862</v>
      </c>
      <c r="Z37" s="45"/>
    </row>
    <row r="38" spans="2:26" x14ac:dyDescent="0.35">
      <c r="B38" s="55">
        <v>29</v>
      </c>
      <c r="C38" s="44">
        <v>28.9</v>
      </c>
      <c r="E38" s="75"/>
      <c r="H38">
        <f t="shared" si="2"/>
        <v>1.6000000000000003</v>
      </c>
      <c r="J38" s="35">
        <f t="shared" si="4"/>
        <v>2042.6009512662556</v>
      </c>
      <c r="K38" s="35">
        <f t="shared" si="3"/>
        <v>18355962826.89846</v>
      </c>
      <c r="L38" s="35">
        <f>SUM(K20:K37)</f>
        <v>92544572007.463379</v>
      </c>
      <c r="M38" t="s">
        <v>109</v>
      </c>
    </row>
    <row r="39" spans="2:26" x14ac:dyDescent="0.35">
      <c r="B39" s="55">
        <v>30</v>
      </c>
      <c r="C39" s="44">
        <v>29.8</v>
      </c>
      <c r="H39">
        <f t="shared" si="2"/>
        <v>1.7000000000000004</v>
      </c>
      <c r="J39" s="35">
        <f t="shared" si="4"/>
        <v>1899.5094619906697</v>
      </c>
      <c r="K39" s="35">
        <f t="shared" si="3"/>
        <v>17070062095.108477</v>
      </c>
      <c r="L39" s="55">
        <f>L38/10^9</f>
        <v>92.544572007463373</v>
      </c>
      <c r="M39" t="s">
        <v>98</v>
      </c>
      <c r="N39" s="55"/>
    </row>
    <row r="40" spans="2:26" x14ac:dyDescent="0.35">
      <c r="B40" s="55">
        <v>31</v>
      </c>
      <c r="C40" s="44">
        <v>22.3</v>
      </c>
      <c r="H40">
        <f t="shared" si="2"/>
        <v>1.8000000000000005</v>
      </c>
      <c r="J40" s="35">
        <f t="shared" si="4"/>
        <v>1773.7924741348816</v>
      </c>
      <c r="K40" s="35">
        <f t="shared" si="3"/>
        <v>15940298420.828428</v>
      </c>
      <c r="L40" s="55"/>
    </row>
    <row r="41" spans="2:26" x14ac:dyDescent="0.35">
      <c r="B41" s="55">
        <v>32</v>
      </c>
      <c r="C41" s="44">
        <v>21.1</v>
      </c>
      <c r="H41">
        <f t="shared" si="2"/>
        <v>1.9000000000000006</v>
      </c>
      <c r="J41" s="35">
        <f t="shared" si="4"/>
        <v>1662.5413477689212</v>
      </c>
      <c r="K41" s="35">
        <f t="shared" si="3"/>
        <v>14940533127.094379</v>
      </c>
      <c r="L41" s="55"/>
    </row>
    <row r="42" spans="2:26" x14ac:dyDescent="0.35">
      <c r="B42" s="55">
        <v>33</v>
      </c>
      <c r="C42" s="44">
        <v>19.399999999999999</v>
      </c>
      <c r="H42" s="60">
        <f t="shared" si="2"/>
        <v>2.0000000000000004</v>
      </c>
      <c r="I42" s="60"/>
      <c r="J42" s="35">
        <f t="shared" si="4"/>
        <v>1563.4548146977436</v>
      </c>
      <c r="K42" s="35">
        <f t="shared" si="3"/>
        <v>14050085721.509237</v>
      </c>
      <c r="L42" s="55"/>
    </row>
    <row r="43" spans="2:26" x14ac:dyDescent="0.35">
      <c r="B43" s="55">
        <v>34</v>
      </c>
      <c r="C43" s="44">
        <v>17.8</v>
      </c>
      <c r="H43">
        <f t="shared" si="2"/>
        <v>2.1000000000000005</v>
      </c>
      <c r="J43" s="35">
        <f t="shared" si="4"/>
        <v>1474.6893843380335</v>
      </c>
      <c r="K43" s="35">
        <f t="shared" si="3"/>
        <v>13252389559.179342</v>
      </c>
      <c r="L43" s="55">
        <f>SUM(K38:K46)/10^(9)</f>
        <v>129.32063826674275</v>
      </c>
      <c r="M43" s="35">
        <f>AVERAGE(J37:J47)</f>
        <v>1617.631275550594</v>
      </c>
    </row>
    <row r="44" spans="2:26" x14ac:dyDescent="0.35">
      <c r="B44" s="55">
        <v>35</v>
      </c>
      <c r="C44" s="44">
        <v>26.3</v>
      </c>
      <c r="H44">
        <f t="shared" si="2"/>
        <v>2.2000000000000006</v>
      </c>
      <c r="J44" s="35">
        <f t="shared" si="4"/>
        <v>1394.7516935785582</v>
      </c>
      <c r="K44" s="35">
        <f t="shared" si="3"/>
        <v>12534024437.915987</v>
      </c>
      <c r="L44" s="55"/>
      <c r="N44" s="56"/>
    </row>
    <row r="45" spans="2:26" x14ac:dyDescent="0.35">
      <c r="H45">
        <f t="shared" si="2"/>
        <v>2.3000000000000007</v>
      </c>
      <c r="J45" s="35">
        <f t="shared" si="4"/>
        <v>1322.419734204281</v>
      </c>
      <c r="K45" s="35">
        <f t="shared" si="3"/>
        <v>11884008703.492737</v>
      </c>
      <c r="L45" s="55"/>
    </row>
    <row r="46" spans="2:26" x14ac:dyDescent="0.35">
      <c r="H46">
        <f t="shared" si="2"/>
        <v>2.4000000000000008</v>
      </c>
      <c r="J46" s="35">
        <f t="shared" si="4"/>
        <v>1256.6843349835785</v>
      </c>
      <c r="K46" s="35">
        <f t="shared" si="3"/>
        <v>11293273374.715708</v>
      </c>
      <c r="L46" s="55"/>
    </row>
    <row r="47" spans="2:26" x14ac:dyDescent="0.35">
      <c r="E47" s="41"/>
      <c r="H47">
        <f t="shared" si="2"/>
        <v>2.5000000000000009</v>
      </c>
      <c r="J47" s="35">
        <f t="shared" si="4"/>
        <v>1196.7050911663493</v>
      </c>
      <c r="K47" s="35">
        <f t="shared" si="3"/>
        <v>10754266101.066875</v>
      </c>
      <c r="L47" s="55"/>
      <c r="M47" s="35"/>
    </row>
    <row r="48" spans="2:26" x14ac:dyDescent="0.35">
      <c r="H48">
        <f t="shared" si="2"/>
        <v>2.600000000000001</v>
      </c>
      <c r="J48" s="35">
        <f t="shared" si="4"/>
        <v>1141.7767577793782</v>
      </c>
      <c r="K48" s="35">
        <f t="shared" si="3"/>
        <v>10260649153.924221</v>
      </c>
      <c r="L48" s="55"/>
      <c r="M48" s="35"/>
    </row>
    <row r="49" spans="8:14" x14ac:dyDescent="0.35">
      <c r="H49">
        <f t="shared" si="2"/>
        <v>2.7000000000000011</v>
      </c>
      <c r="J49" s="35">
        <f t="shared" si="4"/>
        <v>1091.3033279335355</v>
      </c>
      <c r="K49" s="35">
        <f t="shared" si="3"/>
        <v>9807066479.6275082</v>
      </c>
      <c r="L49" s="55"/>
      <c r="M49" s="35"/>
    </row>
    <row r="50" spans="8:14" x14ac:dyDescent="0.35">
      <c r="H50">
        <f t="shared" si="2"/>
        <v>2.8000000000000012</v>
      </c>
      <c r="J50" s="35">
        <f t="shared" si="4"/>
        <v>1044.7778278955891</v>
      </c>
      <c r="K50" s="35">
        <f t="shared" si="3"/>
        <v>9388962126.6113319</v>
      </c>
      <c r="L50" s="55"/>
      <c r="M50" s="35"/>
    </row>
    <row r="51" spans="8:14" x14ac:dyDescent="0.35">
      <c r="H51">
        <f t="shared" si="2"/>
        <v>2.9000000000000012</v>
      </c>
      <c r="J51" s="35">
        <f t="shared" si="4"/>
        <v>1001.7664150709761</v>
      </c>
      <c r="K51" s="35">
        <f t="shared" si="3"/>
        <v>9002437340.9200592</v>
      </c>
      <c r="L51" s="55"/>
      <c r="M51" s="35"/>
    </row>
    <row r="52" spans="8:14" x14ac:dyDescent="0.35">
      <c r="H52" s="60">
        <f t="shared" si="2"/>
        <v>3.0000000000000013</v>
      </c>
      <c r="I52" s="60"/>
      <c r="J52" s="35">
        <f t="shared" si="4"/>
        <v>961.89575005695667</v>
      </c>
      <c r="K52" s="35">
        <f t="shared" si="3"/>
        <v>8644137084.3636513</v>
      </c>
      <c r="L52" s="55"/>
      <c r="M52" s="35"/>
    </row>
    <row r="53" spans="8:14" x14ac:dyDescent="0.35">
      <c r="H53">
        <f t="shared" si="2"/>
        <v>3.1000000000000014</v>
      </c>
      <c r="J53" s="35">
        <f t="shared" si="4"/>
        <v>924.84288508863369</v>
      </c>
      <c r="K53" s="35">
        <f t="shared" si="3"/>
        <v>8311159166.3973494</v>
      </c>
      <c r="L53" s="55">
        <f>SUM(K47:K56)/10^(9)</f>
        <v>89.321541616179772</v>
      </c>
      <c r="M53" s="35">
        <f>AVERAGE(J47:J57)</f>
        <v>976.28659008324496</v>
      </c>
    </row>
    <row r="54" spans="8:14" x14ac:dyDescent="0.35">
      <c r="H54">
        <f t="shared" si="2"/>
        <v>3.2000000000000015</v>
      </c>
      <c r="J54" s="35">
        <f t="shared" si="4"/>
        <v>890.32710467629943</v>
      </c>
      <c r="K54" s="35">
        <f t="shared" si="3"/>
        <v>8000980919.4923763</v>
      </c>
      <c r="L54" s="55"/>
      <c r="N54" s="56"/>
    </row>
    <row r="55" spans="8:14" x14ac:dyDescent="0.35">
      <c r="H55">
        <f t="shared" si="2"/>
        <v>3.3000000000000016</v>
      </c>
      <c r="J55" s="35">
        <f t="shared" si="4"/>
        <v>858.10329395245412</v>
      </c>
      <c r="K55" s="35">
        <f t="shared" si="3"/>
        <v>7711399603.3663692</v>
      </c>
      <c r="L55" s="55"/>
    </row>
    <row r="56" spans="8:14" x14ac:dyDescent="0.35">
      <c r="H56">
        <f t="shared" si="2"/>
        <v>3.4000000000000017</v>
      </c>
      <c r="J56" s="35">
        <f t="shared" si="4"/>
        <v>827.95651228448889</v>
      </c>
      <c r="K56" s="35">
        <f t="shared" si="3"/>
        <v>7440483640.4100485</v>
      </c>
      <c r="L56" s="55"/>
      <c r="M56" s="35"/>
    </row>
    <row r="57" spans="8:14" x14ac:dyDescent="0.35">
      <c r="H57">
        <f t="shared" si="2"/>
        <v>3.5000000000000018</v>
      </c>
      <c r="J57" s="35">
        <f t="shared" si="4"/>
        <v>799.69752501103449</v>
      </c>
      <c r="K57" s="35">
        <f t="shared" si="3"/>
        <v>7186532461.3528967</v>
      </c>
      <c r="L57" s="55"/>
      <c r="M57" s="35"/>
    </row>
    <row r="58" spans="8:14" x14ac:dyDescent="0.35">
      <c r="H58">
        <f t="shared" si="2"/>
        <v>3.6000000000000019</v>
      </c>
      <c r="J58" s="35">
        <f t="shared" si="4"/>
        <v>773.159102277957</v>
      </c>
      <c r="K58" s="35">
        <f t="shared" si="3"/>
        <v>6948043244.5184002</v>
      </c>
      <c r="L58" s="55"/>
      <c r="M58" s="35"/>
    </row>
    <row r="59" spans="8:14" x14ac:dyDescent="0.35">
      <c r="H59">
        <f t="shared" si="2"/>
        <v>3.700000000000002</v>
      </c>
      <c r="J59" s="35">
        <f t="shared" si="4"/>
        <v>748.1929361565002</v>
      </c>
      <c r="K59" s="35">
        <f t="shared" si="3"/>
        <v>6723683211.3109665</v>
      </c>
      <c r="L59" s="55"/>
      <c r="M59" s="35"/>
    </row>
    <row r="60" spans="8:14" x14ac:dyDescent="0.35">
      <c r="H60">
        <f t="shared" si="2"/>
        <v>3.800000000000002</v>
      </c>
      <c r="J60" s="35">
        <f t="shared" si="4"/>
        <v>724.66705924430448</v>
      </c>
      <c r="K60" s="35">
        <f t="shared" si="3"/>
        <v>6512266428.3104763</v>
      </c>
      <c r="L60" s="55"/>
      <c r="M60" s="35"/>
    </row>
    <row r="61" spans="8:14" x14ac:dyDescent="0.35">
      <c r="H61">
        <f t="shared" si="2"/>
        <v>3.9000000000000021</v>
      </c>
      <c r="J61" s="35">
        <f t="shared" si="4"/>
        <v>702.46367243694169</v>
      </c>
      <c r="K61" s="35">
        <f t="shared" si="3"/>
        <v>6312734286.4035892</v>
      </c>
      <c r="L61" s="55"/>
      <c r="M61" s="35"/>
    </row>
    <row r="62" spans="8:14" x14ac:dyDescent="0.35">
      <c r="H62" s="60">
        <f t="shared" si="2"/>
        <v>4.0000000000000018</v>
      </c>
      <c r="I62" s="60"/>
      <c r="J62" s="35">
        <f t="shared" si="4"/>
        <v>681.47730842832448</v>
      </c>
      <c r="K62" s="35">
        <f t="shared" si="3"/>
        <v>6124138996.9638538</v>
      </c>
      <c r="L62" s="55"/>
      <c r="M62" s="35"/>
    </row>
    <row r="63" spans="8:14" x14ac:dyDescent="0.35">
      <c r="H63">
        <f t="shared" si="2"/>
        <v>4.1000000000000014</v>
      </c>
      <c r="J63" s="35">
        <f t="shared" si="4"/>
        <v>661.6132721462518</v>
      </c>
      <c r="K63" s="35">
        <f t="shared" si="3"/>
        <v>5945629576.7269506</v>
      </c>
      <c r="L63" s="55">
        <f>SUM(K57:K66)/10^(9)</f>
        <v>62.608666085473743</v>
      </c>
      <c r="M63" s="35">
        <f>AVERAGE(J57:J67)</f>
        <v>687.15581503155863</v>
      </c>
    </row>
    <row r="64" spans="8:14" x14ac:dyDescent="0.35">
      <c r="H64">
        <f t="shared" si="2"/>
        <v>4.2000000000000011</v>
      </c>
      <c r="J64" s="35">
        <f t="shared" si="4"/>
        <v>642.78631077725913</v>
      </c>
      <c r="K64" s="35">
        <f t="shared" si="3"/>
        <v>5776439895.8847647</v>
      </c>
      <c r="L64" s="55"/>
      <c r="N64" s="76"/>
    </row>
    <row r="65" spans="8:14" x14ac:dyDescent="0.35">
      <c r="H65">
        <f t="shared" si="2"/>
        <v>4.3000000000000007</v>
      </c>
      <c r="J65" s="35">
        <f t="shared" si="4"/>
        <v>624.91947503991753</v>
      </c>
      <c r="K65" s="35">
        <f t="shared" si="3"/>
        <v>5615878444.845768</v>
      </c>
      <c r="L65" s="55"/>
    </row>
    <row r="66" spans="8:14" x14ac:dyDescent="0.35">
      <c r="H66">
        <f t="shared" si="2"/>
        <v>4.4000000000000004</v>
      </c>
      <c r="J66" s="35">
        <f t="shared" si="4"/>
        <v>607.94314049269008</v>
      </c>
      <c r="K66" s="35">
        <f t="shared" si="3"/>
        <v>5463319539.1560793</v>
      </c>
      <c r="L66" s="55"/>
      <c r="M66" s="35"/>
    </row>
    <row r="67" spans="8:14" x14ac:dyDescent="0.35">
      <c r="H67">
        <f t="shared" si="2"/>
        <v>4.5</v>
      </c>
      <c r="J67" s="35">
        <f t="shared" si="4"/>
        <v>591.79416333596407</v>
      </c>
      <c r="K67" s="35">
        <f t="shared" si="3"/>
        <v>5318195733.0609474</v>
      </c>
      <c r="L67" s="55"/>
      <c r="M67" s="35"/>
    </row>
    <row r="68" spans="8:14" x14ac:dyDescent="0.35">
      <c r="H68">
        <f t="shared" si="2"/>
        <v>4.5999999999999996</v>
      </c>
      <c r="J68" s="35">
        <f t="shared" si="4"/>
        <v>576.4151497094972</v>
      </c>
      <c r="K68" s="35">
        <f t="shared" si="3"/>
        <v>5179991252.99998</v>
      </c>
      <c r="L68" s="55"/>
      <c r="M68" s="35"/>
    </row>
    <row r="69" spans="8:14" x14ac:dyDescent="0.35">
      <c r="H69">
        <f t="shared" si="2"/>
        <v>4.6999999999999993</v>
      </c>
      <c r="J69" s="35">
        <f t="shared" si="4"/>
        <v>561.75382114125762</v>
      </c>
      <c r="K69" s="35">
        <f t="shared" si="3"/>
        <v>5048236295.1729431</v>
      </c>
      <c r="L69" s="55"/>
      <c r="M69" s="35"/>
    </row>
    <row r="70" spans="8:14" x14ac:dyDescent="0.35">
      <c r="H70">
        <f t="shared" si="2"/>
        <v>4.7999999999999989</v>
      </c>
      <c r="J70" s="35">
        <f t="shared" si="4"/>
        <v>547.76246175954452</v>
      </c>
      <c r="K70" s="35">
        <f t="shared" si="3"/>
        <v>4922502057.8764753</v>
      </c>
      <c r="L70" s="55"/>
      <c r="M70" s="35"/>
    </row>
    <row r="71" spans="8:14" x14ac:dyDescent="0.35">
      <c r="H71">
        <f t="shared" si="2"/>
        <v>4.8999999999999986</v>
      </c>
      <c r="J71" s="35">
        <f t="shared" si="4"/>
        <v>534.39743528247277</v>
      </c>
      <c r="K71" s="35">
        <f t="shared" si="3"/>
        <v>4802396400.8994923</v>
      </c>
      <c r="L71" s="55"/>
      <c r="M71" s="35"/>
    </row>
    <row r="72" spans="8:14" x14ac:dyDescent="0.35">
      <c r="H72" s="60">
        <f t="shared" si="2"/>
        <v>4.9999999999999982</v>
      </c>
      <c r="I72" s="60"/>
      <c r="J72" s="35">
        <f t="shared" si="4"/>
        <v>521.61876176010844</v>
      </c>
      <c r="K72" s="35">
        <f t="shared" si="3"/>
        <v>4687560041.8895855</v>
      </c>
      <c r="L72" s="55"/>
      <c r="M72" s="35"/>
    </row>
    <row r="73" spans="8:14" x14ac:dyDescent="0.35">
      <c r="H73">
        <f t="shared" si="2"/>
        <v>5.0999999999999979</v>
      </c>
      <c r="J73" s="35">
        <f t="shared" si="4"/>
        <v>509.38974565273736</v>
      </c>
      <c r="K73" s="35">
        <f t="shared" si="3"/>
        <v>4577663214.0548143</v>
      </c>
      <c r="L73" s="55">
        <f>SUM(K67:K76)/10^(9)</f>
        <v>47.65514256013779</v>
      </c>
      <c r="M73" s="35">
        <f>AVERAGE(J67:J77)</f>
        <v>524.38789986015684</v>
      </c>
    </row>
    <row r="74" spans="8:14" x14ac:dyDescent="0.35">
      <c r="H74">
        <f t="shared" si="2"/>
        <v>5.1999999999999975</v>
      </c>
      <c r="J74" s="35">
        <f t="shared" si="4"/>
        <v>497.67664815304335</v>
      </c>
      <c r="K74" s="35">
        <f t="shared" si="3"/>
        <v>4472402721.466218</v>
      </c>
      <c r="L74" s="55"/>
      <c r="N74" s="76"/>
    </row>
    <row r="75" spans="8:14" x14ac:dyDescent="0.35">
      <c r="H75">
        <f t="shared" si="2"/>
        <v>5.2999999999999972</v>
      </c>
      <c r="J75" s="35">
        <f t="shared" si="4"/>
        <v>486.44839775488759</v>
      </c>
      <c r="K75" s="35">
        <f t="shared" si="3"/>
        <v>4371499338.0658121</v>
      </c>
      <c r="L75" s="55"/>
    </row>
    <row r="76" spans="8:14" x14ac:dyDescent="0.35">
      <c r="H76">
        <f t="shared" si="2"/>
        <v>5.3999999999999968</v>
      </c>
      <c r="J76" s="35">
        <f t="shared" si="4"/>
        <v>475.67633398013874</v>
      </c>
      <c r="K76" s="35">
        <f t="shared" si="3"/>
        <v>4274695504.6515117</v>
      </c>
      <c r="L76" s="55"/>
      <c r="M76" s="35"/>
    </row>
    <row r="77" spans="8:14" x14ac:dyDescent="0.35">
      <c r="H77">
        <f t="shared" si="2"/>
        <v>5.4999999999999964</v>
      </c>
      <c r="J77" s="35">
        <f t="shared" si="4"/>
        <v>465.33397993207257</v>
      </c>
      <c r="K77" s="35">
        <f t="shared" si="3"/>
        <v>4181753284.9138594</v>
      </c>
      <c r="L77" s="55"/>
      <c r="M77" s="35"/>
    </row>
    <row r="78" spans="8:14" x14ac:dyDescent="0.35">
      <c r="H78">
        <f t="shared" si="2"/>
        <v>5.5999999999999961</v>
      </c>
      <c r="J78" s="35">
        <f t="shared" si="4"/>
        <v>455.39683997680783</v>
      </c>
      <c r="K78" s="35">
        <f t="shared" si="3"/>
        <v>4092452547.2874279</v>
      </c>
      <c r="L78" s="55"/>
      <c r="M78" s="35"/>
    </row>
    <row r="79" spans="8:14" x14ac:dyDescent="0.35">
      <c r="H79">
        <f t="shared" si="2"/>
        <v>5.6999999999999957</v>
      </c>
      <c r="J79" s="35">
        <f t="shared" si="4"/>
        <v>445.84221938523325</v>
      </c>
      <c r="K79" s="35">
        <f t="shared" si="3"/>
        <v>4006589344.1515751</v>
      </c>
      <c r="L79" s="55"/>
      <c r="M79" s="35"/>
    </row>
    <row r="80" spans="8:14" x14ac:dyDescent="0.35">
      <c r="H80">
        <f t="shared" si="2"/>
        <v>5.7999999999999954</v>
      </c>
      <c r="J80" s="35">
        <f t="shared" si="4"/>
        <v>436.64906321481465</v>
      </c>
      <c r="K80" s="35">
        <f t="shared" si="3"/>
        <v>3923974463.9315963</v>
      </c>
      <c r="L80" s="55"/>
      <c r="M80" s="35"/>
    </row>
    <row r="81" spans="8:14" x14ac:dyDescent="0.35">
      <c r="H81">
        <f t="shared" si="2"/>
        <v>5.899999999999995</v>
      </c>
      <c r="J81" s="35">
        <f t="shared" si="4"/>
        <v>427.79781208804405</v>
      </c>
      <c r="K81" s="35">
        <f t="shared" si="3"/>
        <v>3844432135.0426259</v>
      </c>
      <c r="L81" s="55"/>
      <c r="M81" s="35"/>
    </row>
    <row r="82" spans="8:14" x14ac:dyDescent="0.35">
      <c r="H82" s="60">
        <f t="shared" si="2"/>
        <v>5.9999999999999947</v>
      </c>
      <c r="I82" s="60"/>
      <c r="J82" s="35">
        <f t="shared" si="4"/>
        <v>419.27027284391795</v>
      </c>
      <c r="K82" s="35">
        <f t="shared" si="3"/>
        <v>3767798863.4909511</v>
      </c>
      <c r="L82" s="55"/>
      <c r="M82" s="35"/>
    </row>
    <row r="83" spans="8:14" x14ac:dyDescent="0.35">
      <c r="H83">
        <f t="shared" si="2"/>
        <v>6.0999999999999943</v>
      </c>
      <c r="J83" s="35">
        <f t="shared" si="4"/>
        <v>411.0495023103382</v>
      </c>
      <c r="K83" s="35">
        <f t="shared" si="3"/>
        <v>3693922388.3873315</v>
      </c>
      <c r="L83" s="55">
        <f>SUM(K77:K87)/10^(9)</f>
        <v>39.886566811801721</v>
      </c>
      <c r="M83" s="35">
        <f>AVERAGE(J77:J87)</f>
        <v>420.81217520371814</v>
      </c>
    </row>
    <row r="84" spans="8:14" x14ac:dyDescent="0.35">
      <c r="H84">
        <f t="shared" si="2"/>
        <v>6.199999999999994</v>
      </c>
      <c r="J84" s="35">
        <f t="shared" si="4"/>
        <v>403.11970267662321</v>
      </c>
      <c r="K84" s="35">
        <f t="shared" si="3"/>
        <v>3622660741.7054424</v>
      </c>
      <c r="N84" s="76"/>
    </row>
    <row r="85" spans="8:14" x14ac:dyDescent="0.35">
      <c r="H85">
        <f t="shared" si="2"/>
        <v>6.2999999999999936</v>
      </c>
      <c r="J85" s="35">
        <f t="shared" si="4"/>
        <v>395.46612714289967</v>
      </c>
      <c r="K85" s="35">
        <f t="shared" si="3"/>
        <v>3553881400.3941617</v>
      </c>
    </row>
    <row r="86" spans="8:14" x14ac:dyDescent="0.35">
      <c r="H86">
        <f t="shared" si="2"/>
        <v>6.3999999999999932</v>
      </c>
      <c r="J86" s="35">
        <f t="shared" si="4"/>
        <v>388.07499469237086</v>
      </c>
      <c r="K86" s="35">
        <f t="shared" si="3"/>
        <v>3487460520.473155</v>
      </c>
      <c r="M86" s="35"/>
    </row>
    <row r="87" spans="8:14" x14ac:dyDescent="0.35">
      <c r="H87">
        <f t="shared" si="2"/>
        <v>6.4999999999999929</v>
      </c>
      <c r="J87" s="35">
        <f t="shared" si="4"/>
        <v>380.93341297777818</v>
      </c>
      <c r="K87" s="35">
        <f>J87*0.05*$O$8</f>
        <v>1711641122.023591</v>
      </c>
      <c r="L87" s="83">
        <f>SUM(K14:K87)/10^9</f>
        <v>461.33712734779908</v>
      </c>
      <c r="M87" s="55">
        <f>SUM(L39:L83)</f>
        <v>461.3371273477992</v>
      </c>
    </row>
    <row r="88" spans="8:14" x14ac:dyDescent="0.35">
      <c r="H88">
        <f t="shared" si="2"/>
        <v>6.5999999999999925</v>
      </c>
      <c r="J88" s="35">
        <f t="shared" si="4"/>
        <v>374.02930843847349</v>
      </c>
      <c r="M88" s="35"/>
    </row>
    <row r="89" spans="8:14" x14ac:dyDescent="0.35">
      <c r="H89">
        <f t="shared" si="2"/>
        <v>6.6999999999999922</v>
      </c>
      <c r="J89" s="35">
        <f t="shared" si="4"/>
        <v>367.35136287246723</v>
      </c>
      <c r="L89" s="35"/>
      <c r="M89" s="35"/>
    </row>
    <row r="90" spans="8:14" x14ac:dyDescent="0.35">
      <c r="H90">
        <f t="shared" si="2"/>
        <v>6.7999999999999918</v>
      </c>
      <c r="J90" s="35">
        <f t="shared" si="4"/>
        <v>360.88895578118678</v>
      </c>
      <c r="L90" s="35"/>
      <c r="M90" s="35"/>
    </row>
    <row r="91" spans="8:14" x14ac:dyDescent="0.35">
      <c r="H91">
        <f t="shared" si="2"/>
        <v>6.8999999999999915</v>
      </c>
      <c r="J91" s="35">
        <f t="shared" si="4"/>
        <v>354.63211188562576</v>
      </c>
      <c r="L91" s="35"/>
      <c r="M91" s="35"/>
    </row>
    <row r="92" spans="8:14" x14ac:dyDescent="0.35">
      <c r="H92" s="61">
        <v>7</v>
      </c>
      <c r="I92" s="33">
        <v>287</v>
      </c>
      <c r="J92" s="35">
        <f t="shared" si="4"/>
        <v>348.57145328288283</v>
      </c>
      <c r="L92" s="35"/>
      <c r="M92" s="35"/>
    </row>
    <row r="93" spans="8:14" x14ac:dyDescent="0.35">
      <c r="H93" s="61">
        <v>8</v>
      </c>
      <c r="I93" s="33">
        <v>320</v>
      </c>
      <c r="J93" s="35">
        <f t="shared" si="4"/>
        <v>297.04172933996591</v>
      </c>
      <c r="L93" s="35">
        <f>(I92-J92)^2</f>
        <v>3791.0438593662225</v>
      </c>
      <c r="M93" s="35"/>
    </row>
    <row r="94" spans="8:14" x14ac:dyDescent="0.35">
      <c r="H94" s="61">
        <v>9</v>
      </c>
      <c r="I94" s="33">
        <v>393</v>
      </c>
      <c r="J94" s="35">
        <f t="shared" si="4"/>
        <v>257.95071899903434</v>
      </c>
      <c r="L94" s="35">
        <f t="shared" ref="L94:L108" si="5">(I93-J93)^2</f>
        <v>527.08219169938207</v>
      </c>
      <c r="M94" s="35"/>
    </row>
    <row r="95" spans="8:14" x14ac:dyDescent="0.35">
      <c r="H95" s="61">
        <v>10</v>
      </c>
      <c r="I95" s="33">
        <v>301</v>
      </c>
      <c r="J95" s="35">
        <f t="shared" si="4"/>
        <v>227.36272673074711</v>
      </c>
      <c r="L95" s="35">
        <f t="shared" si="5"/>
        <v>18238.308298877786</v>
      </c>
      <c r="M95" s="35"/>
      <c r="N95" s="76"/>
    </row>
    <row r="96" spans="8:14" x14ac:dyDescent="0.35">
      <c r="H96" s="61">
        <v>11</v>
      </c>
      <c r="I96" s="33">
        <v>187</v>
      </c>
      <c r="J96" s="35">
        <f t="shared" si="4"/>
        <v>202.82936557117895</v>
      </c>
      <c r="L96" s="35">
        <f t="shared" si="5"/>
        <v>5422.4480145306261</v>
      </c>
      <c r="M96" s="35"/>
    </row>
    <row r="97" spans="8:13" x14ac:dyDescent="0.35">
      <c r="H97" s="61">
        <v>12</v>
      </c>
      <c r="I97" s="33">
        <v>256</v>
      </c>
      <c r="J97" s="35">
        <f t="shared" si="4"/>
        <v>182.7511574723186</v>
      </c>
      <c r="L97" s="35">
        <f t="shared" si="5"/>
        <v>250.56881438602562</v>
      </c>
      <c r="M97" s="35"/>
    </row>
    <row r="98" spans="8:13" x14ac:dyDescent="0.35">
      <c r="H98" s="61">
        <v>13</v>
      </c>
      <c r="I98" s="33">
        <v>174</v>
      </c>
      <c r="J98" s="35">
        <f t="shared" si="4"/>
        <v>166.04092073917607</v>
      </c>
      <c r="L98" s="35">
        <f t="shared" si="5"/>
        <v>5365.3929316450676</v>
      </c>
      <c r="M98" s="35"/>
    </row>
    <row r="99" spans="8:13" x14ac:dyDescent="0.35">
      <c r="H99" s="61">
        <v>14</v>
      </c>
      <c r="I99" s="84">
        <v>146</v>
      </c>
      <c r="J99" s="35">
        <f t="shared" ref="J99:J122" si="6">3586.9*H99^-1.198</f>
        <v>151.9350182333807</v>
      </c>
      <c r="L99" s="35">
        <f t="shared" si="5"/>
        <v>63.346942680077547</v>
      </c>
      <c r="M99" s="35"/>
    </row>
    <row r="100" spans="8:13" x14ac:dyDescent="0.35">
      <c r="H100" s="61">
        <v>15.16</v>
      </c>
      <c r="I100" s="84">
        <v>156</v>
      </c>
      <c r="J100" s="35">
        <f t="shared" si="6"/>
        <v>138.11524746583578</v>
      </c>
      <c r="L100" s="35">
        <f t="shared" si="5"/>
        <v>35.224441430561399</v>
      </c>
      <c r="M100" s="35"/>
    </row>
    <row r="101" spans="8:13" x14ac:dyDescent="0.35">
      <c r="H101" s="61">
        <v>15.25</v>
      </c>
      <c r="I101" s="84">
        <v>143</v>
      </c>
      <c r="J101" s="35">
        <f t="shared" si="6"/>
        <v>137.13932145757488</v>
      </c>
      <c r="L101" s="35">
        <f t="shared" si="5"/>
        <v>319.8643732082935</v>
      </c>
      <c r="M101" s="35"/>
    </row>
    <row r="102" spans="8:13" x14ac:dyDescent="0.35">
      <c r="H102" s="61">
        <v>15</v>
      </c>
      <c r="I102" s="84">
        <v>149.5</v>
      </c>
      <c r="J102" s="35">
        <f t="shared" si="6"/>
        <v>139.88203465026086</v>
      </c>
      <c r="L102" s="35">
        <f t="shared" si="5"/>
        <v>34.347552977642231</v>
      </c>
      <c r="M102" s="35"/>
    </row>
    <row r="103" spans="8:13" x14ac:dyDescent="0.35">
      <c r="H103" s="61">
        <v>16</v>
      </c>
      <c r="I103" s="84">
        <v>117</v>
      </c>
      <c r="J103" s="35">
        <f t="shared" si="6"/>
        <v>129.47428751922661</v>
      </c>
      <c r="L103" s="35">
        <f t="shared" si="5"/>
        <v>92.505257468782688</v>
      </c>
      <c r="M103" s="35"/>
    </row>
    <row r="104" spans="8:13" x14ac:dyDescent="0.35">
      <c r="H104" s="61">
        <v>17</v>
      </c>
      <c r="I104" s="84">
        <v>105</v>
      </c>
      <c r="J104" s="35">
        <f t="shared" si="6"/>
        <v>120.40415142018269</v>
      </c>
      <c r="L104" s="35">
        <f t="shared" si="5"/>
        <v>155.6078491123327</v>
      </c>
      <c r="M104" s="35"/>
    </row>
    <row r="105" spans="8:13" x14ac:dyDescent="0.35">
      <c r="H105" s="61">
        <v>18</v>
      </c>
      <c r="I105" s="85">
        <v>88.3</v>
      </c>
      <c r="J105" s="35">
        <f t="shared" si="6"/>
        <v>112.43533234095881</v>
      </c>
      <c r="L105" s="35">
        <f t="shared" si="5"/>
        <v>237.28788097591627</v>
      </c>
      <c r="M105" s="35"/>
    </row>
    <row r="106" spans="8:13" x14ac:dyDescent="0.35">
      <c r="H106" s="61">
        <v>19</v>
      </c>
      <c r="I106" s="85">
        <v>84.8</v>
      </c>
      <c r="J106" s="35">
        <f t="shared" si="6"/>
        <v>105.38346040629891</v>
      </c>
      <c r="L106" s="35">
        <f t="shared" si="5"/>
        <v>582.51426720853237</v>
      </c>
      <c r="M106" s="35"/>
    </row>
    <row r="107" spans="8:13" x14ac:dyDescent="0.35">
      <c r="H107" s="61">
        <v>20</v>
      </c>
      <c r="I107" s="85">
        <v>81</v>
      </c>
      <c r="J107" s="35">
        <f t="shared" si="6"/>
        <v>99.102665195571177</v>
      </c>
      <c r="L107" s="35">
        <f t="shared" si="5"/>
        <v>423.67884229767498</v>
      </c>
      <c r="M107" s="35"/>
    </row>
    <row r="108" spans="8:13" x14ac:dyDescent="0.35">
      <c r="H108" s="61">
        <v>21</v>
      </c>
      <c r="I108" s="85">
        <v>50.6</v>
      </c>
      <c r="J108" s="35">
        <f t="shared" si="6"/>
        <v>93.476093424400474</v>
      </c>
      <c r="L108" s="35">
        <f t="shared" si="5"/>
        <v>327.70648718294404</v>
      </c>
      <c r="M108" s="35"/>
    </row>
    <row r="109" spans="8:13" x14ac:dyDescent="0.35">
      <c r="H109" s="61">
        <v>22</v>
      </c>
      <c r="I109" s="85">
        <v>46.6</v>
      </c>
      <c r="J109" s="35">
        <f t="shared" si="6"/>
        <v>88.409085328375099</v>
      </c>
      <c r="L109" s="35"/>
      <c r="M109" s="35"/>
    </row>
    <row r="110" spans="8:13" x14ac:dyDescent="0.35">
      <c r="H110" s="61">
        <v>23</v>
      </c>
      <c r="I110" s="85">
        <v>73.7</v>
      </c>
      <c r="J110" s="35">
        <f t="shared" si="6"/>
        <v>83.824181508053016</v>
      </c>
      <c r="L110" s="35"/>
      <c r="M110" s="35"/>
    </row>
    <row r="111" spans="8:13" x14ac:dyDescent="0.35">
      <c r="H111" s="61">
        <v>24</v>
      </c>
      <c r="I111" s="85">
        <v>73.8</v>
      </c>
      <c r="J111" s="35">
        <f t="shared" si="6"/>
        <v>79.65741365571445</v>
      </c>
      <c r="L111" s="35"/>
      <c r="M111" s="35"/>
    </row>
    <row r="112" spans="8:13" x14ac:dyDescent="0.35">
      <c r="H112" s="61">
        <v>25</v>
      </c>
      <c r="I112" s="85">
        <v>38.5</v>
      </c>
      <c r="J112" s="35">
        <f t="shared" si="6"/>
        <v>75.855511059730873</v>
      </c>
      <c r="L112" s="35"/>
      <c r="M112" s="35"/>
    </row>
    <row r="113" spans="8:13" x14ac:dyDescent="0.35">
      <c r="H113" s="61">
        <v>26</v>
      </c>
      <c r="I113" s="85">
        <v>37</v>
      </c>
      <c r="J113" s="35">
        <f t="shared" si="6"/>
        <v>72.373770377348507</v>
      </c>
      <c r="L113" s="35"/>
      <c r="M113" s="35"/>
    </row>
    <row r="114" spans="8:13" x14ac:dyDescent="0.35">
      <c r="H114" s="61">
        <v>27</v>
      </c>
      <c r="I114" s="85">
        <v>39.1</v>
      </c>
      <c r="J114" s="35">
        <f t="shared" si="6"/>
        <v>69.174412537095392</v>
      </c>
      <c r="L114" s="35"/>
      <c r="M114" s="35"/>
    </row>
    <row r="115" spans="8:13" x14ac:dyDescent="0.35">
      <c r="H115" s="61">
        <v>28</v>
      </c>
      <c r="I115" s="33">
        <v>34.200000000000003</v>
      </c>
      <c r="J115" s="35">
        <f t="shared" si="6"/>
        <v>66.225302009581668</v>
      </c>
      <c r="L115" s="35"/>
      <c r="M115" s="35"/>
    </row>
    <row r="116" spans="8:13" x14ac:dyDescent="0.35">
      <c r="H116" s="61">
        <v>29</v>
      </c>
      <c r="I116" s="33">
        <v>28.9</v>
      </c>
      <c r="J116" s="35">
        <f t="shared" si="6"/>
        <v>63.498938826792681</v>
      </c>
      <c r="L116" s="35"/>
      <c r="M116" s="35"/>
    </row>
    <row r="117" spans="8:13" x14ac:dyDescent="0.35">
      <c r="H117" s="61">
        <v>30</v>
      </c>
      <c r="I117" s="33">
        <v>29.8</v>
      </c>
      <c r="J117" s="35">
        <f t="shared" si="6"/>
        <v>60.971658134786871</v>
      </c>
      <c r="L117" s="35"/>
      <c r="M117" s="35"/>
    </row>
    <row r="118" spans="8:13" x14ac:dyDescent="0.35">
      <c r="H118" s="61">
        <v>31</v>
      </c>
      <c r="I118" s="33">
        <v>22.3</v>
      </c>
      <c r="J118" s="35">
        <f t="shared" si="6"/>
        <v>58.622989252915616</v>
      </c>
      <c r="L118" s="35"/>
      <c r="M118" s="35"/>
    </row>
    <row r="119" spans="8:13" x14ac:dyDescent="0.35">
      <c r="H119" s="61">
        <v>32</v>
      </c>
      <c r="I119" s="33">
        <v>21.1</v>
      </c>
      <c r="J119" s="35">
        <f t="shared" si="6"/>
        <v>56.435138476538192</v>
      </c>
      <c r="L119" s="35"/>
      <c r="M119" s="35"/>
    </row>
    <row r="120" spans="8:13" x14ac:dyDescent="0.35">
      <c r="H120" s="61">
        <v>33</v>
      </c>
      <c r="I120" s="33">
        <v>19.399999999999999</v>
      </c>
      <c r="J120" s="35">
        <f t="shared" si="6"/>
        <v>54.392568716626052</v>
      </c>
      <c r="L120" s="35"/>
      <c r="M120" s="35"/>
    </row>
    <row r="121" spans="8:13" x14ac:dyDescent="0.35">
      <c r="H121" s="61">
        <v>34</v>
      </c>
      <c r="I121" s="33">
        <v>17.8</v>
      </c>
      <c r="J121" s="35">
        <f t="shared" si="6"/>
        <v>52.481655537506136</v>
      </c>
      <c r="L121" s="35"/>
      <c r="M121" s="35"/>
    </row>
    <row r="122" spans="8:13" x14ac:dyDescent="0.35">
      <c r="H122" s="61">
        <v>35</v>
      </c>
      <c r="I122" s="33">
        <v>26.3</v>
      </c>
      <c r="J122" s="35">
        <f t="shared" si="6"/>
        <v>50.690403927162407</v>
      </c>
      <c r="L122" s="35"/>
    </row>
    <row r="123" spans="8:13" x14ac:dyDescent="0.35">
      <c r="L123" s="3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50FA-6055-4CC5-B89F-270EB77F7E60}">
  <dimension ref="A1:CC123"/>
  <sheetViews>
    <sheetView topLeftCell="M10" zoomScale="70" zoomScaleNormal="70" workbookViewId="0">
      <selection activeCell="AC29" sqref="AC29"/>
    </sheetView>
  </sheetViews>
  <sheetFormatPr defaultRowHeight="14.5" x14ac:dyDescent="0.35"/>
  <cols>
    <col min="2" max="2" width="15.453125" bestFit="1" customWidth="1"/>
    <col min="3" max="5" width="22.1796875" customWidth="1"/>
    <col min="6" max="6" width="27.26953125" bestFit="1" customWidth="1"/>
    <col min="7" max="7" width="4.54296875" customWidth="1"/>
    <col min="8" max="8" width="11.453125" customWidth="1"/>
    <col min="9" max="9" width="15.1796875" customWidth="1"/>
    <col min="10" max="10" width="11.81640625" bestFit="1" customWidth="1"/>
    <col min="11" max="11" width="11.81640625" customWidth="1"/>
    <col min="12" max="12" width="13" customWidth="1"/>
    <col min="13" max="13" width="9" bestFit="1" customWidth="1"/>
    <col min="22" max="22" width="11.81640625" bestFit="1" customWidth="1"/>
    <col min="23" max="23" width="14.26953125" customWidth="1"/>
    <col min="24" max="24" width="11.81640625" bestFit="1" customWidth="1"/>
    <col min="29" max="29" width="11.453125" bestFit="1" customWidth="1"/>
    <col min="30" max="30" width="11" bestFit="1" customWidth="1"/>
    <col min="31" max="31" width="12.453125" bestFit="1" customWidth="1"/>
    <col min="32" max="36" width="12" bestFit="1" customWidth="1"/>
    <col min="37" max="37" width="15.453125" bestFit="1" customWidth="1"/>
    <col min="38" max="48" width="12" bestFit="1" customWidth="1"/>
    <col min="49" max="49" width="9.26953125" bestFit="1" customWidth="1"/>
    <col min="50" max="50" width="12" bestFit="1" customWidth="1"/>
  </cols>
  <sheetData>
    <row r="1" spans="1:81" x14ac:dyDescent="0.35">
      <c r="B1" s="35" t="s">
        <v>26</v>
      </c>
      <c r="K1" s="37">
        <v>7400000</v>
      </c>
      <c r="L1" s="35">
        <f>K1</f>
        <v>7400000</v>
      </c>
    </row>
    <row r="2" spans="1:81" x14ac:dyDescent="0.35">
      <c r="B2" s="35" t="s">
        <v>29</v>
      </c>
      <c r="C2" s="26"/>
      <c r="D2" s="26"/>
      <c r="E2" t="s">
        <v>23</v>
      </c>
      <c r="F2" t="s">
        <v>30</v>
      </c>
      <c r="G2" s="26"/>
      <c r="H2" s="26"/>
      <c r="I2" s="26"/>
      <c r="J2" s="13"/>
      <c r="K2" s="39">
        <v>1</v>
      </c>
      <c r="L2" s="40" t="s">
        <v>32</v>
      </c>
      <c r="M2" t="s">
        <v>33</v>
      </c>
      <c r="P2" s="26"/>
      <c r="Q2" s="13"/>
      <c r="R2" s="26"/>
      <c r="S2" s="26"/>
      <c r="T2" s="26"/>
      <c r="U2" s="13"/>
      <c r="AC2" s="26"/>
      <c r="AD2" s="13"/>
      <c r="AE2" s="26"/>
      <c r="AF2" s="13"/>
      <c r="AG2" s="26"/>
      <c r="AH2" s="13"/>
      <c r="AI2" s="26"/>
      <c r="AJ2" s="13"/>
      <c r="AK2" s="26"/>
      <c r="AL2" s="13"/>
      <c r="AM2" s="26"/>
      <c r="AN2" s="13"/>
      <c r="AO2" s="26"/>
      <c r="AP2" s="13"/>
      <c r="AQ2" s="26"/>
      <c r="AR2" s="13"/>
      <c r="AS2" s="26"/>
      <c r="AT2" s="13"/>
      <c r="AU2" s="26"/>
      <c r="AV2" s="13"/>
      <c r="AW2" s="26"/>
      <c r="AX2" s="13"/>
      <c r="AY2" s="26"/>
      <c r="AZ2" s="13"/>
      <c r="BA2" s="26"/>
      <c r="BB2" s="13"/>
      <c r="BC2" s="26"/>
      <c r="BD2" s="13"/>
    </row>
    <row r="3" spans="1:81" x14ac:dyDescent="0.35">
      <c r="B3" s="26" t="s">
        <v>34</v>
      </c>
      <c r="C3" s="26"/>
      <c r="D3" s="55"/>
      <c r="E3" s="55">
        <v>2</v>
      </c>
      <c r="F3" s="56">
        <v>1356.6585960135701</v>
      </c>
      <c r="G3" s="26"/>
      <c r="H3" s="26"/>
      <c r="I3" s="26"/>
      <c r="J3" s="21"/>
      <c r="K3" s="42">
        <v>1000</v>
      </c>
      <c r="L3" s="26" t="s">
        <v>32</v>
      </c>
      <c r="M3" s="43" t="s">
        <v>36</v>
      </c>
      <c r="N3" s="26"/>
      <c r="O3" s="13"/>
      <c r="P3" s="21"/>
      <c r="Q3" s="21"/>
      <c r="R3" s="21"/>
      <c r="S3" s="21"/>
      <c r="T3" s="21"/>
      <c r="U3" s="21"/>
      <c r="X3" s="36"/>
      <c r="Y3" s="37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6"/>
    </row>
    <row r="4" spans="1:81" x14ac:dyDescent="0.35">
      <c r="B4" t="s">
        <v>37</v>
      </c>
      <c r="D4" s="55"/>
      <c r="E4" s="55">
        <v>3</v>
      </c>
      <c r="F4" s="56">
        <v>871.31545445857046</v>
      </c>
      <c r="K4">
        <v>1.3614527949999999</v>
      </c>
      <c r="L4" t="s">
        <v>39</v>
      </c>
      <c r="M4" s="21"/>
      <c r="N4" s="44">
        <f>K4*24</f>
        <v>32.674867079999999</v>
      </c>
      <c r="O4" s="21"/>
      <c r="Q4">
        <f>37593-35242</f>
        <v>2351</v>
      </c>
      <c r="R4" t="s">
        <v>40</v>
      </c>
      <c r="X4" s="38"/>
      <c r="Y4" s="39"/>
      <c r="Z4" s="40"/>
      <c r="AD4" s="26"/>
      <c r="AE4" s="13"/>
      <c r="AF4" s="26"/>
      <c r="AG4" s="26"/>
      <c r="AH4" s="26"/>
      <c r="AI4" s="13"/>
    </row>
    <row r="5" spans="1:81" x14ac:dyDescent="0.35">
      <c r="D5" s="55"/>
      <c r="E5" s="55">
        <v>4</v>
      </c>
      <c r="F5" s="56">
        <v>630.44006592072083</v>
      </c>
      <c r="K5">
        <v>734.50949160000005</v>
      </c>
      <c r="L5" t="s">
        <v>42</v>
      </c>
      <c r="M5">
        <f>K5/86400</f>
        <v>8.5012672638888898E-3</v>
      </c>
      <c r="N5" t="s">
        <v>43</v>
      </c>
      <c r="X5" s="36"/>
      <c r="Y5" s="42"/>
      <c r="Z5" s="26"/>
      <c r="AA5" s="43"/>
      <c r="AB5" s="26"/>
      <c r="AC5" s="13"/>
      <c r="AD5" s="21"/>
      <c r="AE5" s="21"/>
      <c r="AF5" s="21"/>
      <c r="AG5" s="21"/>
      <c r="AH5" s="21"/>
      <c r="AI5" s="21"/>
    </row>
    <row r="6" spans="1:81" x14ac:dyDescent="0.35">
      <c r="D6" s="55"/>
      <c r="E6" s="55">
        <v>5</v>
      </c>
      <c r="F6" s="56">
        <v>488.28495708407684</v>
      </c>
      <c r="K6">
        <v>1350</v>
      </c>
      <c r="L6">
        <v>0.8</v>
      </c>
      <c r="P6" s="35"/>
      <c r="AA6" s="21"/>
      <c r="AB6" s="21"/>
      <c r="AC6" s="21"/>
    </row>
    <row r="7" spans="1:81" x14ac:dyDescent="0.35">
      <c r="D7" s="55"/>
      <c r="E7" s="55">
        <v>6</v>
      </c>
      <c r="F7" s="56">
        <v>395.28525816845303</v>
      </c>
      <c r="K7">
        <v>0.35</v>
      </c>
      <c r="L7">
        <v>0.35</v>
      </c>
      <c r="P7" s="35"/>
    </row>
    <row r="8" spans="1:81" s="13" customFormat="1" x14ac:dyDescent="0.35">
      <c r="E8"/>
      <c r="F8" s="41"/>
      <c r="L8" s="26"/>
      <c r="M8" s="26"/>
      <c r="N8" s="13" t="s">
        <v>100</v>
      </c>
      <c r="O8" s="81">
        <f>AF12</f>
        <v>89865633.400000006</v>
      </c>
      <c r="W8" s="43"/>
      <c r="X8"/>
      <c r="Y8"/>
      <c r="Z8"/>
      <c r="AA8"/>
      <c r="AB8"/>
      <c r="AC8"/>
      <c r="AD8"/>
      <c r="AE8"/>
      <c r="AF8"/>
      <c r="AG8"/>
      <c r="AH8"/>
      <c r="AI8" s="20" t="s">
        <v>101</v>
      </c>
      <c r="BZ8" s="24"/>
    </row>
    <row r="9" spans="1:81" s="20" customFormat="1" x14ac:dyDescent="0.35">
      <c r="F9" s="45" t="s">
        <v>47</v>
      </c>
      <c r="J9" s="38" t="s">
        <v>48</v>
      </c>
      <c r="L9" s="21"/>
      <c r="M9" s="21" t="s">
        <v>102</v>
      </c>
      <c r="N9" s="81">
        <f>SUM(K14:K19)</f>
        <v>0</v>
      </c>
      <c r="O9" s="21" t="s">
        <v>103</v>
      </c>
      <c r="P9" s="21"/>
      <c r="Q9" s="21"/>
      <c r="R9" s="21"/>
      <c r="S9" s="21"/>
      <c r="T9" s="21"/>
      <c r="U9" s="21"/>
      <c r="V9" s="21"/>
      <c r="X9"/>
      <c r="Y9"/>
      <c r="Z9"/>
      <c r="AA9"/>
      <c r="AB9"/>
      <c r="AC9"/>
      <c r="AD9"/>
      <c r="AE9"/>
      <c r="AF9"/>
      <c r="AG9"/>
      <c r="AH9"/>
      <c r="AI9" s="35">
        <f>AVERAGE(C12:C13)*(6/24)*AF12</f>
        <v>59086653960.500008</v>
      </c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2"/>
      <c r="CA9" s="21"/>
    </row>
    <row r="10" spans="1:81" ht="20.149999999999999" customHeight="1" thickBot="1" x14ac:dyDescent="0.5">
      <c r="A10" s="20"/>
      <c r="F10" s="46">
        <f>F21/10+F31</f>
        <v>33936.450973151768</v>
      </c>
      <c r="H10" t="s">
        <v>51</v>
      </c>
      <c r="I10" t="s">
        <v>52</v>
      </c>
      <c r="J10" s="47" t="s">
        <v>53</v>
      </c>
      <c r="K10" s="47" t="s">
        <v>55</v>
      </c>
      <c r="L10" s="20" t="s">
        <v>56</v>
      </c>
      <c r="N10" s="47">
        <f>N9/10^9</f>
        <v>0</v>
      </c>
      <c r="O10" s="20" t="s">
        <v>98</v>
      </c>
      <c r="P10" s="20"/>
      <c r="Q10" s="20"/>
      <c r="R10" s="20"/>
      <c r="S10" s="20"/>
      <c r="T10" s="47"/>
      <c r="U10" s="47"/>
      <c r="V10" s="47"/>
      <c r="X10" s="47"/>
      <c r="Z10" s="41"/>
      <c r="AA10" s="41"/>
      <c r="AB10" s="41"/>
      <c r="AC10" s="41"/>
      <c r="AD10" s="41"/>
      <c r="AE10" s="41"/>
      <c r="AF10" s="41"/>
      <c r="AG10" s="41"/>
      <c r="AH10" s="41"/>
      <c r="AI10" s="55">
        <f>AI9/10^9</f>
        <v>59.086653960500009</v>
      </c>
      <c r="AJ10" s="20"/>
      <c r="AL10" s="20"/>
      <c r="AM10" s="20"/>
      <c r="AN10" s="20"/>
      <c r="AO10" s="20"/>
      <c r="AP10" s="20"/>
      <c r="AQ10" s="20"/>
      <c r="AR10" s="20"/>
      <c r="AS10" s="20"/>
      <c r="AT10" s="20"/>
      <c r="AU10" s="41"/>
      <c r="AV10" s="48"/>
      <c r="AW10" s="20"/>
      <c r="AX10" s="41"/>
      <c r="AY10" s="20"/>
      <c r="AZ10" s="20"/>
      <c r="BA10" s="20"/>
      <c r="BB10" s="20"/>
      <c r="BC10" s="20"/>
      <c r="BD10" s="48"/>
      <c r="BE10" s="20"/>
      <c r="BF10" s="20"/>
      <c r="BG10" s="41"/>
      <c r="BH10" s="20"/>
      <c r="BI10" s="20"/>
      <c r="BJ10" s="20"/>
      <c r="BK10" s="20"/>
      <c r="BL10" s="44"/>
      <c r="BM10" s="20"/>
      <c r="BN10" s="20"/>
      <c r="BO10" s="20"/>
      <c r="BP10" s="20"/>
      <c r="BQ10" s="44"/>
      <c r="BR10" s="20"/>
      <c r="BS10" s="20"/>
      <c r="BT10" s="44"/>
      <c r="BU10" s="20"/>
      <c r="BV10" s="20"/>
      <c r="BW10" s="20"/>
      <c r="BX10" s="20"/>
      <c r="BY10" s="20"/>
      <c r="BZ10" s="20"/>
      <c r="CA10" s="20"/>
      <c r="CB10" s="20"/>
      <c r="CC10" s="20"/>
    </row>
    <row r="11" spans="1:81" x14ac:dyDescent="0.35">
      <c r="B11" t="s">
        <v>23</v>
      </c>
      <c r="C11" t="s">
        <v>49</v>
      </c>
      <c r="E11" s="35">
        <v>86800</v>
      </c>
      <c r="F11" s="37"/>
      <c r="J11" s="35"/>
      <c r="M11" s="44"/>
      <c r="N11" s="44"/>
      <c r="AB11" s="49"/>
      <c r="AC11" s="50" t="s">
        <v>57</v>
      </c>
      <c r="AD11" s="50" t="s">
        <v>58</v>
      </c>
      <c r="AE11" s="50" t="s">
        <v>59</v>
      </c>
      <c r="AF11" s="50" t="s">
        <v>46</v>
      </c>
      <c r="AG11" s="50" t="s">
        <v>60</v>
      </c>
      <c r="AH11" s="51" t="s">
        <v>61</v>
      </c>
      <c r="AI11" t="s">
        <v>64</v>
      </c>
      <c r="AJ11" t="s">
        <v>104</v>
      </c>
    </row>
    <row r="12" spans="1:81" x14ac:dyDescent="0.35">
      <c r="A12" s="82"/>
      <c r="B12" s="55">
        <v>1.1599999999999999</v>
      </c>
      <c r="C12" s="44">
        <v>2850</v>
      </c>
      <c r="E12" s="37">
        <v>7400000</v>
      </c>
      <c r="F12" s="39"/>
      <c r="J12" s="35"/>
      <c r="Z12" s="35"/>
      <c r="AB12" s="54" t="s">
        <v>62</v>
      </c>
      <c r="AC12" t="s">
        <v>105</v>
      </c>
      <c r="AD12">
        <f>4.8/24</f>
        <v>0.19999999999999998</v>
      </c>
      <c r="AE12" s="35" t="e">
        <f>N18</f>
        <v>#DIV/0!</v>
      </c>
      <c r="AF12">
        <v>89865633.400000006</v>
      </c>
      <c r="AG12" s="35" t="e">
        <f>AD12*AE12*AF12</f>
        <v>#DIV/0!</v>
      </c>
      <c r="AH12" s="53" t="e">
        <f>AG12/10^9</f>
        <v>#DIV/0!</v>
      </c>
      <c r="AI12" s="55">
        <f>L21</f>
        <v>0</v>
      </c>
      <c r="AJ12" s="55">
        <f>L87</f>
        <v>454.860724717739</v>
      </c>
    </row>
    <row r="13" spans="1:81" x14ac:dyDescent="0.35">
      <c r="B13" s="55">
        <v>1.25</v>
      </c>
      <c r="C13" s="44">
        <v>2410</v>
      </c>
      <c r="E13" s="39">
        <v>1</v>
      </c>
      <c r="F13" s="42"/>
      <c r="G13" s="41"/>
      <c r="J13" s="35"/>
      <c r="AB13" s="54" t="s">
        <v>66</v>
      </c>
      <c r="AC13" t="s">
        <v>68</v>
      </c>
      <c r="AD13">
        <v>1</v>
      </c>
      <c r="AE13" s="35">
        <f>J29</f>
        <v>0</v>
      </c>
      <c r="AF13">
        <v>89865633.400000006</v>
      </c>
      <c r="AG13" s="35">
        <f t="shared" ref="AG13:AG18" si="0">AD13*AE13*AF13</f>
        <v>0</v>
      </c>
      <c r="AH13" s="53">
        <f t="shared" ref="AH13:AH18" si="1">AG13/10^9</f>
        <v>0</v>
      </c>
      <c r="AI13" s="55">
        <f>L39</f>
        <v>88.362794741266214</v>
      </c>
    </row>
    <row r="14" spans="1:81" x14ac:dyDescent="0.35">
      <c r="B14" s="55">
        <v>7</v>
      </c>
      <c r="C14" s="44">
        <v>287</v>
      </c>
      <c r="D14" s="41"/>
      <c r="E14" s="42">
        <v>1000</v>
      </c>
      <c r="G14" s="41"/>
      <c r="J14" s="35"/>
      <c r="K14" s="35"/>
      <c r="M14" s="59">
        <f>H14*24</f>
        <v>0</v>
      </c>
      <c r="N14" s="60" t="s">
        <v>70</v>
      </c>
      <c r="AB14" s="54"/>
      <c r="AC14" t="s">
        <v>69</v>
      </c>
      <c r="AD14">
        <v>1</v>
      </c>
      <c r="AE14" s="35">
        <f>J42</f>
        <v>1497.2610130856076</v>
      </c>
      <c r="AF14">
        <v>89865633.400000006</v>
      </c>
      <c r="AG14" s="35">
        <f t="shared" si="0"/>
        <v>134552309306.06383</v>
      </c>
      <c r="AH14" s="53">
        <f t="shared" si="1"/>
        <v>134.55230930606382</v>
      </c>
    </row>
    <row r="15" spans="1:81" x14ac:dyDescent="0.35">
      <c r="B15" s="55">
        <v>8</v>
      </c>
      <c r="C15" s="44">
        <v>320</v>
      </c>
      <c r="D15" s="41"/>
      <c r="E15">
        <v>1.3614527945925772</v>
      </c>
      <c r="G15" s="41"/>
      <c r="J15" s="35"/>
      <c r="K15" s="35"/>
      <c r="M15" s="60" t="s">
        <v>72</v>
      </c>
      <c r="N15" s="60"/>
      <c r="Z15" s="35"/>
      <c r="AB15" s="54"/>
      <c r="AC15" t="s">
        <v>106</v>
      </c>
      <c r="AD15">
        <v>1</v>
      </c>
      <c r="AE15" s="35">
        <f>J52</f>
        <v>953.47200211824168</v>
      </c>
      <c r="AF15">
        <v>89865633.400000006</v>
      </c>
      <c r="AG15" s="35">
        <f t="shared" si="0"/>
        <v>85684365399.521942</v>
      </c>
      <c r="AH15" s="53">
        <f t="shared" si="1"/>
        <v>85.684365399521937</v>
      </c>
    </row>
    <row r="16" spans="1:81" x14ac:dyDescent="0.35">
      <c r="B16" s="55">
        <v>9</v>
      </c>
      <c r="C16" s="44">
        <v>393</v>
      </c>
      <c r="E16">
        <f>E14/E15</f>
        <v>734.50949160470589</v>
      </c>
      <c r="G16" s="41"/>
      <c r="J16" s="35"/>
      <c r="K16" s="35"/>
      <c r="AB16" s="54"/>
      <c r="AC16" t="s">
        <v>73</v>
      </c>
      <c r="AD16">
        <v>1</v>
      </c>
      <c r="AE16" s="35">
        <f>J62</f>
        <v>692.23113827578811</v>
      </c>
      <c r="AF16">
        <v>89865633.400000006</v>
      </c>
      <c r="AG16" s="35">
        <f t="shared" si="0"/>
        <v>62207789700.356689</v>
      </c>
      <c r="AH16" s="53">
        <f t="shared" si="1"/>
        <v>62.207789700356692</v>
      </c>
    </row>
    <row r="17" spans="2:65" x14ac:dyDescent="0.35">
      <c r="B17" s="55">
        <v>10</v>
      </c>
      <c r="C17" s="44">
        <v>301</v>
      </c>
      <c r="E17">
        <f>E14*F17</f>
        <v>0</v>
      </c>
      <c r="G17" s="41"/>
      <c r="J17" s="35"/>
      <c r="K17" s="35"/>
      <c r="M17" t="s">
        <v>107</v>
      </c>
      <c r="AB17" s="54"/>
      <c r="AC17" t="s">
        <v>74</v>
      </c>
      <c r="AD17">
        <v>1</v>
      </c>
      <c r="AE17" s="35">
        <f>J72</f>
        <v>539.99568138103814</v>
      </c>
      <c r="AF17">
        <v>89865633.400000006</v>
      </c>
      <c r="AG17" s="35">
        <f t="shared" si="0"/>
        <v>48527053940.571579</v>
      </c>
      <c r="AH17" s="53">
        <f t="shared" si="1"/>
        <v>48.527053940571577</v>
      </c>
    </row>
    <row r="18" spans="2:65" x14ac:dyDescent="0.35">
      <c r="B18" s="55">
        <v>11</v>
      </c>
      <c r="C18" s="44">
        <v>187</v>
      </c>
      <c r="E18">
        <v>0.35</v>
      </c>
      <c r="G18" s="41"/>
      <c r="J18" s="35"/>
      <c r="K18" s="35"/>
      <c r="M18" s="46" t="s">
        <v>77</v>
      </c>
      <c r="N18" s="46" t="e">
        <f>AVERAGE(J15:J19)</f>
        <v>#DIV/0!</v>
      </c>
      <c r="O18" s="67" t="s">
        <v>78</v>
      </c>
      <c r="P18" s="47"/>
      <c r="Q18" s="47"/>
      <c r="R18" s="47"/>
      <c r="S18" s="47"/>
      <c r="T18" s="47"/>
      <c r="U18" s="47"/>
      <c r="V18" s="47"/>
      <c r="Z18" s="47"/>
      <c r="AA18" s="47"/>
      <c r="AB18" s="64"/>
      <c r="AC18" s="42" t="s">
        <v>108</v>
      </c>
      <c r="AD18" s="47">
        <v>1</v>
      </c>
      <c r="AE18" s="47">
        <f>J82</f>
        <v>440.82027353414355</v>
      </c>
      <c r="AF18">
        <v>89865633.400000006</v>
      </c>
      <c r="AG18" s="35">
        <f t="shared" si="0"/>
        <v>39614593096.707069</v>
      </c>
      <c r="AH18" s="53">
        <f t="shared" si="1"/>
        <v>39.614593096707068</v>
      </c>
      <c r="AI18" s="44" t="e">
        <f>SUM(AH12:AH18)</f>
        <v>#DIV/0!</v>
      </c>
      <c r="AJ18" s="20"/>
      <c r="AK18" s="20"/>
      <c r="AL18" s="20"/>
      <c r="AM18" s="20"/>
      <c r="AN18" s="20"/>
      <c r="AO18" s="20"/>
      <c r="AP18" s="20"/>
      <c r="AQ18" s="47"/>
      <c r="AR18" s="20"/>
      <c r="AS18" s="20"/>
      <c r="AT18" s="20"/>
      <c r="AU18" s="20"/>
      <c r="AV18" s="20"/>
      <c r="AW18" s="20"/>
      <c r="AX18" s="47"/>
      <c r="AY18" s="20"/>
      <c r="AZ18" s="20"/>
      <c r="BA18" s="20"/>
      <c r="BB18" s="41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</row>
    <row r="19" spans="2:65" x14ac:dyDescent="0.35">
      <c r="B19" s="55">
        <v>12</v>
      </c>
      <c r="C19" s="44">
        <v>256</v>
      </c>
      <c r="G19" s="41"/>
      <c r="J19" s="35"/>
      <c r="K19" s="35"/>
      <c r="M19" s="46"/>
      <c r="N19" s="67">
        <f>(H19-H15)*24</f>
        <v>0</v>
      </c>
      <c r="O19" s="67" t="s">
        <v>82</v>
      </c>
      <c r="P19" s="47"/>
      <c r="Q19" s="47"/>
      <c r="R19" s="47"/>
      <c r="S19" s="47"/>
      <c r="T19" s="47"/>
      <c r="U19" s="47"/>
      <c r="V19" s="47"/>
      <c r="Z19" s="47"/>
      <c r="AA19" s="47"/>
      <c r="AB19" s="64"/>
      <c r="AC19" s="47"/>
      <c r="AD19" s="47"/>
      <c r="AE19" s="47"/>
      <c r="AF19" s="47"/>
      <c r="AG19" t="s">
        <v>18</v>
      </c>
      <c r="AH19" s="53" t="e">
        <f>SUM(AH12:AH18)</f>
        <v>#DIV/0!</v>
      </c>
      <c r="AI19" s="20"/>
      <c r="AJ19" s="20"/>
      <c r="AK19" s="20"/>
      <c r="AL19" s="20"/>
      <c r="AM19" s="20"/>
      <c r="AN19" s="20"/>
      <c r="AO19" s="20"/>
      <c r="AP19" s="20"/>
      <c r="AQ19" s="47"/>
      <c r="AR19" s="20"/>
      <c r="AS19" s="20"/>
      <c r="AT19" s="20"/>
      <c r="AU19" s="20"/>
      <c r="AV19" s="20"/>
      <c r="AW19" s="20"/>
      <c r="AX19" s="47"/>
      <c r="AY19" s="20"/>
      <c r="AZ19" s="20"/>
      <c r="BA19" s="20"/>
      <c r="BB19" s="41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</row>
    <row r="20" spans="2:65" x14ac:dyDescent="0.35">
      <c r="B20" s="55">
        <v>13</v>
      </c>
      <c r="C20" s="44">
        <v>174</v>
      </c>
      <c r="E20" s="57"/>
      <c r="F20" s="45" t="s">
        <v>76</v>
      </c>
      <c r="J20" s="35"/>
      <c r="K20" s="35"/>
      <c r="L20" s="35">
        <f>SUM(K14:K19)</f>
        <v>0</v>
      </c>
      <c r="M20" t="s">
        <v>109</v>
      </c>
      <c r="AB20" s="54"/>
      <c r="AG20" t="s">
        <v>83</v>
      </c>
      <c r="AH20" s="70">
        <v>299.7</v>
      </c>
    </row>
    <row r="21" spans="2:65" ht="15" thickBot="1" x14ac:dyDescent="0.4">
      <c r="B21" s="55">
        <v>14</v>
      </c>
      <c r="C21" s="44">
        <v>146</v>
      </c>
      <c r="E21" s="35"/>
      <c r="F21" s="46">
        <f>L33+L35</f>
        <v>6.8320885459998202</v>
      </c>
      <c r="J21" s="35"/>
      <c r="K21" s="35"/>
      <c r="L21" s="55">
        <f>L20/10^9</f>
        <v>0</v>
      </c>
      <c r="M21" s="35" t="s">
        <v>98</v>
      </c>
      <c r="AB21" s="72"/>
      <c r="AC21" s="73"/>
      <c r="AD21" s="73"/>
      <c r="AE21" s="73"/>
      <c r="AF21" s="73"/>
      <c r="AG21" s="73"/>
      <c r="AH21" s="74" t="e">
        <f>SUM(AH19:AH20)</f>
        <v>#DIV/0!</v>
      </c>
      <c r="AJ21" s="55">
        <f>AJ12+AH20</f>
        <v>754.56072471773905</v>
      </c>
    </row>
    <row r="22" spans="2:65" x14ac:dyDescent="0.35">
      <c r="B22" s="55">
        <v>15</v>
      </c>
      <c r="C22" s="44">
        <v>149.5</v>
      </c>
      <c r="E22" s="69"/>
      <c r="J22" s="35"/>
      <c r="K22" s="35"/>
      <c r="M22" s="35"/>
    </row>
    <row r="23" spans="2:65" x14ac:dyDescent="0.35">
      <c r="B23" s="55">
        <v>15.16</v>
      </c>
      <c r="C23" s="44">
        <v>156</v>
      </c>
      <c r="F23" s="35"/>
      <c r="J23" s="35"/>
      <c r="K23" s="35"/>
      <c r="L23" s="35"/>
    </row>
    <row r="24" spans="2:65" x14ac:dyDescent="0.35">
      <c r="B24" s="55">
        <v>15.25</v>
      </c>
      <c r="C24" s="44">
        <v>143</v>
      </c>
      <c r="J24" s="35"/>
      <c r="K24" s="35"/>
      <c r="M24" s="76"/>
    </row>
    <row r="25" spans="2:65" x14ac:dyDescent="0.35">
      <c r="B25" s="55">
        <v>16</v>
      </c>
      <c r="C25" s="44">
        <v>117</v>
      </c>
      <c r="E25" s="75"/>
      <c r="J25" s="35"/>
      <c r="K25" s="35"/>
    </row>
    <row r="26" spans="2:65" x14ac:dyDescent="0.35">
      <c r="B26" s="55">
        <v>17</v>
      </c>
      <c r="C26" s="44">
        <v>105</v>
      </c>
      <c r="E26" s="75"/>
      <c r="J26" s="35"/>
      <c r="K26" s="35"/>
    </row>
    <row r="27" spans="2:65" x14ac:dyDescent="0.35">
      <c r="B27" s="55">
        <v>18</v>
      </c>
      <c r="C27" s="44">
        <v>88.3</v>
      </c>
      <c r="E27" s="75"/>
      <c r="J27" s="35"/>
      <c r="K27" s="35"/>
    </row>
    <row r="28" spans="2:65" x14ac:dyDescent="0.35">
      <c r="B28" s="55">
        <v>19</v>
      </c>
      <c r="C28" s="44">
        <v>84.8</v>
      </c>
      <c r="E28" s="75"/>
      <c r="J28" s="35"/>
      <c r="K28" s="35"/>
    </row>
    <row r="29" spans="2:65" x14ac:dyDescent="0.35">
      <c r="B29" s="55">
        <v>20</v>
      </c>
      <c r="C29" s="44">
        <v>81</v>
      </c>
      <c r="H29" s="60"/>
      <c r="I29" s="60"/>
      <c r="J29" s="35"/>
      <c r="K29" s="35"/>
      <c r="L29" s="35"/>
      <c r="M29" s="35"/>
    </row>
    <row r="30" spans="2:65" x14ac:dyDescent="0.35">
      <c r="B30" s="55">
        <v>21</v>
      </c>
      <c r="C30" s="44">
        <v>50.6</v>
      </c>
      <c r="E30" s="41"/>
      <c r="F30" s="45" t="s">
        <v>84</v>
      </c>
      <c r="J30" s="35"/>
      <c r="K30" s="35"/>
      <c r="L30" s="35"/>
    </row>
    <row r="31" spans="2:65" x14ac:dyDescent="0.35">
      <c r="B31" s="55">
        <v>22</v>
      </c>
      <c r="C31" s="44">
        <v>46.6</v>
      </c>
      <c r="E31" s="35"/>
      <c r="F31" s="46">
        <f>SUM(L93:L108)</f>
        <v>33935.767764297168</v>
      </c>
      <c r="J31" s="35"/>
      <c r="K31" s="35"/>
      <c r="L31" s="61" t="s">
        <v>110</v>
      </c>
      <c r="M31" s="61"/>
      <c r="N31" s="61"/>
      <c r="O31" s="61"/>
    </row>
    <row r="32" spans="2:65" x14ac:dyDescent="0.35">
      <c r="B32" s="55">
        <v>23</v>
      </c>
      <c r="C32" s="44">
        <v>73.7</v>
      </c>
      <c r="E32" s="69"/>
      <c r="K32" s="35">
        <v>6832088545.9998198</v>
      </c>
      <c r="L32" s="61" t="s">
        <v>111</v>
      </c>
      <c r="M32" s="61"/>
      <c r="N32" s="61"/>
      <c r="O32" s="61"/>
    </row>
    <row r="33" spans="2:26" x14ac:dyDescent="0.35">
      <c r="B33" s="55">
        <v>24</v>
      </c>
      <c r="C33" s="44">
        <v>73.8</v>
      </c>
      <c r="E33" s="71"/>
      <c r="H33" s="61">
        <v>1.1599999999999999</v>
      </c>
      <c r="I33" s="61">
        <f>C12</f>
        <v>2850</v>
      </c>
      <c r="J33" s="35">
        <f>I33</f>
        <v>2850</v>
      </c>
      <c r="K33" s="35">
        <f>J33*0.045*$O$8</f>
        <v>11525267483.550001</v>
      </c>
      <c r="L33" s="55">
        <f>K32/10^(9)</f>
        <v>6.8320885459998202</v>
      </c>
    </row>
    <row r="34" spans="2:26" x14ac:dyDescent="0.35">
      <c r="B34" s="55">
        <v>25</v>
      </c>
      <c r="C34" s="44">
        <v>38.5</v>
      </c>
      <c r="E34" s="65"/>
      <c r="H34" s="61">
        <v>1.25</v>
      </c>
      <c r="I34" s="61">
        <f>C13</f>
        <v>2410</v>
      </c>
      <c r="J34" s="35">
        <f>I34</f>
        <v>2410</v>
      </c>
      <c r="K34" s="35">
        <f>J34*(0.045+0.025)*$O$8</f>
        <v>15160332354.580002</v>
      </c>
    </row>
    <row r="35" spans="2:26" x14ac:dyDescent="0.35">
      <c r="B35" s="55">
        <v>26</v>
      </c>
      <c r="C35" s="44">
        <v>37</v>
      </c>
      <c r="E35" s="75"/>
      <c r="H35">
        <f>1.3</f>
        <v>1.3</v>
      </c>
      <c r="J35" s="35">
        <f>3238.5*H35^-1.113</f>
        <v>2418.3822703039837</v>
      </c>
      <c r="K35" s="35">
        <f>J35*0.075*$O$8</f>
        <v>16299709089.314812</v>
      </c>
      <c r="L35" s="35"/>
    </row>
    <row r="36" spans="2:26" x14ac:dyDescent="0.35">
      <c r="B36" s="55">
        <v>27</v>
      </c>
      <c r="C36" s="44">
        <v>39.1</v>
      </c>
      <c r="E36" s="75"/>
      <c r="H36">
        <f t="shared" ref="H36:H91" si="2">H35+0.1</f>
        <v>1.4000000000000001</v>
      </c>
      <c r="J36" s="35">
        <f t="shared" ref="J36:J99" si="3">3238.5*H36^-1.113</f>
        <v>2226.9137544278638</v>
      </c>
      <c r="K36" s="35">
        <f t="shared" ref="K36:K86" si="4">J36*0.1*$O$8</f>
        <v>20012301506.883205</v>
      </c>
    </row>
    <row r="37" spans="2:26" x14ac:dyDescent="0.35">
      <c r="B37" s="55">
        <v>28</v>
      </c>
      <c r="C37" s="44">
        <v>34.200000000000003</v>
      </c>
      <c r="E37" s="75"/>
      <c r="H37">
        <f t="shared" si="2"/>
        <v>1.5000000000000002</v>
      </c>
      <c r="J37" s="35">
        <f t="shared" si="3"/>
        <v>2062.311815958155</v>
      </c>
      <c r="K37" s="35">
        <f t="shared" si="4"/>
        <v>18533095760.938385</v>
      </c>
      <c r="Z37" s="45"/>
    </row>
    <row r="38" spans="2:26" x14ac:dyDescent="0.35">
      <c r="B38" s="55">
        <v>29</v>
      </c>
      <c r="C38" s="44">
        <v>28.9</v>
      </c>
      <c r="E38" s="75"/>
      <c r="H38">
        <f t="shared" si="2"/>
        <v>1.6000000000000003</v>
      </c>
      <c r="J38" s="35">
        <f t="shared" si="3"/>
        <v>1919.3684896395648</v>
      </c>
      <c r="K38" s="35">
        <f t="shared" si="4"/>
        <v>17248526504.946087</v>
      </c>
      <c r="L38" s="35">
        <f>SUM(K20:K37)</f>
        <v>88362794741.26622</v>
      </c>
      <c r="M38" t="s">
        <v>109</v>
      </c>
    </row>
    <row r="39" spans="2:26" x14ac:dyDescent="0.35">
      <c r="B39" s="55">
        <v>30</v>
      </c>
      <c r="C39" s="44">
        <v>29.8</v>
      </c>
      <c r="H39">
        <f t="shared" si="2"/>
        <v>1.7000000000000004</v>
      </c>
      <c r="J39" s="35">
        <f t="shared" si="3"/>
        <v>1794.1314199275946</v>
      </c>
      <c r="K39" s="35">
        <f t="shared" si="4"/>
        <v>16123075645.46347</v>
      </c>
      <c r="L39" s="55">
        <f>L38/10^9</f>
        <v>88.362794741266214</v>
      </c>
      <c r="M39" t="s">
        <v>98</v>
      </c>
      <c r="N39" s="55"/>
    </row>
    <row r="40" spans="2:26" x14ac:dyDescent="0.35">
      <c r="B40" s="55">
        <v>31</v>
      </c>
      <c r="C40" s="44">
        <v>22.3</v>
      </c>
      <c r="H40">
        <f t="shared" si="2"/>
        <v>1.8000000000000005</v>
      </c>
      <c r="J40" s="35">
        <f t="shared" si="3"/>
        <v>1683.5483878284449</v>
      </c>
      <c r="K40" s="35">
        <f t="shared" si="4"/>
        <v>15129314223.175207</v>
      </c>
    </row>
    <row r="41" spans="2:26" x14ac:dyDescent="0.35">
      <c r="B41" s="55">
        <v>32</v>
      </c>
      <c r="C41" s="44">
        <v>21.1</v>
      </c>
      <c r="H41">
        <f t="shared" si="2"/>
        <v>1.9000000000000006</v>
      </c>
      <c r="J41" s="35">
        <f t="shared" si="3"/>
        <v>1585.2258421359916</v>
      </c>
      <c r="K41" s="35">
        <f t="shared" si="4"/>
        <v>14245732438.559931</v>
      </c>
    </row>
    <row r="42" spans="2:26" x14ac:dyDescent="0.35">
      <c r="B42" s="55">
        <v>33</v>
      </c>
      <c r="C42" s="44">
        <v>19.399999999999999</v>
      </c>
      <c r="H42" s="60">
        <f t="shared" si="2"/>
        <v>2.0000000000000004</v>
      </c>
      <c r="I42" s="60"/>
      <c r="J42" s="35">
        <f t="shared" si="3"/>
        <v>1497.2610130856076</v>
      </c>
      <c r="K42" s="35">
        <f t="shared" si="4"/>
        <v>13455230930.606384</v>
      </c>
    </row>
    <row r="43" spans="2:26" x14ac:dyDescent="0.35">
      <c r="B43" s="55">
        <v>34</v>
      </c>
      <c r="C43" s="44">
        <v>17.8</v>
      </c>
      <c r="H43">
        <f t="shared" si="2"/>
        <v>2.1000000000000005</v>
      </c>
      <c r="J43" s="35">
        <f t="shared" si="3"/>
        <v>1418.1227571024613</v>
      </c>
      <c r="K43" s="35">
        <f t="shared" si="4"/>
        <v>12744049980.596704</v>
      </c>
      <c r="L43" s="55">
        <f>SUM(K38:K46)/10^(9)</f>
        <v>123.54784320718754</v>
      </c>
    </row>
    <row r="44" spans="2:26" x14ac:dyDescent="0.35">
      <c r="B44" s="55">
        <v>35</v>
      </c>
      <c r="C44" s="44">
        <v>26.3</v>
      </c>
      <c r="H44">
        <f t="shared" si="2"/>
        <v>2.2000000000000006</v>
      </c>
      <c r="J44" s="35">
        <f t="shared" si="3"/>
        <v>1346.5654203301315</v>
      </c>
      <c r="K44" s="35">
        <f t="shared" si="4"/>
        <v>12100995441.250452</v>
      </c>
      <c r="L44" s="55"/>
      <c r="N44" s="56"/>
    </row>
    <row r="45" spans="2:26" x14ac:dyDescent="0.35">
      <c r="H45">
        <f t="shared" si="2"/>
        <v>2.3000000000000007</v>
      </c>
      <c r="J45" s="35">
        <f t="shared" si="3"/>
        <v>1281.5655362940597</v>
      </c>
      <c r="K45" s="35">
        <f t="shared" si="4"/>
        <v>11516869866.267637</v>
      </c>
      <c r="L45" s="55"/>
    </row>
    <row r="46" spans="2:26" x14ac:dyDescent="0.35">
      <c r="H46">
        <f t="shared" si="2"/>
        <v>2.4000000000000008</v>
      </c>
      <c r="J46" s="35">
        <f t="shared" si="3"/>
        <v>1222.2746071827796</v>
      </c>
      <c r="K46" s="35">
        <f t="shared" si="4"/>
        <v>10984048176.321669</v>
      </c>
      <c r="L46" s="55"/>
    </row>
    <row r="47" spans="2:26" x14ac:dyDescent="0.35">
      <c r="E47" s="41"/>
      <c r="H47">
        <f t="shared" si="2"/>
        <v>2.5000000000000009</v>
      </c>
      <c r="J47" s="35">
        <f t="shared" si="3"/>
        <v>1167.9834036074658</v>
      </c>
      <c r="K47" s="35">
        <f t="shared" si="4"/>
        <v>10496156836.587276</v>
      </c>
      <c r="L47" s="55"/>
    </row>
    <row r="48" spans="2:26" x14ac:dyDescent="0.35">
      <c r="H48">
        <f t="shared" si="2"/>
        <v>2.600000000000001</v>
      </c>
      <c r="J48" s="35">
        <f t="shared" si="3"/>
        <v>1118.0946388956656</v>
      </c>
      <c r="K48" s="35">
        <f t="shared" si="4"/>
        <v>10047828292.550329</v>
      </c>
      <c r="L48" s="55"/>
    </row>
    <row r="49" spans="8:14" x14ac:dyDescent="0.35">
      <c r="H49">
        <f t="shared" si="2"/>
        <v>2.7000000000000011</v>
      </c>
      <c r="J49" s="35">
        <f t="shared" si="3"/>
        <v>1072.1018165681346</v>
      </c>
      <c r="K49" s="35">
        <f t="shared" si="4"/>
        <v>9634510881.5186043</v>
      </c>
      <c r="L49" s="55"/>
    </row>
    <row r="50" spans="8:14" x14ac:dyDescent="0.35">
      <c r="H50">
        <f t="shared" si="2"/>
        <v>2.8000000000000012</v>
      </c>
      <c r="J50" s="35">
        <f t="shared" si="3"/>
        <v>1029.572686122877</v>
      </c>
      <c r="K50" s="35">
        <f t="shared" si="4"/>
        <v>9252320156.9771748</v>
      </c>
      <c r="L50" s="55"/>
    </row>
    <row r="51" spans="8:14" x14ac:dyDescent="0.35">
      <c r="H51">
        <f t="shared" si="2"/>
        <v>2.9000000000000012</v>
      </c>
      <c r="J51" s="35">
        <f t="shared" si="3"/>
        <v>990.13617913472524</v>
      </c>
      <c r="K51" s="35">
        <f t="shared" si="4"/>
        <v>8897921489.0197964</v>
      </c>
      <c r="L51" s="55"/>
    </row>
    <row r="52" spans="8:14" x14ac:dyDescent="0.35">
      <c r="H52" s="60">
        <f t="shared" si="2"/>
        <v>3.0000000000000013</v>
      </c>
      <c r="I52" s="60"/>
      <c r="J52" s="35">
        <f t="shared" si="3"/>
        <v>953.47200211824168</v>
      </c>
      <c r="K52" s="35">
        <f t="shared" si="4"/>
        <v>8568436539.9521942</v>
      </c>
      <c r="L52" s="55"/>
    </row>
    <row r="53" spans="8:14" x14ac:dyDescent="0.35">
      <c r="H53">
        <f t="shared" si="2"/>
        <v>3.1000000000000014</v>
      </c>
      <c r="J53" s="35">
        <f t="shared" si="3"/>
        <v>919.30227771903117</v>
      </c>
      <c r="K53" s="35">
        <f t="shared" si="4"/>
        <v>8261368147.3283453</v>
      </c>
      <c r="L53" s="55">
        <f>SUM(K47:K56)/10^(9)</f>
        <v>88.293334601879877</v>
      </c>
    </row>
    <row r="54" spans="8:14" x14ac:dyDescent="0.35">
      <c r="H54">
        <f t="shared" si="2"/>
        <v>3.2000000000000015</v>
      </c>
      <c r="J54" s="35">
        <f t="shared" si="3"/>
        <v>887.38477976912975</v>
      </c>
      <c r="K54" s="35">
        <f t="shared" si="4"/>
        <v>7974539530.3472357</v>
      </c>
      <c r="L54" s="55"/>
      <c r="N54" s="56"/>
    </row>
    <row r="55" spans="8:14" x14ac:dyDescent="0.35">
      <c r="H55">
        <f t="shared" si="2"/>
        <v>3.3000000000000016</v>
      </c>
      <c r="J55" s="35">
        <f t="shared" si="3"/>
        <v>857.50741927049239</v>
      </c>
      <c r="K55" s="35">
        <f t="shared" si="4"/>
        <v>7706044737.7942181</v>
      </c>
      <c r="L55" s="55"/>
    </row>
    <row r="56" spans="8:14" x14ac:dyDescent="0.35">
      <c r="H56">
        <f t="shared" si="2"/>
        <v>3.4000000000000017</v>
      </c>
      <c r="J56" s="35">
        <f t="shared" si="3"/>
        <v>829.48372005851797</v>
      </c>
      <c r="K56" s="35">
        <f t="shared" si="4"/>
        <v>7454207989.8047018</v>
      </c>
      <c r="L56" s="55"/>
    </row>
    <row r="57" spans="8:14" x14ac:dyDescent="0.35">
      <c r="H57">
        <f t="shared" si="2"/>
        <v>3.5000000000000018</v>
      </c>
      <c r="J57" s="35">
        <f t="shared" si="3"/>
        <v>803.14908335245832</v>
      </c>
      <c r="K57" s="35">
        <f t="shared" si="4"/>
        <v>7217550109.0098066</v>
      </c>
      <c r="L57" s="55"/>
    </row>
    <row r="58" spans="8:14" x14ac:dyDescent="0.35">
      <c r="H58">
        <f t="shared" si="2"/>
        <v>3.6000000000000019</v>
      </c>
      <c r="J58" s="35">
        <f t="shared" si="3"/>
        <v>778.35768557624158</v>
      </c>
      <c r="K58" s="35">
        <f t="shared" si="4"/>
        <v>6994760642.6066999</v>
      </c>
      <c r="L58" s="55"/>
    </row>
    <row r="59" spans="8:14" x14ac:dyDescent="0.35">
      <c r="H59">
        <f t="shared" si="2"/>
        <v>3.700000000000002</v>
      </c>
      <c r="J59" s="35">
        <f t="shared" si="3"/>
        <v>754.97988790087288</v>
      </c>
      <c r="K59" s="35">
        <f t="shared" si="4"/>
        <v>6784674583.0472946</v>
      </c>
      <c r="L59" s="55"/>
    </row>
    <row r="60" spans="8:14" x14ac:dyDescent="0.35">
      <c r="H60">
        <f t="shared" si="2"/>
        <v>3.800000000000002</v>
      </c>
      <c r="J60" s="35">
        <f t="shared" si="3"/>
        <v>732.90006187000768</v>
      </c>
      <c r="K60" s="35">
        <f t="shared" si="4"/>
        <v>6586252827.8847437</v>
      </c>
      <c r="L60" s="55"/>
    </row>
    <row r="61" spans="8:14" x14ac:dyDescent="0.35">
      <c r="H61">
        <f t="shared" si="2"/>
        <v>3.9000000000000021</v>
      </c>
      <c r="J61" s="35">
        <f t="shared" si="3"/>
        <v>712.0147553354941</v>
      </c>
      <c r="K61" s="35">
        <f t="shared" si="4"/>
        <v>6398565697.8370218</v>
      </c>
      <c r="L61" s="55"/>
    </row>
    <row r="62" spans="8:14" x14ac:dyDescent="0.35">
      <c r="H62" s="60">
        <f t="shared" si="2"/>
        <v>4.0000000000000018</v>
      </c>
      <c r="I62" s="60"/>
      <c r="J62" s="35">
        <f t="shared" si="3"/>
        <v>692.23113827578811</v>
      </c>
      <c r="K62" s="35">
        <f t="shared" si="4"/>
        <v>6220778970.0356693</v>
      </c>
      <c r="L62" s="55"/>
    </row>
    <row r="63" spans="8:14" x14ac:dyDescent="0.35">
      <c r="H63">
        <f t="shared" si="2"/>
        <v>4.1000000000000014</v>
      </c>
      <c r="J63" s="35">
        <f t="shared" si="3"/>
        <v>673.46568001020944</v>
      </c>
      <c r="K63" s="35">
        <f t="shared" si="4"/>
        <v>6052141990.7279196</v>
      </c>
      <c r="L63" s="55">
        <f>SUM(K57:K66)/10^(9)</f>
        <v>63.481048386839156</v>
      </c>
    </row>
    <row r="64" spans="8:14" x14ac:dyDescent="0.35">
      <c r="H64">
        <f t="shared" si="2"/>
        <v>4.2000000000000011</v>
      </c>
      <c r="J64" s="35">
        <f t="shared" si="3"/>
        <v>655.64301867499967</v>
      </c>
      <c r="K64" s="35">
        <f t="shared" si="4"/>
        <v>5891977515.751687</v>
      </c>
      <c r="L64" s="55"/>
      <c r="N64" s="76"/>
    </row>
    <row r="65" spans="8:14" x14ac:dyDescent="0.35">
      <c r="H65">
        <f t="shared" si="2"/>
        <v>4.3000000000000007</v>
      </c>
      <c r="J65" s="35">
        <f t="shared" si="3"/>
        <v>638.69499120066621</v>
      </c>
      <c r="K65" s="35">
        <f t="shared" si="4"/>
        <v>5739672993.36553</v>
      </c>
      <c r="L65" s="55"/>
    </row>
    <row r="66" spans="8:14" x14ac:dyDescent="0.35">
      <c r="H66">
        <f t="shared" si="2"/>
        <v>4.4000000000000004</v>
      </c>
      <c r="J66" s="35">
        <f t="shared" si="3"/>
        <v>622.55979787850549</v>
      </c>
      <c r="K66" s="35">
        <f t="shared" si="4"/>
        <v>5594673056.5727873</v>
      </c>
      <c r="L66" s="55"/>
    </row>
    <row r="67" spans="8:14" x14ac:dyDescent="0.35">
      <c r="H67">
        <f t="shared" si="2"/>
        <v>4.5</v>
      </c>
      <c r="J67" s="35">
        <f t="shared" si="3"/>
        <v>607.18128026979457</v>
      </c>
      <c r="K67" s="35">
        <f t="shared" si="4"/>
        <v>5456473034.0068016</v>
      </c>
      <c r="L67" s="55"/>
    </row>
    <row r="68" spans="8:14" x14ac:dyDescent="0.35">
      <c r="H68">
        <f t="shared" si="2"/>
        <v>4.5999999999999996</v>
      </c>
      <c r="J68" s="35">
        <f t="shared" si="3"/>
        <v>592.50829495360358</v>
      </c>
      <c r="K68" s="35">
        <f t="shared" si="4"/>
        <v>5324613322.0759621</v>
      </c>
      <c r="L68" s="55"/>
    </row>
    <row r="69" spans="8:14" x14ac:dyDescent="0.35">
      <c r="H69">
        <f t="shared" si="2"/>
        <v>4.6999999999999993</v>
      </c>
      <c r="J69" s="35">
        <f t="shared" si="3"/>
        <v>578.49416862693306</v>
      </c>
      <c r="K69" s="35">
        <f t="shared" si="4"/>
        <v>5198674488.1865759</v>
      </c>
      <c r="L69" s="55"/>
    </row>
    <row r="70" spans="8:14" x14ac:dyDescent="0.35">
      <c r="H70">
        <f t="shared" si="2"/>
        <v>4.7999999999999989</v>
      </c>
      <c r="J70" s="35">
        <f t="shared" si="3"/>
        <v>565.09622251638189</v>
      </c>
      <c r="K70" s="35">
        <f t="shared" si="4"/>
        <v>5078272996.8382006</v>
      </c>
      <c r="L70" s="55"/>
    </row>
    <row r="71" spans="8:14" x14ac:dyDescent="0.35">
      <c r="H71">
        <f t="shared" si="2"/>
        <v>4.8999999999999986</v>
      </c>
      <c r="J71" s="35">
        <f t="shared" si="3"/>
        <v>552.27535605179014</v>
      </c>
      <c r="K71" s="35">
        <f t="shared" si="4"/>
        <v>4963057468.2804651</v>
      </c>
      <c r="L71" s="55"/>
    </row>
    <row r="72" spans="8:14" x14ac:dyDescent="0.35">
      <c r="H72" s="60">
        <f t="shared" si="2"/>
        <v>4.9999999999999982</v>
      </c>
      <c r="I72" s="60"/>
      <c r="J72" s="35">
        <f t="shared" si="3"/>
        <v>539.99568138103814</v>
      </c>
      <c r="K72" s="35">
        <f t="shared" si="4"/>
        <v>4852705394.0571585</v>
      </c>
      <c r="L72" s="55"/>
    </row>
    <row r="73" spans="8:14" x14ac:dyDescent="0.35">
      <c r="H73">
        <f t="shared" si="2"/>
        <v>5.0999999999999979</v>
      </c>
      <c r="J73" s="35">
        <f t="shared" si="3"/>
        <v>528.22420164323285</v>
      </c>
      <c r="K73" s="35">
        <f t="shared" si="4"/>
        <v>4746920245.7878447</v>
      </c>
      <c r="L73" s="55">
        <f>SUM(K67:K76)/10^(9)</f>
        <v>49.268464577746393</v>
      </c>
    </row>
    <row r="74" spans="8:14" x14ac:dyDescent="0.35">
      <c r="H74">
        <f t="shared" si="2"/>
        <v>5.1999999999999975</v>
      </c>
      <c r="J74" s="35">
        <f t="shared" si="3"/>
        <v>516.93052702131013</v>
      </c>
      <c r="K74" s="35">
        <f t="shared" si="4"/>
        <v>4645428923.4565849</v>
      </c>
      <c r="L74" s="55"/>
      <c r="N74" s="76"/>
    </row>
    <row r="75" spans="8:14" x14ac:dyDescent="0.35">
      <c r="H75">
        <f t="shared" si="2"/>
        <v>5.2999999999999972</v>
      </c>
      <c r="J75" s="35">
        <f t="shared" si="3"/>
        <v>506.08662350932065</v>
      </c>
      <c r="K75" s="35">
        <f t="shared" si="4"/>
        <v>4547979497.693243</v>
      </c>
      <c r="L75" s="55"/>
    </row>
    <row r="76" spans="8:14" x14ac:dyDescent="0.35">
      <c r="H76">
        <f t="shared" si="2"/>
        <v>5.3999999999999968</v>
      </c>
      <c r="J76" s="35">
        <f t="shared" si="3"/>
        <v>495.66659008977234</v>
      </c>
      <c r="K76" s="35">
        <f t="shared" si="4"/>
        <v>4454339207.3635559</v>
      </c>
      <c r="L76" s="55"/>
    </row>
    <row r="77" spans="8:14" x14ac:dyDescent="0.35">
      <c r="H77">
        <f t="shared" si="2"/>
        <v>5.4999999999999964</v>
      </c>
      <c r="J77" s="35">
        <f t="shared" si="3"/>
        <v>485.64646065070468</v>
      </c>
      <c r="K77" s="35">
        <f t="shared" si="4"/>
        <v>4364292679.484376</v>
      </c>
      <c r="L77" s="55"/>
    </row>
    <row r="78" spans="8:14" x14ac:dyDescent="0.35">
      <c r="H78">
        <f t="shared" si="2"/>
        <v>5.5999999999999961</v>
      </c>
      <c r="J78" s="35">
        <f t="shared" si="3"/>
        <v>476.00402750335377</v>
      </c>
      <c r="K78" s="35">
        <f t="shared" si="4"/>
        <v>4277640343.2539911</v>
      </c>
      <c r="L78" s="55"/>
    </row>
    <row r="79" spans="8:14" x14ac:dyDescent="0.35">
      <c r="H79">
        <f t="shared" si="2"/>
        <v>5.6999999999999957</v>
      </c>
      <c r="J79" s="35">
        <f t="shared" si="3"/>
        <v>466.71868380762146</v>
      </c>
      <c r="K79" s="35">
        <f t="shared" si="4"/>
        <v>4194197013.9986234</v>
      </c>
      <c r="L79" s="55"/>
    </row>
    <row r="80" spans="8:14" x14ac:dyDescent="0.35">
      <c r="H80">
        <f t="shared" si="2"/>
        <v>5.7999999999999954</v>
      </c>
      <c r="J80" s="35">
        <f t="shared" si="3"/>
        <v>457.77128258884483</v>
      </c>
      <c r="K80" s="35">
        <f t="shared" si="4"/>
        <v>4113790626.2176938</v>
      </c>
      <c r="L80" s="55"/>
    </row>
    <row r="81" spans="8:14" x14ac:dyDescent="0.35">
      <c r="H81">
        <f t="shared" si="2"/>
        <v>5.899999999999995</v>
      </c>
      <c r="J81" s="35">
        <f t="shared" si="3"/>
        <v>449.14401034759123</v>
      </c>
      <c r="K81" s="35">
        <f t="shared" si="4"/>
        <v>4036261097.7702441</v>
      </c>
      <c r="L81" s="55"/>
    </row>
    <row r="82" spans="8:14" x14ac:dyDescent="0.35">
      <c r="H82" s="60">
        <f t="shared" si="2"/>
        <v>5.9999999999999947</v>
      </c>
      <c r="I82" s="60"/>
      <c r="J82" s="35">
        <f t="shared" si="3"/>
        <v>440.82027353414355</v>
      </c>
      <c r="K82" s="35">
        <f t="shared" si="4"/>
        <v>3961459309.6707072</v>
      </c>
      <c r="L82" s="55"/>
    </row>
    <row r="83" spans="8:14" x14ac:dyDescent="0.35">
      <c r="H83">
        <f t="shared" si="2"/>
        <v>6.0999999999999943</v>
      </c>
      <c r="J83" s="35">
        <f t="shared" si="3"/>
        <v>432.78459638898607</v>
      </c>
      <c r="K83" s="35">
        <f t="shared" si="4"/>
        <v>3889246188.025959</v>
      </c>
      <c r="L83" s="55">
        <f>SUM(K77:K87)/10^(9)</f>
        <v>41.907239202819824</v>
      </c>
    </row>
    <row r="84" spans="8:14" x14ac:dyDescent="0.35">
      <c r="H84">
        <f t="shared" si="2"/>
        <v>6.199999999999994</v>
      </c>
      <c r="J84" s="35">
        <f t="shared" si="3"/>
        <v>425.02252884653552</v>
      </c>
      <c r="K84" s="35">
        <f t="shared" si="4"/>
        <v>3819491876.4063692</v>
      </c>
      <c r="N84" s="76"/>
    </row>
    <row r="85" spans="8:14" x14ac:dyDescent="0.35">
      <c r="H85">
        <f t="shared" si="2"/>
        <v>6.2999999999999936</v>
      </c>
      <c r="J85" s="35">
        <f t="shared" si="3"/>
        <v>417.52056336696853</v>
      </c>
      <c r="K85" s="35">
        <f t="shared" si="4"/>
        <v>3752074988.4497466</v>
      </c>
    </row>
    <row r="86" spans="8:14" x14ac:dyDescent="0.35">
      <c r="H86">
        <f t="shared" si="2"/>
        <v>6.3999999999999932</v>
      </c>
      <c r="J86" s="35">
        <f t="shared" si="3"/>
        <v>410.26605970476413</v>
      </c>
      <c r="K86" s="35">
        <f t="shared" si="4"/>
        <v>3686881931.7890854</v>
      </c>
      <c r="M86" s="35"/>
    </row>
    <row r="87" spans="8:14" x14ac:dyDescent="0.35">
      <c r="H87">
        <f t="shared" si="2"/>
        <v>6.4999999999999929</v>
      </c>
      <c r="J87" s="35">
        <f t="shared" si="3"/>
        <v>403.24717674621672</v>
      </c>
      <c r="K87" s="35">
        <f>J87*0.05*$O$8</f>
        <v>1811903147.753026</v>
      </c>
      <c r="L87" s="83">
        <f>SUM(K14:K87)/10^9</f>
        <v>454.860724717739</v>
      </c>
      <c r="M87" s="55">
        <f>SUM(L39:L83)</f>
        <v>454.86072471773906</v>
      </c>
    </row>
    <row r="88" spans="8:14" x14ac:dyDescent="0.35">
      <c r="H88">
        <f t="shared" si="2"/>
        <v>6.5999999999999925</v>
      </c>
      <c r="J88" s="35">
        <f t="shared" si="3"/>
        <v>396.45281065473671</v>
      </c>
      <c r="M88" s="35"/>
    </row>
    <row r="89" spans="8:14" x14ac:dyDescent="0.35">
      <c r="H89">
        <f t="shared" si="2"/>
        <v>6.6999999999999922</v>
      </c>
      <c r="J89" s="35">
        <f t="shared" si="3"/>
        <v>389.87253865485854</v>
      </c>
      <c r="L89" s="35"/>
      <c r="M89" s="35"/>
    </row>
    <row r="90" spans="8:14" x14ac:dyDescent="0.35">
      <c r="H90">
        <f t="shared" si="2"/>
        <v>6.7999999999999918</v>
      </c>
      <c r="J90" s="35">
        <f t="shared" si="3"/>
        <v>383.49656786562838</v>
      </c>
      <c r="L90" s="35"/>
      <c r="M90" s="35"/>
    </row>
    <row r="91" spans="8:14" x14ac:dyDescent="0.35">
      <c r="H91">
        <f t="shared" si="2"/>
        <v>6.8999999999999915</v>
      </c>
      <c r="J91" s="35">
        <f t="shared" si="3"/>
        <v>377.31568866328189</v>
      </c>
      <c r="L91" s="35"/>
      <c r="M91" s="35"/>
    </row>
    <row r="92" spans="8:14" x14ac:dyDescent="0.35">
      <c r="H92" s="61">
        <v>7</v>
      </c>
      <c r="I92" s="33">
        <v>287</v>
      </c>
      <c r="J92" s="35">
        <f t="shared" si="3"/>
        <v>371.32123211334874</v>
      </c>
      <c r="L92" s="35"/>
      <c r="M92" s="35"/>
    </row>
    <row r="93" spans="8:14" x14ac:dyDescent="0.35">
      <c r="H93" s="61">
        <v>8</v>
      </c>
      <c r="I93" s="33">
        <v>320</v>
      </c>
      <c r="J93" s="35">
        <f t="shared" si="3"/>
        <v>320.04035676523415</v>
      </c>
      <c r="L93" s="35">
        <f>(I92-J92)^2</f>
        <v>7110.0701851132353</v>
      </c>
      <c r="M93" s="35"/>
    </row>
    <row r="94" spans="8:14" x14ac:dyDescent="0.35">
      <c r="H94" s="61">
        <v>9</v>
      </c>
      <c r="I94" s="33">
        <v>393</v>
      </c>
      <c r="J94" s="35">
        <f t="shared" si="3"/>
        <v>280.71911651177066</v>
      </c>
      <c r="L94" s="35">
        <f t="shared" ref="L94:L108" si="5">(I93-J93)^2</f>
        <v>1.6286685001643602E-3</v>
      </c>
      <c r="M94" s="35"/>
    </row>
    <row r="95" spans="8:14" x14ac:dyDescent="0.35">
      <c r="H95" s="61">
        <v>10</v>
      </c>
      <c r="I95" s="33">
        <v>301</v>
      </c>
      <c r="J95" s="35">
        <f t="shared" si="3"/>
        <v>249.65708845651559</v>
      </c>
      <c r="L95" s="35">
        <f t="shared" si="5"/>
        <v>12606.996796897331</v>
      </c>
      <c r="M95" s="35"/>
      <c r="N95" s="76"/>
    </row>
    <row r="96" spans="8:14" x14ac:dyDescent="0.35">
      <c r="H96" s="61">
        <v>11</v>
      </c>
      <c r="I96" s="33">
        <v>187</v>
      </c>
      <c r="J96" s="35">
        <f t="shared" si="3"/>
        <v>224.52972415479798</v>
      </c>
      <c r="L96" s="35">
        <f t="shared" si="5"/>
        <v>2636.0945657620641</v>
      </c>
      <c r="M96" s="35"/>
    </row>
    <row r="97" spans="8:13" x14ac:dyDescent="0.35">
      <c r="H97" s="61">
        <v>12</v>
      </c>
      <c r="I97" s="33">
        <v>256</v>
      </c>
      <c r="J97" s="35">
        <f t="shared" si="3"/>
        <v>203.80515959252924</v>
      </c>
      <c r="L97" s="35">
        <f t="shared" si="5"/>
        <v>1408.4801951352265</v>
      </c>
      <c r="M97" s="35"/>
    </row>
    <row r="98" spans="8:13" x14ac:dyDescent="0.35">
      <c r="H98" s="61">
        <v>13</v>
      </c>
      <c r="I98" s="33">
        <v>174</v>
      </c>
      <c r="J98" s="35">
        <f t="shared" si="3"/>
        <v>186.43392817012534</v>
      </c>
      <c r="L98" s="35">
        <f t="shared" si="5"/>
        <v>2724.3013651613428</v>
      </c>
      <c r="M98" s="35"/>
    </row>
    <row r="99" spans="8:13" x14ac:dyDescent="0.35">
      <c r="H99" s="61">
        <v>14</v>
      </c>
      <c r="I99" s="84">
        <v>146</v>
      </c>
      <c r="J99" s="35">
        <f t="shared" si="3"/>
        <v>171.6735538595735</v>
      </c>
      <c r="L99" s="35">
        <f t="shared" si="5"/>
        <v>154.60256973983653</v>
      </c>
      <c r="M99" s="35"/>
    </row>
    <row r="100" spans="8:13" x14ac:dyDescent="0.35">
      <c r="H100" s="61">
        <v>15.16</v>
      </c>
      <c r="I100" s="84">
        <v>156</v>
      </c>
      <c r="J100" s="35">
        <f t="shared" ref="J100:J122" si="6">3238.5*H100^-1.113</f>
        <v>157.11790887844225</v>
      </c>
      <c r="L100" s="35">
        <f t="shared" si="5"/>
        <v>659.13136778042144</v>
      </c>
      <c r="M100" s="35"/>
    </row>
    <row r="101" spans="8:13" x14ac:dyDescent="0.35">
      <c r="H101" s="61">
        <v>15.25</v>
      </c>
      <c r="I101" s="84">
        <v>143</v>
      </c>
      <c r="J101" s="35">
        <f t="shared" si="6"/>
        <v>156.08622075630413</v>
      </c>
      <c r="L101" s="35">
        <f t="shared" si="5"/>
        <v>1.2497202605000102</v>
      </c>
      <c r="M101" s="35"/>
    </row>
    <row r="102" spans="8:13" x14ac:dyDescent="0.35">
      <c r="H102" s="61">
        <v>15</v>
      </c>
      <c r="I102" s="84">
        <v>149.5</v>
      </c>
      <c r="J102" s="35">
        <f t="shared" si="6"/>
        <v>158.98433332147061</v>
      </c>
      <c r="L102" s="35">
        <f t="shared" si="5"/>
        <v>171.24917368272503</v>
      </c>
      <c r="M102" s="35"/>
    </row>
    <row r="103" spans="8:13" x14ac:dyDescent="0.35">
      <c r="H103" s="61">
        <v>16</v>
      </c>
      <c r="I103" s="84">
        <v>117</v>
      </c>
      <c r="J103" s="35">
        <f t="shared" si="6"/>
        <v>147.9647827076096</v>
      </c>
      <c r="L103" s="35">
        <f t="shared" si="5"/>
        <v>89.952578552757828</v>
      </c>
      <c r="M103" s="35"/>
    </row>
    <row r="104" spans="8:13" x14ac:dyDescent="0.35">
      <c r="H104" s="61">
        <v>17</v>
      </c>
      <c r="I104" s="84">
        <v>105</v>
      </c>
      <c r="J104" s="35">
        <f t="shared" si="6"/>
        <v>138.3102135579675</v>
      </c>
      <c r="L104" s="35">
        <f t="shared" si="5"/>
        <v>958.81776812947851</v>
      </c>
      <c r="M104" s="35"/>
    </row>
    <row r="105" spans="8:13" x14ac:dyDescent="0.35">
      <c r="H105" s="61">
        <v>18</v>
      </c>
      <c r="I105" s="85">
        <v>88.3</v>
      </c>
      <c r="J105" s="35">
        <f t="shared" si="6"/>
        <v>129.78532925147775</v>
      </c>
      <c r="L105" s="35">
        <f t="shared" si="5"/>
        <v>1109.5703272774019</v>
      </c>
      <c r="M105" s="35"/>
    </row>
    <row r="106" spans="8:13" x14ac:dyDescent="0.35">
      <c r="H106" s="61">
        <v>19</v>
      </c>
      <c r="I106" s="85">
        <v>84.8</v>
      </c>
      <c r="J106" s="35">
        <f t="shared" si="6"/>
        <v>122.20561009532189</v>
      </c>
      <c r="L106" s="35">
        <f t="shared" si="5"/>
        <v>1721.0325431035155</v>
      </c>
      <c r="M106" s="35"/>
    </row>
    <row r="107" spans="8:13" x14ac:dyDescent="0.35">
      <c r="H107" s="61">
        <v>20</v>
      </c>
      <c r="I107" s="85">
        <v>81</v>
      </c>
      <c r="J107" s="35">
        <f t="shared" si="6"/>
        <v>115.42437090826184</v>
      </c>
      <c r="L107" s="35">
        <f t="shared" si="5"/>
        <v>1399.1796666032469</v>
      </c>
      <c r="M107" s="35"/>
    </row>
    <row r="108" spans="8:13" x14ac:dyDescent="0.35">
      <c r="H108" s="61">
        <v>21</v>
      </c>
      <c r="I108" s="85">
        <v>50.6</v>
      </c>
      <c r="J108" s="35">
        <f t="shared" si="6"/>
        <v>109.3235753009502</v>
      </c>
      <c r="L108" s="35">
        <f t="shared" si="5"/>
        <v>1185.0373124295838</v>
      </c>
      <c r="M108" s="35"/>
    </row>
    <row r="109" spans="8:13" x14ac:dyDescent="0.35">
      <c r="H109" s="61">
        <v>22</v>
      </c>
      <c r="I109" s="85">
        <v>46.6</v>
      </c>
      <c r="J109" s="35">
        <f t="shared" si="6"/>
        <v>103.80719538547005</v>
      </c>
      <c r="L109" s="35"/>
      <c r="M109" s="35"/>
    </row>
    <row r="110" spans="8:13" x14ac:dyDescent="0.35">
      <c r="H110" s="61">
        <v>23</v>
      </c>
      <c r="I110" s="85">
        <v>73.7</v>
      </c>
      <c r="J110" s="35">
        <f t="shared" si="6"/>
        <v>98.796331776250767</v>
      </c>
      <c r="L110" s="35"/>
      <c r="M110" s="35"/>
    </row>
    <row r="111" spans="8:13" x14ac:dyDescent="0.35">
      <c r="H111" s="61">
        <v>24</v>
      </c>
      <c r="I111" s="85">
        <v>73.8</v>
      </c>
      <c r="J111" s="35">
        <f t="shared" si="6"/>
        <v>94.225573482656841</v>
      </c>
      <c r="L111" s="35"/>
      <c r="M111" s="35"/>
    </row>
    <row r="112" spans="8:13" x14ac:dyDescent="0.35">
      <c r="H112" s="61">
        <v>25</v>
      </c>
      <c r="I112" s="85">
        <v>38.5</v>
      </c>
      <c r="J112" s="35">
        <f t="shared" si="6"/>
        <v>90.040245765067638</v>
      </c>
      <c r="L112" s="35"/>
      <c r="M112" s="35"/>
    </row>
    <row r="113" spans="8:13" x14ac:dyDescent="0.35">
      <c r="H113" s="61">
        <v>26</v>
      </c>
      <c r="I113" s="85">
        <v>37</v>
      </c>
      <c r="J113" s="35">
        <f t="shared" si="6"/>
        <v>86.194303586700997</v>
      </c>
      <c r="L113" s="35"/>
      <c r="M113" s="35"/>
    </row>
    <row r="114" spans="8:13" x14ac:dyDescent="0.35">
      <c r="H114" s="61">
        <v>27</v>
      </c>
      <c r="I114" s="85">
        <v>39.1</v>
      </c>
      <c r="J114" s="35">
        <f t="shared" si="6"/>
        <v>82.648700958265252</v>
      </c>
      <c r="L114" s="35"/>
      <c r="M114" s="35"/>
    </row>
    <row r="115" spans="8:13" x14ac:dyDescent="0.35">
      <c r="H115" s="61">
        <v>28</v>
      </c>
      <c r="I115" s="33">
        <v>34.200000000000003</v>
      </c>
      <c r="J115" s="35">
        <f t="shared" si="6"/>
        <v>79.370115538611003</v>
      </c>
      <c r="L115" s="35"/>
      <c r="M115" s="35"/>
    </row>
    <row r="116" spans="8:13" x14ac:dyDescent="0.35">
      <c r="H116" s="61">
        <v>29</v>
      </c>
      <c r="I116" s="33">
        <v>28.9</v>
      </c>
      <c r="J116" s="35">
        <f t="shared" si="6"/>
        <v>76.329941534115989</v>
      </c>
      <c r="L116" s="35"/>
      <c r="M116" s="35"/>
    </row>
    <row r="117" spans="8:13" x14ac:dyDescent="0.35">
      <c r="H117" s="61">
        <v>30</v>
      </c>
      <c r="I117" s="33">
        <v>29.8</v>
      </c>
      <c r="J117" s="35">
        <f t="shared" si="6"/>
        <v>73.50348740887604</v>
      </c>
      <c r="L117" s="35"/>
      <c r="M117" s="35"/>
    </row>
    <row r="118" spans="8:13" x14ac:dyDescent="0.35">
      <c r="H118" s="61">
        <v>31</v>
      </c>
      <c r="I118" s="33">
        <v>22.3</v>
      </c>
      <c r="J118" s="35">
        <f t="shared" si="6"/>
        <v>70.869331501243352</v>
      </c>
      <c r="L118" s="35"/>
      <c r="M118" s="35"/>
    </row>
    <row r="119" spans="8:13" x14ac:dyDescent="0.35">
      <c r="H119" s="61">
        <v>32</v>
      </c>
      <c r="I119" s="33">
        <v>21.1</v>
      </c>
      <c r="J119" s="35">
        <f t="shared" si="6"/>
        <v>68.408800511899784</v>
      </c>
      <c r="L119" s="35"/>
      <c r="M119" s="35"/>
    </row>
    <row r="120" spans="8:13" x14ac:dyDescent="0.35">
      <c r="H120" s="61">
        <v>33</v>
      </c>
      <c r="I120" s="33">
        <v>19.399999999999999</v>
      </c>
      <c r="J120" s="35">
        <f t="shared" si="6"/>
        <v>66.105544426410958</v>
      </c>
      <c r="L120" s="35"/>
      <c r="M120" s="35"/>
    </row>
    <row r="121" spans="8:13" x14ac:dyDescent="0.35">
      <c r="H121" s="61">
        <v>34</v>
      </c>
      <c r="I121" s="33">
        <v>17.8</v>
      </c>
      <c r="J121" s="35">
        <f t="shared" si="6"/>
        <v>63.94518773255804</v>
      </c>
      <c r="L121" s="35"/>
      <c r="M121" s="35"/>
    </row>
    <row r="122" spans="8:13" x14ac:dyDescent="0.35">
      <c r="H122" s="61">
        <v>35</v>
      </c>
      <c r="I122" s="33">
        <v>26.3</v>
      </c>
      <c r="J122" s="35">
        <f t="shared" si="6"/>
        <v>61.915041453232767</v>
      </c>
      <c r="L122" s="35"/>
    </row>
    <row r="123" spans="8:13" x14ac:dyDescent="0.35">
      <c r="L123" s="3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D5B8-D290-498E-A6B5-B4194CB66628}">
  <dimension ref="A2:DL54"/>
  <sheetViews>
    <sheetView topLeftCell="E1" zoomScale="85" zoomScaleNormal="85" workbookViewId="0">
      <selection activeCell="E20" sqref="E20"/>
    </sheetView>
  </sheetViews>
  <sheetFormatPr defaultRowHeight="14.5" x14ac:dyDescent="0.35"/>
  <cols>
    <col min="2" max="2" width="10.7265625" bestFit="1" customWidth="1"/>
    <col min="25" max="25" width="37.81640625" bestFit="1" customWidth="1"/>
    <col min="29" max="29" width="14.81640625" bestFit="1" customWidth="1"/>
    <col min="68" max="68" width="9.7265625" bestFit="1" customWidth="1"/>
    <col min="73" max="73" width="13.7265625" bestFit="1" customWidth="1"/>
  </cols>
  <sheetData>
    <row r="2" spans="2:60" x14ac:dyDescent="0.35">
      <c r="C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</row>
    <row r="3" spans="2:60" x14ac:dyDescent="0.35">
      <c r="E3" s="44"/>
      <c r="F3" s="44"/>
      <c r="G3" s="44"/>
      <c r="H3" s="44"/>
      <c r="I3" s="44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20"/>
      <c r="AE3" s="20"/>
      <c r="AF3" s="20"/>
      <c r="AG3" s="20"/>
      <c r="AH3" s="20"/>
      <c r="AI3" s="20"/>
      <c r="AJ3" s="20"/>
      <c r="AK3" s="20"/>
      <c r="AL3" s="47"/>
      <c r="AM3" s="20"/>
      <c r="AN3" s="20"/>
      <c r="AO3" s="20"/>
      <c r="AP3" s="20"/>
      <c r="AQ3" s="20"/>
      <c r="AR3" s="20"/>
      <c r="AS3" s="47"/>
      <c r="AT3" s="20"/>
      <c r="AU3" s="20"/>
      <c r="AV3" s="20"/>
      <c r="AW3" s="41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</row>
    <row r="5" spans="2:60" x14ac:dyDescent="0.35">
      <c r="B5" s="14"/>
    </row>
    <row r="7" spans="2:60" x14ac:dyDescent="0.35">
      <c r="B7" s="13">
        <v>44280</v>
      </c>
      <c r="C7" s="44">
        <v>0</v>
      </c>
      <c r="S7" s="109" t="s">
        <v>22</v>
      </c>
      <c r="T7" s="109"/>
      <c r="U7" s="109"/>
      <c r="V7" s="109"/>
      <c r="W7" s="109"/>
      <c r="X7" s="109"/>
    </row>
    <row r="8" spans="2:60" x14ac:dyDescent="0.35">
      <c r="B8" s="13">
        <v>44281</v>
      </c>
      <c r="C8" s="44">
        <v>0</v>
      </c>
    </row>
    <row r="9" spans="2:60" ht="15" thickBot="1" x14ac:dyDescent="0.4">
      <c r="B9" s="13">
        <v>44282</v>
      </c>
      <c r="C9" s="44">
        <v>3.9999999999999147E-2</v>
      </c>
      <c r="S9" t="s">
        <v>241</v>
      </c>
      <c r="T9" t="s">
        <v>242</v>
      </c>
      <c r="U9" t="s">
        <v>243</v>
      </c>
      <c r="V9" t="s">
        <v>244</v>
      </c>
      <c r="W9" t="s">
        <v>55</v>
      </c>
    </row>
    <row r="10" spans="2:60" x14ac:dyDescent="0.35">
      <c r="B10" s="13">
        <v>44283</v>
      </c>
      <c r="C10" s="44">
        <v>1.0399999999999991</v>
      </c>
      <c r="S10" s="49">
        <v>41</v>
      </c>
      <c r="T10" s="50">
        <v>0</v>
      </c>
      <c r="U10" s="50">
        <v>18.5</v>
      </c>
      <c r="V10" s="102">
        <f t="shared" ref="V10:V54" si="0">65130*S10^(-1.972)</f>
        <v>42.99038284877836</v>
      </c>
      <c r="W10" s="50">
        <f>(T10*1000*U10*V10)/10^9</f>
        <v>0</v>
      </c>
      <c r="X10" s="51"/>
    </row>
    <row r="11" spans="2:60" x14ac:dyDescent="0.35">
      <c r="B11" s="13">
        <v>44284</v>
      </c>
      <c r="C11" s="44">
        <v>2.34</v>
      </c>
      <c r="S11" s="54">
        <v>42</v>
      </c>
      <c r="T11">
        <v>285056</v>
      </c>
      <c r="U11">
        <v>17.7</v>
      </c>
      <c r="V11" s="55">
        <f t="shared" si="0"/>
        <v>40.995244176683649</v>
      </c>
      <c r="W11">
        <f t="shared" ref="W11:W54" si="1">(T11*1000*(U11/100)*V11)/(10^(9))</f>
        <v>2.068411437353086</v>
      </c>
      <c r="X11" s="70"/>
    </row>
    <row r="12" spans="2:60" x14ac:dyDescent="0.35">
      <c r="B12" s="13">
        <v>44285</v>
      </c>
      <c r="C12" s="44">
        <v>183.74</v>
      </c>
      <c r="S12" s="54">
        <v>43</v>
      </c>
      <c r="T12">
        <v>389800</v>
      </c>
      <c r="U12">
        <v>17.7</v>
      </c>
      <c r="V12" s="55">
        <f t="shared" si="0"/>
        <v>39.136436912358825</v>
      </c>
      <c r="W12">
        <f t="shared" si="1"/>
        <v>2.7002028101934323</v>
      </c>
      <c r="X12" s="70"/>
      <c r="AI12" s="56"/>
    </row>
    <row r="13" spans="2:60" x14ac:dyDescent="0.35">
      <c r="B13" s="13">
        <v>44286</v>
      </c>
      <c r="C13" s="44">
        <v>846.74</v>
      </c>
      <c r="S13" s="54">
        <v>44</v>
      </c>
      <c r="T13">
        <v>289456</v>
      </c>
      <c r="U13">
        <v>16.8</v>
      </c>
      <c r="V13" s="55">
        <f t="shared" si="0"/>
        <v>37.40179109272632</v>
      </c>
      <c r="W13">
        <f t="shared" si="1"/>
        <v>1.8187970375460798</v>
      </c>
      <c r="X13" s="70"/>
    </row>
    <row r="14" spans="2:60" x14ac:dyDescent="0.35">
      <c r="B14" s="13">
        <v>44287</v>
      </c>
      <c r="C14" s="44">
        <v>1135.74</v>
      </c>
      <c r="S14" s="54">
        <v>45</v>
      </c>
      <c r="T14">
        <v>287868</v>
      </c>
      <c r="U14">
        <v>16.7</v>
      </c>
      <c r="V14" s="55">
        <f t="shared" si="0"/>
        <v>35.780466704225468</v>
      </c>
      <c r="W14">
        <f t="shared" si="1"/>
        <v>1.7201085819983999</v>
      </c>
      <c r="X14" s="70"/>
    </row>
    <row r="15" spans="2:60" x14ac:dyDescent="0.35">
      <c r="B15" s="13">
        <v>44288</v>
      </c>
      <c r="C15" s="44">
        <v>1945.74</v>
      </c>
      <c r="S15" s="54">
        <v>46</v>
      </c>
      <c r="T15">
        <v>285879</v>
      </c>
      <c r="U15">
        <v>16.600000000000001</v>
      </c>
      <c r="V15" s="55">
        <f t="shared" si="0"/>
        <v>34.262782873568533</v>
      </c>
      <c r="W15">
        <f t="shared" si="1"/>
        <v>1.6259716774487412</v>
      </c>
      <c r="X15" s="70"/>
    </row>
    <row r="16" spans="2:60" x14ac:dyDescent="0.35">
      <c r="B16" s="13">
        <v>44289</v>
      </c>
      <c r="C16" s="44">
        <v>1305.74</v>
      </c>
      <c r="S16" s="54">
        <v>47</v>
      </c>
      <c r="T16">
        <v>0</v>
      </c>
      <c r="U16">
        <v>17.7</v>
      </c>
      <c r="V16" s="55">
        <f t="shared" si="0"/>
        <v>32.840072129329272</v>
      </c>
      <c r="W16">
        <f t="shared" si="1"/>
        <v>0</v>
      </c>
      <c r="X16" s="70"/>
    </row>
    <row r="17" spans="2:116" x14ac:dyDescent="0.35">
      <c r="B17" s="13">
        <v>44290</v>
      </c>
      <c r="C17" s="44">
        <v>995.74</v>
      </c>
      <c r="S17" s="54">
        <v>48</v>
      </c>
      <c r="T17">
        <v>0</v>
      </c>
      <c r="U17">
        <v>17.2</v>
      </c>
      <c r="V17" s="55">
        <f t="shared" si="0"/>
        <v>31.504555613643433</v>
      </c>
      <c r="W17">
        <f t="shared" si="1"/>
        <v>0</v>
      </c>
      <c r="X17" s="70"/>
    </row>
    <row r="18" spans="2:116" x14ac:dyDescent="0.35">
      <c r="B18" s="13">
        <v>44291</v>
      </c>
      <c r="C18" s="44">
        <v>2015.74</v>
      </c>
      <c r="D18">
        <v>6</v>
      </c>
      <c r="S18" s="54">
        <v>49</v>
      </c>
      <c r="T18">
        <v>281799</v>
      </c>
      <c r="U18">
        <v>17.7</v>
      </c>
      <c r="V18" s="55">
        <f t="shared" si="0"/>
        <v>30.249235870131923</v>
      </c>
      <c r="W18">
        <f t="shared" si="1"/>
        <v>1.5087841821572132</v>
      </c>
      <c r="X18" s="70"/>
      <c r="DL18" t="e">
        <f>44920*DL17^(-1.809)</f>
        <v>#DIV/0!</v>
      </c>
    </row>
    <row r="19" spans="2:116" ht="15" thickBot="1" x14ac:dyDescent="0.4">
      <c r="B19" s="13">
        <v>44292</v>
      </c>
      <c r="C19" s="44">
        <v>1365.74</v>
      </c>
      <c r="D19">
        <v>7</v>
      </c>
      <c r="S19" s="72">
        <v>50</v>
      </c>
      <c r="T19" s="73">
        <v>266063</v>
      </c>
      <c r="U19" s="73">
        <v>15.9</v>
      </c>
      <c r="V19" s="103">
        <f t="shared" si="0"/>
        <v>29.067804433530299</v>
      </c>
      <c r="W19" s="73">
        <f t="shared" si="1"/>
        <v>1.2296848929087412</v>
      </c>
      <c r="X19" s="104">
        <f>SUM(W10:W19)</f>
        <v>12.671960619605693</v>
      </c>
      <c r="Y19" t="s">
        <v>245</v>
      </c>
    </row>
    <row r="20" spans="2:116" x14ac:dyDescent="0.35">
      <c r="B20" s="13">
        <v>44293</v>
      </c>
      <c r="C20" s="44">
        <v>898.74</v>
      </c>
      <c r="D20">
        <v>8</v>
      </c>
      <c r="S20" s="49">
        <v>51</v>
      </c>
      <c r="T20" s="50">
        <v>285165</v>
      </c>
      <c r="U20" s="50">
        <v>16.899999999999999</v>
      </c>
      <c r="V20" s="102">
        <f t="shared" si="0"/>
        <v>27.954561929837713</v>
      </c>
      <c r="W20" s="50">
        <f t="shared" si="1"/>
        <v>1.3472109883100467</v>
      </c>
      <c r="X20" s="51"/>
      <c r="Y20" t="s">
        <v>246</v>
      </c>
    </row>
    <row r="21" spans="2:116" x14ac:dyDescent="0.35">
      <c r="B21" s="13">
        <v>44294</v>
      </c>
      <c r="C21" s="44">
        <v>721.74</v>
      </c>
      <c r="D21">
        <v>9</v>
      </c>
      <c r="S21" s="54">
        <v>52</v>
      </c>
      <c r="T21">
        <v>286289</v>
      </c>
      <c r="U21">
        <v>17</v>
      </c>
      <c r="V21" s="55">
        <f t="shared" si="0"/>
        <v>26.904348787328487</v>
      </c>
      <c r="W21">
        <f t="shared" si="1"/>
        <v>1.3094112486958325</v>
      </c>
      <c r="X21" s="70"/>
    </row>
    <row r="22" spans="2:116" x14ac:dyDescent="0.35">
      <c r="B22" s="13">
        <v>44295</v>
      </c>
      <c r="C22" s="44">
        <v>611.74</v>
      </c>
      <c r="D22">
        <v>10</v>
      </c>
      <c r="S22" s="54">
        <v>53</v>
      </c>
      <c r="T22">
        <v>283441</v>
      </c>
      <c r="U22">
        <v>16.899999999999999</v>
      </c>
      <c r="V22" s="55">
        <f t="shared" si="0"/>
        <v>25.912484977330035</v>
      </c>
      <c r="W22">
        <f t="shared" si="1"/>
        <v>1.241247650603639</v>
      </c>
      <c r="X22" s="70"/>
    </row>
    <row r="23" spans="2:116" x14ac:dyDescent="0.35">
      <c r="B23" s="13">
        <v>44296</v>
      </c>
      <c r="C23" s="44">
        <v>399.74</v>
      </c>
      <c r="D23">
        <v>11</v>
      </c>
      <c r="S23" s="54">
        <v>54</v>
      </c>
      <c r="T23">
        <v>4492</v>
      </c>
      <c r="U23">
        <v>17.600000000000001</v>
      </c>
      <c r="V23" s="55">
        <f t="shared" si="0"/>
        <v>24.974717463945627</v>
      </c>
      <c r="W23">
        <f t="shared" si="1"/>
        <v>1.9744811829255703E-2</v>
      </c>
      <c r="X23" s="70"/>
    </row>
    <row r="24" spans="2:116" x14ac:dyDescent="0.35">
      <c r="B24" s="13">
        <v>44297</v>
      </c>
      <c r="C24" s="44">
        <v>442.74</v>
      </c>
      <c r="D24">
        <v>12</v>
      </c>
      <c r="S24" s="54">
        <v>55</v>
      </c>
      <c r="T24">
        <v>0</v>
      </c>
      <c r="U24">
        <v>17.399999999999999</v>
      </c>
      <c r="V24" s="55">
        <f t="shared" si="0"/>
        <v>24.087174255414951</v>
      </c>
      <c r="W24">
        <f t="shared" si="1"/>
        <v>0</v>
      </c>
      <c r="X24" s="70"/>
    </row>
    <row r="25" spans="2:116" x14ac:dyDescent="0.35">
      <c r="B25" s="13">
        <v>44298</v>
      </c>
      <c r="C25" s="44">
        <v>464.74</v>
      </c>
      <c r="D25">
        <v>13</v>
      </c>
      <c r="S25" s="54">
        <v>56</v>
      </c>
      <c r="T25">
        <v>233192</v>
      </c>
      <c r="U25">
        <v>17.7</v>
      </c>
      <c r="V25" s="55">
        <f t="shared" si="0"/>
        <v>23.246324125636182</v>
      </c>
      <c r="W25">
        <f t="shared" si="1"/>
        <v>0.95949165634444733</v>
      </c>
      <c r="X25" s="70"/>
    </row>
    <row r="26" spans="2:116" x14ac:dyDescent="0.35">
      <c r="B26" s="13">
        <v>44299</v>
      </c>
      <c r="C26" s="44">
        <v>461.74</v>
      </c>
      <c r="D26">
        <v>14</v>
      </c>
      <c r="S26" s="54">
        <v>57</v>
      </c>
      <c r="T26">
        <v>282543</v>
      </c>
      <c r="U26">
        <v>17.600000000000001</v>
      </c>
      <c r="V26" s="55">
        <f t="shared" si="0"/>
        <v>22.448941219713756</v>
      </c>
      <c r="W26">
        <f t="shared" si="1"/>
        <v>1.1163312510313188</v>
      </c>
      <c r="X26" s="70"/>
    </row>
    <row r="27" spans="2:116" x14ac:dyDescent="0.35">
      <c r="B27" s="13">
        <v>44300</v>
      </c>
      <c r="C27" s="44">
        <v>403.74</v>
      </c>
      <c r="D27">
        <v>15</v>
      </c>
      <c r="S27" s="54">
        <v>58</v>
      </c>
      <c r="T27">
        <v>289628</v>
      </c>
      <c r="U27">
        <v>17.7</v>
      </c>
      <c r="V27" s="55">
        <f t="shared" si="0"/>
        <v>21.692073877960546</v>
      </c>
      <c r="W27">
        <f t="shared" si="1"/>
        <v>1.1120258592432946</v>
      </c>
      <c r="X27" s="70"/>
    </row>
    <row r="28" spans="2:116" x14ac:dyDescent="0.35">
      <c r="B28" s="13">
        <v>44301</v>
      </c>
      <c r="C28" s="44">
        <v>332.74</v>
      </c>
      <c r="D28">
        <v>16</v>
      </c>
      <c r="S28" s="54">
        <v>59</v>
      </c>
      <c r="T28">
        <v>294826</v>
      </c>
      <c r="U28">
        <v>17.3</v>
      </c>
      <c r="V28" s="55">
        <f t="shared" si="0"/>
        <v>20.973017113144675</v>
      </c>
      <c r="W28">
        <f t="shared" si="1"/>
        <v>1.0697265986081987</v>
      </c>
      <c r="X28" s="70"/>
    </row>
    <row r="29" spans="2:116" x14ac:dyDescent="0.35">
      <c r="B29" s="13">
        <v>44302</v>
      </c>
      <c r="C29" s="44">
        <v>261.74</v>
      </c>
      <c r="D29">
        <v>17</v>
      </c>
      <c r="S29" s="54">
        <v>60</v>
      </c>
      <c r="T29">
        <v>242227</v>
      </c>
      <c r="U29">
        <v>17.5</v>
      </c>
      <c r="V29" s="55">
        <f t="shared" si="0"/>
        <v>20.289288259588712</v>
      </c>
      <c r="W29">
        <f t="shared" si="1"/>
        <v>0.86005734976969406</v>
      </c>
      <c r="X29" s="70"/>
    </row>
    <row r="30" spans="2:116" x14ac:dyDescent="0.35">
      <c r="B30" s="13">
        <v>44303</v>
      </c>
      <c r="C30" s="44">
        <v>215.74</v>
      </c>
      <c r="D30">
        <v>18</v>
      </c>
      <c r="S30" s="54">
        <v>61</v>
      </c>
      <c r="T30">
        <v>94882</v>
      </c>
      <c r="U30">
        <v>18.8</v>
      </c>
      <c r="V30" s="55">
        <f t="shared" si="0"/>
        <v>19.638605382957508</v>
      </c>
      <c r="W30">
        <f t="shared" si="1"/>
        <v>0.35030982931780552</v>
      </c>
      <c r="X30" s="70"/>
    </row>
    <row r="31" spans="2:116" x14ac:dyDescent="0.35">
      <c r="B31" s="13">
        <v>44304</v>
      </c>
      <c r="C31" s="44">
        <v>207.74</v>
      </c>
      <c r="D31">
        <v>19</v>
      </c>
      <c r="S31" s="54">
        <v>62</v>
      </c>
      <c r="T31">
        <v>0</v>
      </c>
      <c r="U31">
        <v>18.7</v>
      </c>
      <c r="V31" s="55">
        <f t="shared" si="0"/>
        <v>19.018868098595355</v>
      </c>
      <c r="W31">
        <f t="shared" si="1"/>
        <v>0</v>
      </c>
      <c r="X31" s="70"/>
    </row>
    <row r="32" spans="2:116" x14ac:dyDescent="0.35">
      <c r="B32" s="105">
        <v>44305</v>
      </c>
      <c r="C32" s="44">
        <v>248.74</v>
      </c>
      <c r="D32">
        <v>29</v>
      </c>
      <c r="S32" s="54">
        <v>63</v>
      </c>
      <c r="T32">
        <v>0</v>
      </c>
      <c r="U32">
        <v>18.8</v>
      </c>
      <c r="V32" s="55">
        <f t="shared" si="0"/>
        <v>18.428140496025406</v>
      </c>
      <c r="W32">
        <f t="shared" si="1"/>
        <v>0</v>
      </c>
      <c r="X32" s="70"/>
    </row>
    <row r="33" spans="1:24" x14ac:dyDescent="0.35">
      <c r="A33" s="13" t="s">
        <v>3</v>
      </c>
      <c r="B33" s="105">
        <v>44306</v>
      </c>
      <c r="C33" s="44">
        <v>225.74</v>
      </c>
      <c r="D33">
        <v>21</v>
      </c>
      <c r="S33" s="54">
        <v>64</v>
      </c>
      <c r="T33">
        <v>278460</v>
      </c>
      <c r="U33">
        <v>18.600000000000001</v>
      </c>
      <c r="V33" s="55">
        <f t="shared" si="0"/>
        <v>17.864635909289809</v>
      </c>
      <c r="W33">
        <f t="shared" si="1"/>
        <v>0.92527309184595641</v>
      </c>
      <c r="X33" s="70"/>
    </row>
    <row r="34" spans="1:24" x14ac:dyDescent="0.35">
      <c r="A34" s="13" t="s">
        <v>3</v>
      </c>
      <c r="B34" s="105">
        <v>44307</v>
      </c>
      <c r="C34" s="47">
        <v>194.74</v>
      </c>
      <c r="D34">
        <v>22</v>
      </c>
      <c r="S34" s="54">
        <v>65</v>
      </c>
      <c r="T34">
        <v>279331</v>
      </c>
      <c r="U34">
        <v>18</v>
      </c>
      <c r="V34" s="55">
        <f t="shared" si="0"/>
        <v>17.326703308464648</v>
      </c>
      <c r="W34">
        <f t="shared" si="1"/>
        <v>0.87117936513421301</v>
      </c>
      <c r="X34" s="70"/>
    </row>
    <row r="35" spans="1:24" x14ac:dyDescent="0.35">
      <c r="B35" s="13">
        <v>44308</v>
      </c>
      <c r="C35">
        <v>152.74</v>
      </c>
      <c r="D35">
        <v>23</v>
      </c>
      <c r="S35" s="54">
        <v>66</v>
      </c>
      <c r="T35">
        <v>286362</v>
      </c>
      <c r="U35">
        <v>17.899999999999999</v>
      </c>
      <c r="V35" s="55">
        <f t="shared" si="0"/>
        <v>16.812815117997658</v>
      </c>
      <c r="W35">
        <f t="shared" si="1"/>
        <v>0.86180469394478809</v>
      </c>
      <c r="X35" s="70"/>
    </row>
    <row r="36" spans="1:24" x14ac:dyDescent="0.35">
      <c r="B36" s="13">
        <v>44309</v>
      </c>
      <c r="C36">
        <v>99.74</v>
      </c>
      <c r="D36">
        <v>24</v>
      </c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54">
        <v>67</v>
      </c>
      <c r="T36">
        <v>343524</v>
      </c>
      <c r="U36">
        <v>17.600000000000001</v>
      </c>
      <c r="V36" s="55">
        <f t="shared" si="0"/>
        <v>16.3215562933492</v>
      </c>
      <c r="W36">
        <f t="shared" si="1"/>
        <v>0.98680494952450248</v>
      </c>
      <c r="X36" s="70"/>
    </row>
    <row r="37" spans="1:24" x14ac:dyDescent="0.35">
      <c r="B37" s="13">
        <v>44310</v>
      </c>
      <c r="C37">
        <v>64.94</v>
      </c>
      <c r="D37">
        <v>25</v>
      </c>
      <c r="S37" s="54">
        <v>68</v>
      </c>
      <c r="T37">
        <v>98620</v>
      </c>
      <c r="U37">
        <v>17.5</v>
      </c>
      <c r="V37" s="55">
        <f t="shared" si="0"/>
        <v>15.851614509489343</v>
      </c>
      <c r="W37">
        <f t="shared" si="1"/>
        <v>0.27357508901202182</v>
      </c>
      <c r="X37" s="70"/>
    </row>
    <row r="38" spans="1:24" x14ac:dyDescent="0.35">
      <c r="B38" s="13">
        <v>44311</v>
      </c>
      <c r="C38">
        <v>65.039999999999992</v>
      </c>
      <c r="D38">
        <v>26</v>
      </c>
      <c r="S38" s="54">
        <v>69</v>
      </c>
      <c r="T38">
        <v>0</v>
      </c>
      <c r="U38">
        <v>17.3</v>
      </c>
      <c r="V38" s="55">
        <f t="shared" si="0"/>
        <v>15.401771333711105</v>
      </c>
      <c r="W38">
        <f t="shared" si="1"/>
        <v>0</v>
      </c>
      <c r="X38" s="70"/>
    </row>
    <row r="39" spans="1:24" x14ac:dyDescent="0.35">
      <c r="A39" s="13" t="s">
        <v>3</v>
      </c>
      <c r="B39" s="105">
        <v>44312</v>
      </c>
      <c r="C39" s="47">
        <v>163.74</v>
      </c>
      <c r="D39">
        <v>27</v>
      </c>
      <c r="S39" s="54">
        <v>70</v>
      </c>
      <c r="T39">
        <v>266848</v>
      </c>
      <c r="U39">
        <v>18.8</v>
      </c>
      <c r="V39" s="55">
        <f t="shared" si="0"/>
        <v>14.970894271449719</v>
      </c>
      <c r="W39">
        <f t="shared" si="1"/>
        <v>0.7510512005749892</v>
      </c>
      <c r="X39" s="70"/>
    </row>
    <row r="40" spans="1:24" x14ac:dyDescent="0.35">
      <c r="B40" s="13">
        <v>44313</v>
      </c>
      <c r="C40" s="44">
        <v>162.74</v>
      </c>
      <c r="D40">
        <v>28</v>
      </c>
      <c r="S40" s="54">
        <v>71</v>
      </c>
      <c r="T40">
        <v>237637</v>
      </c>
      <c r="U40">
        <v>16.7</v>
      </c>
      <c r="V40" s="55">
        <f t="shared" si="0"/>
        <v>14.557929587766916</v>
      </c>
      <c r="W40">
        <f t="shared" si="1"/>
        <v>0.57773695314584372</v>
      </c>
      <c r="X40" s="70"/>
    </row>
    <row r="41" spans="1:24" x14ac:dyDescent="0.35">
      <c r="B41" s="13">
        <v>44314</v>
      </c>
      <c r="C41" s="44">
        <v>97.74</v>
      </c>
      <c r="D41">
        <v>29</v>
      </c>
      <c r="S41" s="54">
        <v>72</v>
      </c>
      <c r="T41">
        <v>273571</v>
      </c>
      <c r="U41">
        <v>18</v>
      </c>
      <c r="V41" s="55">
        <f t="shared" si="0"/>
        <v>14.16189581920508</v>
      </c>
      <c r="W41">
        <f t="shared" si="1"/>
        <v>0.6973711202080356</v>
      </c>
      <c r="X41" s="70"/>
    </row>
    <row r="42" spans="1:24" x14ac:dyDescent="0.35">
      <c r="B42" s="13">
        <v>44315</v>
      </c>
      <c r="C42" s="44">
        <v>61.239999999999995</v>
      </c>
      <c r="D42">
        <v>30</v>
      </c>
      <c r="S42" s="54">
        <v>73</v>
      </c>
      <c r="T42">
        <v>19189</v>
      </c>
      <c r="U42">
        <v>15.8</v>
      </c>
      <c r="V42" s="55">
        <f t="shared" si="0"/>
        <v>13.78187790112805</v>
      </c>
      <c r="W42">
        <f t="shared" si="1"/>
        <v>4.1784751897069893E-2</v>
      </c>
      <c r="X42" s="70"/>
    </row>
    <row r="43" spans="1:24" x14ac:dyDescent="0.35">
      <c r="B43" s="13">
        <v>44316</v>
      </c>
      <c r="C43" s="44">
        <v>58.739999999999995</v>
      </c>
      <c r="D43">
        <v>31</v>
      </c>
      <c r="S43" s="54">
        <v>74</v>
      </c>
      <c r="T43">
        <v>199853</v>
      </c>
      <c r="U43">
        <v>17.8</v>
      </c>
      <c r="V43" s="55">
        <f t="shared" si="0"/>
        <v>13.417021844684795</v>
      </c>
      <c r="W43">
        <f t="shared" si="1"/>
        <v>0.47729490787719075</v>
      </c>
      <c r="X43" s="70"/>
    </row>
    <row r="44" spans="1:24" x14ac:dyDescent="0.35">
      <c r="B44" s="13">
        <v>44317</v>
      </c>
      <c r="C44" s="44">
        <v>34.14</v>
      </c>
      <c r="D44">
        <v>32</v>
      </c>
      <c r="S44" s="54">
        <v>75</v>
      </c>
      <c r="T44">
        <v>0</v>
      </c>
      <c r="U44">
        <v>17.600000000000001</v>
      </c>
      <c r="V44" s="55">
        <f t="shared" si="0"/>
        <v>13.066529905357907</v>
      </c>
      <c r="W44">
        <f t="shared" si="1"/>
        <v>0</v>
      </c>
      <c r="X44" s="70"/>
    </row>
    <row r="45" spans="1:24" x14ac:dyDescent="0.35">
      <c r="B45" s="13">
        <v>44318</v>
      </c>
      <c r="C45" s="44">
        <v>46.14</v>
      </c>
      <c r="D45">
        <v>33</v>
      </c>
      <c r="S45" s="54">
        <v>76</v>
      </c>
      <c r="T45">
        <v>0</v>
      </c>
      <c r="U45">
        <v>17.2</v>
      </c>
      <c r="V45" s="55">
        <f t="shared" si="0"/>
        <v>12.729656191867004</v>
      </c>
      <c r="W45">
        <f t="shared" si="1"/>
        <v>0</v>
      </c>
      <c r="X45" s="70"/>
    </row>
    <row r="46" spans="1:24" x14ac:dyDescent="0.35">
      <c r="B46" s="13">
        <v>44319</v>
      </c>
      <c r="C46" s="44">
        <v>83.14</v>
      </c>
      <c r="D46">
        <v>34</v>
      </c>
      <c r="S46" s="54">
        <v>77</v>
      </c>
      <c r="T46">
        <v>229082</v>
      </c>
      <c r="U46">
        <v>16.7</v>
      </c>
      <c r="V46" s="55">
        <f t="shared" si="0"/>
        <v>12.405702670127923</v>
      </c>
      <c r="W46">
        <f t="shared" si="1"/>
        <v>0.47460117090606679</v>
      </c>
      <c r="X46" s="70"/>
    </row>
    <row r="47" spans="1:24" x14ac:dyDescent="0.35">
      <c r="B47" s="13">
        <v>44320</v>
      </c>
      <c r="C47" s="44">
        <v>60.14</v>
      </c>
      <c r="D47">
        <v>35</v>
      </c>
      <c r="S47" s="54">
        <v>78</v>
      </c>
      <c r="T47">
        <v>282887</v>
      </c>
      <c r="U47">
        <v>16.7</v>
      </c>
      <c r="V47" s="55">
        <f t="shared" si="0"/>
        <v>12.094015522145598</v>
      </c>
      <c r="W47">
        <f t="shared" si="1"/>
        <v>0.57134704142520465</v>
      </c>
      <c r="X47" s="70"/>
    </row>
    <row r="48" spans="1:24" x14ac:dyDescent="0.35">
      <c r="B48" s="13">
        <v>44321</v>
      </c>
      <c r="C48" s="44">
        <v>52.14</v>
      </c>
      <c r="D48">
        <v>36</v>
      </c>
      <c r="S48" s="54">
        <v>79</v>
      </c>
      <c r="T48">
        <v>283223</v>
      </c>
      <c r="U48">
        <v>17.5</v>
      </c>
      <c r="V48" s="55">
        <f t="shared" si="0"/>
        <v>11.793981824247219</v>
      </c>
      <c r="W48">
        <f t="shared" si="1"/>
        <v>0.58455720998653471</v>
      </c>
      <c r="X48" s="70"/>
    </row>
    <row r="49" spans="2:24" x14ac:dyDescent="0.35">
      <c r="B49" s="13">
        <v>44322</v>
      </c>
      <c r="C49" s="44">
        <v>44.539999999999992</v>
      </c>
      <c r="D49">
        <v>37</v>
      </c>
      <c r="S49" s="54">
        <v>80</v>
      </c>
      <c r="T49">
        <v>285355</v>
      </c>
      <c r="U49">
        <v>17.5</v>
      </c>
      <c r="V49" s="55">
        <f t="shared" si="0"/>
        <v>11.505026513029508</v>
      </c>
      <c r="W49">
        <f t="shared" si="1"/>
        <v>0.57452794710946875</v>
      </c>
      <c r="X49" s="70"/>
    </row>
    <row r="50" spans="2:24" x14ac:dyDescent="0.35">
      <c r="B50" s="13">
        <v>44323</v>
      </c>
      <c r="C50" s="44">
        <v>42.039999999999992</v>
      </c>
      <c r="D50">
        <v>38</v>
      </c>
      <c r="S50" s="54">
        <v>81</v>
      </c>
      <c r="T50">
        <v>288367</v>
      </c>
      <c r="U50">
        <v>18.3</v>
      </c>
      <c r="V50" s="55">
        <f t="shared" si="0"/>
        <v>11.22660961087513</v>
      </c>
      <c r="W50">
        <f t="shared" si="1"/>
        <v>0.59244122325963877</v>
      </c>
      <c r="X50" s="70"/>
    </row>
    <row r="51" spans="2:24" x14ac:dyDescent="0.35">
      <c r="B51" s="13">
        <v>44324</v>
      </c>
      <c r="C51" s="44">
        <v>42.64</v>
      </c>
      <c r="D51">
        <v>39</v>
      </c>
      <c r="S51" s="54">
        <v>82</v>
      </c>
      <c r="T51">
        <v>0</v>
      </c>
      <c r="U51">
        <v>19</v>
      </c>
      <c r="V51" s="55">
        <f t="shared" si="0"/>
        <v>10.958223685954895</v>
      </c>
      <c r="W51">
        <f t="shared" si="1"/>
        <v>0</v>
      </c>
      <c r="X51" s="70"/>
    </row>
    <row r="52" spans="2:24" x14ac:dyDescent="0.35">
      <c r="B52" s="13">
        <v>44325</v>
      </c>
      <c r="C52" s="44">
        <v>43.34</v>
      </c>
      <c r="D52">
        <v>40</v>
      </c>
      <c r="S52" s="54">
        <v>83</v>
      </c>
      <c r="T52">
        <v>0</v>
      </c>
      <c r="U52">
        <v>19.899999999999999</v>
      </c>
      <c r="V52" s="55">
        <f t="shared" si="0"/>
        <v>10.699391524327044</v>
      </c>
      <c r="W52">
        <f t="shared" si="1"/>
        <v>0</v>
      </c>
      <c r="X52" s="70"/>
    </row>
    <row r="53" spans="2:24" x14ac:dyDescent="0.35">
      <c r="B53" s="13"/>
      <c r="C53" s="20"/>
      <c r="S53" s="54">
        <v>84</v>
      </c>
      <c r="T53">
        <v>275303</v>
      </c>
      <c r="U53">
        <v>19.2</v>
      </c>
      <c r="V53" s="55">
        <f t="shared" si="0"/>
        <v>10.44966399412294</v>
      </c>
      <c r="W53">
        <f t="shared" si="1"/>
        <v>0.55235017854221335</v>
      </c>
      <c r="X53" s="70"/>
    </row>
    <row r="54" spans="2:24" ht="15" thickBot="1" x14ac:dyDescent="0.4">
      <c r="B54" s="13"/>
      <c r="C54" s="20"/>
      <c r="S54" s="72">
        <v>85</v>
      </c>
      <c r="T54" s="73">
        <v>228384</v>
      </c>
      <c r="U54" s="73">
        <v>18.600000000000001</v>
      </c>
      <c r="V54" s="103">
        <f t="shared" si="0"/>
        <v>10.208618083907439</v>
      </c>
      <c r="W54" s="73">
        <f t="shared" si="1"/>
        <v>0.43365621604037169</v>
      </c>
      <c r="X54" s="104">
        <f>SUM(W20:W54)</f>
        <v>19.632914354187644</v>
      </c>
    </row>
  </sheetData>
  <mergeCells count="1">
    <mergeCell ref="S7:X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Figure 1</vt:lpstr>
      <vt:lpstr>Figure 2a</vt:lpstr>
      <vt:lpstr>Figure 2a (2)</vt:lpstr>
      <vt:lpstr>Figure 2a (3)</vt:lpstr>
      <vt:lpstr>Figure 2a (4)</vt:lpstr>
      <vt:lpstr>Figure 2b</vt:lpstr>
      <vt:lpstr>Figure 2c</vt:lpstr>
      <vt:lpstr>Figure 2c (2)</vt:lpstr>
      <vt:lpstr>Figure 2d</vt:lpstr>
      <vt:lpstr>Figure 3</vt:lpstr>
      <vt:lpstr>Figure 4a</vt:lpstr>
      <vt:lpstr>Figure 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Vitale</dc:creator>
  <cp:lastModifiedBy>Donovan Vitale</cp:lastModifiedBy>
  <dcterms:created xsi:type="dcterms:W3CDTF">2023-03-09T17:45:48Z</dcterms:created>
  <dcterms:modified xsi:type="dcterms:W3CDTF">2023-03-24T22:37:45Z</dcterms:modified>
</cp:coreProperties>
</file>