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WMU Undergrad\Thesis\Writing\Manuscript\Final Submission\Archive\"/>
    </mc:Choice>
  </mc:AlternateContent>
  <xr:revisionPtr revIDLastSave="0" documentId="13_ncr:1_{2CA96DB2-4276-4F3B-A4D0-0A90A971B60F}" xr6:coauthVersionLast="47" xr6:coauthVersionMax="47" xr10:uidLastSave="{00000000-0000-0000-0000-000000000000}"/>
  <bookViews>
    <workbookView xWindow="10" yWindow="250" windowWidth="19190" windowHeight="10070" firstSheet="1" activeTab="3" xr2:uid="{5A1A1E51-2997-4BF6-999F-AA4026DA9224}"/>
  </bookViews>
  <sheets>
    <sheet name="Influent Original" sheetId="2" r:id="rId1"/>
    <sheet name="Influent background" sheetId="1" r:id="rId2"/>
    <sheet name="Influent Background corrected" sheetId="3" r:id="rId3"/>
    <sheet name="influent mass balance" sheetId="4" r:id="rId4"/>
  </sheets>
  <definedNames>
    <definedName name="_xlnm.Print_Area" localSheetId="0">'Influent Original'!$B$1:$V$34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4" l="1"/>
  <c r="G38" i="4"/>
  <c r="H39" i="4" s="1"/>
  <c r="Q40" i="4"/>
  <c r="AJ36" i="4"/>
  <c r="AI36" i="4"/>
  <c r="AH36" i="4"/>
  <c r="AG36" i="4"/>
  <c r="AI37" i="4" s="1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S37" i="4" s="1"/>
  <c r="AB37" i="4" l="1"/>
  <c r="AI40" i="4"/>
  <c r="G39" i="4"/>
  <c r="AF37" i="4"/>
  <c r="AF40" i="4" s="1"/>
  <c r="S40" i="4"/>
  <c r="W37" i="4"/>
  <c r="W40" i="4" s="1"/>
  <c r="AB40" i="4"/>
  <c r="S42" i="4" l="1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D51" i="4" s="1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G41" i="4"/>
  <c r="F39" i="4"/>
  <c r="F40" i="4" s="1"/>
  <c r="F41" i="4" s="1"/>
  <c r="E39" i="4"/>
  <c r="E40" i="4" s="1"/>
  <c r="D39" i="4"/>
  <c r="D40" i="4" s="1"/>
  <c r="D41" i="4" s="1"/>
  <c r="I39" i="4"/>
  <c r="I40" i="4" s="1"/>
  <c r="I41" i="4" s="1"/>
  <c r="E36" i="4"/>
  <c r="CS34" i="4"/>
  <c r="CQ34" i="4"/>
  <c r="CO34" i="4"/>
  <c r="CM34" i="4"/>
  <c r="CI34" i="4"/>
  <c r="CG34" i="4"/>
  <c r="CE34" i="4"/>
  <c r="CC34" i="4"/>
  <c r="CA34" i="4"/>
  <c r="BY34" i="4"/>
  <c r="BW34" i="4"/>
  <c r="BU34" i="4"/>
  <c r="BS34" i="4"/>
  <c r="BQ34" i="4"/>
  <c r="BO34" i="4"/>
  <c r="BM34" i="4"/>
  <c r="BK34" i="4"/>
  <c r="BI34" i="4"/>
  <c r="BG34" i="4"/>
  <c r="BE34" i="4"/>
  <c r="BC34" i="4"/>
  <c r="BA34" i="4"/>
  <c r="AY34" i="4"/>
  <c r="AW34" i="4"/>
  <c r="AU34" i="4"/>
  <c r="AS34" i="4"/>
  <c r="AQ34" i="4"/>
  <c r="AO34" i="4"/>
  <c r="AM34" i="4"/>
  <c r="AK34" i="4"/>
  <c r="AI34" i="4"/>
  <c r="AG34" i="4"/>
  <c r="AE34" i="4"/>
  <c r="AC34" i="4"/>
  <c r="AA34" i="4"/>
  <c r="Z34" i="4"/>
  <c r="Y34" i="4"/>
  <c r="X34" i="4"/>
  <c r="W34" i="4"/>
  <c r="U34" i="4"/>
  <c r="S34" i="4"/>
  <c r="Q34" i="4"/>
  <c r="O34" i="4"/>
  <c r="M34" i="4"/>
  <c r="K34" i="4"/>
  <c r="CK33" i="4"/>
  <c r="CK34" i="4" s="1"/>
  <c r="I33" i="4"/>
  <c r="I34" i="4" s="1"/>
  <c r="G33" i="4"/>
  <c r="E33" i="4"/>
  <c r="C33" i="4"/>
  <c r="CS4" i="4"/>
  <c r="CT7" i="4" s="1"/>
  <c r="CQ4" i="4"/>
  <c r="CR7" i="4" s="1"/>
  <c r="CO4" i="4"/>
  <c r="CP20" i="4" s="1"/>
  <c r="CM4" i="4"/>
  <c r="CN15" i="4" s="1"/>
  <c r="CK4" i="4"/>
  <c r="CL29" i="4" s="1"/>
  <c r="CI4" i="4"/>
  <c r="CJ6" i="4" s="1"/>
  <c r="CG4" i="4"/>
  <c r="CH10" i="4" s="1"/>
  <c r="CE4" i="4"/>
  <c r="CC4" i="4"/>
  <c r="CD7" i="4" s="1"/>
  <c r="CA4" i="4"/>
  <c r="CB9" i="4" s="1"/>
  <c r="BY4" i="4"/>
  <c r="BZ5" i="4" s="1"/>
  <c r="BW4" i="4"/>
  <c r="BX24" i="4" s="1"/>
  <c r="BU4" i="4"/>
  <c r="BV6" i="4" s="1"/>
  <c r="BS4" i="4"/>
  <c r="BT17" i="4" s="1"/>
  <c r="BQ4" i="4"/>
  <c r="BR11" i="4" s="1"/>
  <c r="BO4" i="4"/>
  <c r="BM4" i="4"/>
  <c r="BN6" i="4" s="1"/>
  <c r="BK4" i="4"/>
  <c r="BL5" i="4" s="1"/>
  <c r="BI4" i="4"/>
  <c r="BJ18" i="4" s="1"/>
  <c r="BG4" i="4"/>
  <c r="BH12" i="4" s="1"/>
  <c r="BE4" i="4"/>
  <c r="BF24" i="4" s="1"/>
  <c r="BC4" i="4"/>
  <c r="BD23" i="4" s="1"/>
  <c r="BA4" i="4"/>
  <c r="BB17" i="4" s="1"/>
  <c r="AY4" i="4"/>
  <c r="AZ5" i="4" s="1"/>
  <c r="AW4" i="4"/>
  <c r="AX22" i="4" s="1"/>
  <c r="AU4" i="4"/>
  <c r="AV22" i="4" s="1"/>
  <c r="AS4" i="4"/>
  <c r="AT14" i="4" s="1"/>
  <c r="AQ4" i="4"/>
  <c r="AR16" i="4" s="1"/>
  <c r="AO4" i="4"/>
  <c r="AP14" i="4" s="1"/>
  <c r="AM4" i="4"/>
  <c r="AN16" i="4" s="1"/>
  <c r="AK4" i="4"/>
  <c r="AL15" i="4" s="1"/>
  <c r="AI4" i="4"/>
  <c r="AJ11" i="4" s="1"/>
  <c r="AG4" i="4"/>
  <c r="AH11" i="4" s="1"/>
  <c r="AE4" i="4"/>
  <c r="AF13" i="4" s="1"/>
  <c r="AC4" i="4"/>
  <c r="AD10" i="4" s="1"/>
  <c r="AA4" i="4"/>
  <c r="AB6" i="4" s="1"/>
  <c r="Y4" i="4"/>
  <c r="Z6" i="4" s="1"/>
  <c r="W4" i="4"/>
  <c r="X16" i="4" s="1"/>
  <c r="U4" i="4"/>
  <c r="V12" i="4" s="1"/>
  <c r="S4" i="4"/>
  <c r="T17" i="4" s="1"/>
  <c r="Q4" i="4"/>
  <c r="R9" i="4" s="1"/>
  <c r="O4" i="4"/>
  <c r="P9" i="4" s="1"/>
  <c r="M4" i="4"/>
  <c r="N5" i="4" s="1"/>
  <c r="K4" i="4"/>
  <c r="L5" i="4" s="1"/>
  <c r="I4" i="4"/>
  <c r="J5" i="4" s="1"/>
  <c r="G4" i="4"/>
  <c r="H12" i="4" s="1"/>
  <c r="E4" i="4"/>
  <c r="F6" i="4" s="1"/>
  <c r="C4" i="4"/>
  <c r="D9" i="4" s="1"/>
  <c r="L18" i="4" l="1"/>
  <c r="AB5" i="4"/>
  <c r="AR6" i="4"/>
  <c r="BB6" i="4"/>
  <c r="BX6" i="4"/>
  <c r="AF9" i="4"/>
  <c r="CD9" i="4"/>
  <c r="CH13" i="4"/>
  <c r="AT13" i="4"/>
  <c r="BR6" i="4"/>
  <c r="L10" i="4"/>
  <c r="BR15" i="4"/>
  <c r="N10" i="4"/>
  <c r="AD5" i="4"/>
  <c r="CH6" i="4"/>
  <c r="BR10" i="4"/>
  <c r="BB21" i="4"/>
  <c r="AF5" i="4"/>
  <c r="AF7" i="4"/>
  <c r="AL11" i="4"/>
  <c r="L29" i="4"/>
  <c r="CB5" i="4"/>
  <c r="CB7" i="4"/>
  <c r="CP11" i="4"/>
  <c r="CB29" i="4"/>
  <c r="CP5" i="4"/>
  <c r="BF8" i="4"/>
  <c r="CP12" i="4"/>
  <c r="E41" i="4"/>
  <c r="BB11" i="4"/>
  <c r="AP12" i="4"/>
  <c r="X14" i="4"/>
  <c r="AP16" i="4"/>
  <c r="BF19" i="4"/>
  <c r="H32" i="4"/>
  <c r="E51" i="4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AL51" i="4" s="1"/>
  <c r="AM51" i="4" s="1"/>
  <c r="AN51" i="4" s="1"/>
  <c r="AO51" i="4" s="1"/>
  <c r="AP51" i="4" s="1"/>
  <c r="AQ51" i="4" s="1"/>
  <c r="AR51" i="4" s="1"/>
  <c r="AS51" i="4" s="1"/>
  <c r="AT51" i="4" s="1"/>
  <c r="AU51" i="4" s="1"/>
  <c r="CJ10" i="4"/>
  <c r="BD17" i="4"/>
  <c r="H8" i="4"/>
  <c r="CJ8" i="4"/>
  <c r="H6" i="4"/>
  <c r="CT6" i="4"/>
  <c r="CL8" i="4"/>
  <c r="BF11" i="4"/>
  <c r="BT16" i="4"/>
  <c r="BN19" i="4"/>
  <c r="CT5" i="4"/>
  <c r="AX6" i="4"/>
  <c r="J8" i="4"/>
  <c r="AR5" i="4"/>
  <c r="L8" i="4"/>
  <c r="AB10" i="4"/>
  <c r="AR12" i="4"/>
  <c r="AN32" i="4"/>
  <c r="AV5" i="4"/>
  <c r="V6" i="4"/>
  <c r="BD6" i="4"/>
  <c r="Z7" i="4"/>
  <c r="X8" i="4"/>
  <c r="CN8" i="4"/>
  <c r="AN10" i="4"/>
  <c r="BF12" i="4"/>
  <c r="AR14" i="4"/>
  <c r="CP16" i="4"/>
  <c r="AN6" i="4"/>
  <c r="X12" i="4"/>
  <c r="BT8" i="4"/>
  <c r="AN12" i="4"/>
  <c r="AX5" i="4"/>
  <c r="AN8" i="4"/>
  <c r="BN10" i="4"/>
  <c r="BT14" i="4"/>
  <c r="X6" i="4"/>
  <c r="R17" i="4"/>
  <c r="BV5" i="4"/>
  <c r="BT6" i="4"/>
  <c r="AR8" i="4"/>
  <c r="CT12" i="4"/>
  <c r="P15" i="4"/>
  <c r="V17" i="4"/>
  <c r="BB23" i="4"/>
  <c r="AH7" i="4"/>
  <c r="AH9" i="4"/>
  <c r="AL6" i="4"/>
  <c r="BN7" i="4"/>
  <c r="BD8" i="4"/>
  <c r="BP32" i="4"/>
  <c r="BP31" i="4"/>
  <c r="BP30" i="4"/>
  <c r="BP29" i="4"/>
  <c r="BP25" i="4"/>
  <c r="BP28" i="4"/>
  <c r="BP27" i="4"/>
  <c r="BP23" i="4"/>
  <c r="BP26" i="4"/>
  <c r="BP18" i="4"/>
  <c r="BP17" i="4"/>
  <c r="BP22" i="4"/>
  <c r="BP21" i="4"/>
  <c r="BP19" i="4"/>
  <c r="BP24" i="4"/>
  <c r="BP20" i="4"/>
  <c r="BP11" i="4"/>
  <c r="BP8" i="4"/>
  <c r="BP6" i="4"/>
  <c r="BP12" i="4"/>
  <c r="AJ9" i="4"/>
  <c r="BP10" i="4"/>
  <c r="P11" i="4"/>
  <c r="F12" i="4"/>
  <c r="AV13" i="4"/>
  <c r="R15" i="4"/>
  <c r="AZ18" i="4"/>
  <c r="BX19" i="4"/>
  <c r="BN21" i="4"/>
  <c r="T32" i="4"/>
  <c r="T30" i="4"/>
  <c r="T29" i="4"/>
  <c r="T31" i="4"/>
  <c r="T28" i="4"/>
  <c r="T27" i="4"/>
  <c r="T26" i="4"/>
  <c r="T24" i="4"/>
  <c r="T18" i="4"/>
  <c r="T22" i="4"/>
  <c r="T20" i="4"/>
  <c r="T19" i="4"/>
  <c r="T23" i="4"/>
  <c r="T12" i="4"/>
  <c r="T8" i="4"/>
  <c r="T6" i="4"/>
  <c r="T13" i="4"/>
  <c r="T21" i="4"/>
  <c r="T10" i="4"/>
  <c r="CF32" i="4"/>
  <c r="CF28" i="4"/>
  <c r="CF27" i="4"/>
  <c r="CF23" i="4"/>
  <c r="CF24" i="4"/>
  <c r="CF31" i="4"/>
  <c r="CF25" i="4"/>
  <c r="CF30" i="4"/>
  <c r="CF29" i="4"/>
  <c r="CF20" i="4"/>
  <c r="CF18" i="4"/>
  <c r="CF17" i="4"/>
  <c r="CF19" i="4"/>
  <c r="CF16" i="4"/>
  <c r="CF15" i="4"/>
  <c r="CF11" i="4"/>
  <c r="CF8" i="4"/>
  <c r="CF6" i="4"/>
  <c r="CF14" i="4"/>
  <c r="CF22" i="4"/>
  <c r="CF12" i="4"/>
  <c r="AZ11" i="4"/>
  <c r="CF13" i="4"/>
  <c r="D12" i="4"/>
  <c r="J27" i="4"/>
  <c r="J23" i="4"/>
  <c r="J21" i="4"/>
  <c r="J24" i="4"/>
  <c r="J32" i="4"/>
  <c r="J25" i="4"/>
  <c r="J31" i="4"/>
  <c r="J29" i="4"/>
  <c r="J28" i="4"/>
  <c r="J22" i="4"/>
  <c r="J19" i="4"/>
  <c r="J18" i="4"/>
  <c r="J20" i="4"/>
  <c r="J17" i="4"/>
  <c r="J15" i="4"/>
  <c r="J26" i="4"/>
  <c r="J16" i="4"/>
  <c r="J14" i="4"/>
  <c r="J11" i="4"/>
  <c r="J9" i="4"/>
  <c r="J30" i="4"/>
  <c r="J12" i="4"/>
  <c r="Z29" i="4"/>
  <c r="Z28" i="4"/>
  <c r="Z21" i="4"/>
  <c r="Z31" i="4"/>
  <c r="Z27" i="4"/>
  <c r="Z26" i="4"/>
  <c r="Z24" i="4"/>
  <c r="Z22" i="4"/>
  <c r="Z19" i="4"/>
  <c r="Z18" i="4"/>
  <c r="Z17" i="4"/>
  <c r="Z15" i="4"/>
  <c r="Z30" i="4"/>
  <c r="Z32" i="4"/>
  <c r="Z23" i="4"/>
  <c r="Z13" i="4"/>
  <c r="Z10" i="4"/>
  <c r="Z9" i="4"/>
  <c r="Z16" i="4"/>
  <c r="Z11" i="4"/>
  <c r="Z25" i="4"/>
  <c r="Z14" i="4"/>
  <c r="AP22" i="4"/>
  <c r="AP23" i="4"/>
  <c r="AP21" i="4"/>
  <c r="AP30" i="4"/>
  <c r="AP32" i="4"/>
  <c r="AP29" i="4"/>
  <c r="AP28" i="4"/>
  <c r="AP24" i="4"/>
  <c r="AP31" i="4"/>
  <c r="AP25" i="4"/>
  <c r="AP27" i="4"/>
  <c r="AP26" i="4"/>
  <c r="AP17" i="4"/>
  <c r="AP15" i="4"/>
  <c r="AP18" i="4"/>
  <c r="AP19" i="4"/>
  <c r="AP13" i="4"/>
  <c r="AP10" i="4"/>
  <c r="AP9" i="4"/>
  <c r="AP7" i="4"/>
  <c r="AP20" i="4"/>
  <c r="AP11" i="4"/>
  <c r="BF29" i="4"/>
  <c r="BF28" i="4"/>
  <c r="BF25" i="4"/>
  <c r="BF21" i="4"/>
  <c r="BF31" i="4"/>
  <c r="BF23" i="4"/>
  <c r="BF30" i="4"/>
  <c r="BF27" i="4"/>
  <c r="BF26" i="4"/>
  <c r="BF20" i="4"/>
  <c r="BF15" i="4"/>
  <c r="BF32" i="4"/>
  <c r="BF22" i="4"/>
  <c r="BF16" i="4"/>
  <c r="BF14" i="4"/>
  <c r="BF13" i="4"/>
  <c r="BF10" i="4"/>
  <c r="BF9" i="4"/>
  <c r="BF7" i="4"/>
  <c r="BV30" i="4"/>
  <c r="BV22" i="4"/>
  <c r="BV21" i="4"/>
  <c r="BV29" i="4"/>
  <c r="BV28" i="4"/>
  <c r="BV27" i="4"/>
  <c r="BV26" i="4"/>
  <c r="BV32" i="4"/>
  <c r="BV31" i="4"/>
  <c r="BV24" i="4"/>
  <c r="BV19" i="4"/>
  <c r="BV18" i="4"/>
  <c r="BV25" i="4"/>
  <c r="BV23" i="4"/>
  <c r="BV15" i="4"/>
  <c r="BV20" i="4"/>
  <c r="BV12" i="4"/>
  <c r="BV9" i="4"/>
  <c r="BV7" i="4"/>
  <c r="BV17" i="4"/>
  <c r="BV13" i="4"/>
  <c r="BV10" i="4"/>
  <c r="BV16" i="4"/>
  <c r="CL24" i="4"/>
  <c r="CL25" i="4"/>
  <c r="CL21" i="4"/>
  <c r="CL31" i="4"/>
  <c r="CL22" i="4"/>
  <c r="CL30" i="4"/>
  <c r="CL27" i="4"/>
  <c r="CL26" i="4"/>
  <c r="CL20" i="4"/>
  <c r="CL17" i="4"/>
  <c r="CL32" i="4"/>
  <c r="CL19" i="4"/>
  <c r="CL18" i="4"/>
  <c r="CL15" i="4"/>
  <c r="CL28" i="4"/>
  <c r="CL14" i="4"/>
  <c r="CL12" i="4"/>
  <c r="CL9" i="4"/>
  <c r="CL7" i="4"/>
  <c r="CL23" i="4"/>
  <c r="CL13" i="4"/>
  <c r="CL10" i="4"/>
  <c r="AH5" i="4"/>
  <c r="BF5" i="4"/>
  <c r="CD5" i="4"/>
  <c r="CD6" i="4"/>
  <c r="D7" i="4"/>
  <c r="AJ7" i="4"/>
  <c r="BH8" i="4"/>
  <c r="AV9" i="4"/>
  <c r="CF9" i="4"/>
  <c r="R11" i="4"/>
  <c r="J13" i="4"/>
  <c r="AX13" i="4"/>
  <c r="BP14" i="4"/>
  <c r="T15" i="4"/>
  <c r="CR15" i="4"/>
  <c r="BJ16" i="4"/>
  <c r="BF18" i="4"/>
  <c r="P20" i="4"/>
  <c r="CF21" i="4"/>
  <c r="AZ32" i="4"/>
  <c r="AZ24" i="4"/>
  <c r="AZ28" i="4"/>
  <c r="AZ27" i="4"/>
  <c r="AZ26" i="4"/>
  <c r="AZ25" i="4"/>
  <c r="AZ22" i="4"/>
  <c r="AZ31" i="4"/>
  <c r="AZ23" i="4"/>
  <c r="AZ30" i="4"/>
  <c r="AZ29" i="4"/>
  <c r="AZ19" i="4"/>
  <c r="AZ20" i="4"/>
  <c r="AZ21" i="4"/>
  <c r="AZ17" i="4"/>
  <c r="AZ8" i="4"/>
  <c r="AZ6" i="4"/>
  <c r="AZ12" i="4"/>
  <c r="AZ16" i="4"/>
  <c r="AZ15" i="4"/>
  <c r="AZ14" i="4"/>
  <c r="AZ13" i="4"/>
  <c r="D5" i="4"/>
  <c r="F32" i="4"/>
  <c r="F30" i="4"/>
  <c r="F28" i="4"/>
  <c r="F26" i="4"/>
  <c r="F24" i="4"/>
  <c r="F31" i="4"/>
  <c r="F29" i="4"/>
  <c r="F27" i="4"/>
  <c r="F22" i="4"/>
  <c r="F20" i="4"/>
  <c r="F18" i="4"/>
  <c r="F23" i="4"/>
  <c r="F25" i="4"/>
  <c r="F16" i="4"/>
  <c r="F21" i="4"/>
  <c r="F19" i="4"/>
  <c r="F13" i="4"/>
  <c r="F8" i="4"/>
  <c r="F17" i="4"/>
  <c r="F15" i="4"/>
  <c r="F10" i="4"/>
  <c r="F14" i="4"/>
  <c r="F11" i="4"/>
  <c r="F9" i="4"/>
  <c r="F7" i="4"/>
  <c r="F5" i="4"/>
  <c r="L31" i="4"/>
  <c r="L26" i="4"/>
  <c r="L24" i="4"/>
  <c r="L32" i="4"/>
  <c r="L25" i="4"/>
  <c r="L30" i="4"/>
  <c r="L27" i="4"/>
  <c r="L23" i="4"/>
  <c r="L21" i="4"/>
  <c r="L20" i="4"/>
  <c r="L17" i="4"/>
  <c r="L15" i="4"/>
  <c r="L14" i="4"/>
  <c r="L11" i="4"/>
  <c r="L9" i="4"/>
  <c r="L7" i="4"/>
  <c r="L28" i="4"/>
  <c r="L22" i="4"/>
  <c r="L12" i="4"/>
  <c r="AB31" i="4"/>
  <c r="AB32" i="4"/>
  <c r="AB30" i="4"/>
  <c r="AB23" i="4"/>
  <c r="AB27" i="4"/>
  <c r="AB26" i="4"/>
  <c r="AB24" i="4"/>
  <c r="AB25" i="4"/>
  <c r="AB19" i="4"/>
  <c r="AB18" i="4"/>
  <c r="AB17" i="4"/>
  <c r="AB29" i="4"/>
  <c r="AB28" i="4"/>
  <c r="AB20" i="4"/>
  <c r="AB21" i="4"/>
  <c r="AB22" i="4"/>
  <c r="AB9" i="4"/>
  <c r="AB7" i="4"/>
  <c r="AB16" i="4"/>
  <c r="AB11" i="4"/>
  <c r="AB15" i="4"/>
  <c r="AB14" i="4"/>
  <c r="AB12" i="4"/>
  <c r="AR31" i="4"/>
  <c r="AR30" i="4"/>
  <c r="AR32" i="4"/>
  <c r="AR29" i="4"/>
  <c r="AR28" i="4"/>
  <c r="AR24" i="4"/>
  <c r="AR27" i="4"/>
  <c r="AR26" i="4"/>
  <c r="AR22" i="4"/>
  <c r="AR23" i="4"/>
  <c r="AR21" i="4"/>
  <c r="AR17" i="4"/>
  <c r="AR19" i="4"/>
  <c r="AR18" i="4"/>
  <c r="AR13" i="4"/>
  <c r="AR10" i="4"/>
  <c r="AR9" i="4"/>
  <c r="AR7" i="4"/>
  <c r="AR25" i="4"/>
  <c r="AR20" i="4"/>
  <c r="AR11" i="4"/>
  <c r="BH31" i="4"/>
  <c r="BH32" i="4"/>
  <c r="BH27" i="4"/>
  <c r="BH26" i="4"/>
  <c r="BH22" i="4"/>
  <c r="BH23" i="4"/>
  <c r="BH24" i="4"/>
  <c r="BH29" i="4"/>
  <c r="BH28" i="4"/>
  <c r="BH25" i="4"/>
  <c r="BH30" i="4"/>
  <c r="BH20" i="4"/>
  <c r="BH17" i="4"/>
  <c r="BH21" i="4"/>
  <c r="BH19" i="4"/>
  <c r="BH18" i="4"/>
  <c r="BH16" i="4"/>
  <c r="BH15" i="4"/>
  <c r="BH14" i="4"/>
  <c r="BH13" i="4"/>
  <c r="BH10" i="4"/>
  <c r="BH9" i="4"/>
  <c r="BH7" i="4"/>
  <c r="BH5" i="4"/>
  <c r="BH11" i="4"/>
  <c r="BX31" i="4"/>
  <c r="BX25" i="4"/>
  <c r="BX29" i="4"/>
  <c r="BX28" i="4"/>
  <c r="BX27" i="4"/>
  <c r="BX26" i="4"/>
  <c r="BX23" i="4"/>
  <c r="BX32" i="4"/>
  <c r="BX22" i="4"/>
  <c r="BX21" i="4"/>
  <c r="BX9" i="4"/>
  <c r="BX7" i="4"/>
  <c r="BX5" i="4"/>
  <c r="BX17" i="4"/>
  <c r="BX13" i="4"/>
  <c r="BX10" i="4"/>
  <c r="BX30" i="4"/>
  <c r="BX16" i="4"/>
  <c r="BX18" i="4"/>
  <c r="BX15" i="4"/>
  <c r="BX14" i="4"/>
  <c r="CN31" i="4"/>
  <c r="CN32" i="4"/>
  <c r="CN22" i="4"/>
  <c r="CN30" i="4"/>
  <c r="CN23" i="4"/>
  <c r="CN29" i="4"/>
  <c r="CN28" i="4"/>
  <c r="CN24" i="4"/>
  <c r="CN19" i="4"/>
  <c r="CN18" i="4"/>
  <c r="CN21" i="4"/>
  <c r="CN17" i="4"/>
  <c r="CN12" i="4"/>
  <c r="CN9" i="4"/>
  <c r="CN7" i="4"/>
  <c r="CN5" i="4"/>
  <c r="CN25" i="4"/>
  <c r="CN27" i="4"/>
  <c r="CN13" i="4"/>
  <c r="CN10" i="4"/>
  <c r="P5" i="4"/>
  <c r="AJ5" i="4"/>
  <c r="BJ5" i="4"/>
  <c r="CF5" i="4"/>
  <c r="AH6" i="4"/>
  <c r="BF6" i="4"/>
  <c r="J7" i="4"/>
  <c r="AV7" i="4"/>
  <c r="CF7" i="4"/>
  <c r="Z8" i="4"/>
  <c r="AX9" i="4"/>
  <c r="CR9" i="4"/>
  <c r="AH10" i="4"/>
  <c r="CF10" i="4"/>
  <c r="T11" i="4"/>
  <c r="BV11" i="4"/>
  <c r="BJ12" i="4"/>
  <c r="L13" i="4"/>
  <c r="BL13" i="4"/>
  <c r="CT15" i="4"/>
  <c r="BP16" i="4"/>
  <c r="R20" i="4"/>
  <c r="T25" i="4"/>
  <c r="BP9" i="4"/>
  <c r="N31" i="4"/>
  <c r="N29" i="4"/>
  <c r="N27" i="4"/>
  <c r="N25" i="4"/>
  <c r="N23" i="4"/>
  <c r="N32" i="4"/>
  <c r="N30" i="4"/>
  <c r="N28" i="4"/>
  <c r="N21" i="4"/>
  <c r="N19" i="4"/>
  <c r="N26" i="4"/>
  <c r="N20" i="4"/>
  <c r="N17" i="4"/>
  <c r="N15" i="4"/>
  <c r="N24" i="4"/>
  <c r="N11" i="4"/>
  <c r="N9" i="4"/>
  <c r="N7" i="4"/>
  <c r="N22" i="4"/>
  <c r="N12" i="4"/>
  <c r="N18" i="4"/>
  <c r="N8" i="4"/>
  <c r="N6" i="4"/>
  <c r="AD31" i="4"/>
  <c r="AD29" i="4"/>
  <c r="AD27" i="4"/>
  <c r="AD25" i="4"/>
  <c r="AD23" i="4"/>
  <c r="AD32" i="4"/>
  <c r="AD30" i="4"/>
  <c r="AD28" i="4"/>
  <c r="AD26" i="4"/>
  <c r="AD21" i="4"/>
  <c r="AD19" i="4"/>
  <c r="AD24" i="4"/>
  <c r="AD18" i="4"/>
  <c r="AD17" i="4"/>
  <c r="AD15" i="4"/>
  <c r="AD20" i="4"/>
  <c r="AD22" i="4"/>
  <c r="AD9" i="4"/>
  <c r="AD7" i="4"/>
  <c r="AD16" i="4"/>
  <c r="AD11" i="4"/>
  <c r="AD14" i="4"/>
  <c r="AD12" i="4"/>
  <c r="AD8" i="4"/>
  <c r="AD6" i="4"/>
  <c r="AT31" i="4"/>
  <c r="AT29" i="4"/>
  <c r="AT27" i="4"/>
  <c r="AT25" i="4"/>
  <c r="AT23" i="4"/>
  <c r="AT32" i="4"/>
  <c r="AT30" i="4"/>
  <c r="AT28" i="4"/>
  <c r="AT26" i="4"/>
  <c r="AT21" i="4"/>
  <c r="AT19" i="4"/>
  <c r="AT17" i="4"/>
  <c r="AT24" i="4"/>
  <c r="AT22" i="4"/>
  <c r="AT15" i="4"/>
  <c r="AT18" i="4"/>
  <c r="AT20" i="4"/>
  <c r="AT9" i="4"/>
  <c r="AT7" i="4"/>
  <c r="AT11" i="4"/>
  <c r="AT16" i="4"/>
  <c r="AT12" i="4"/>
  <c r="AT8" i="4"/>
  <c r="AT6" i="4"/>
  <c r="BJ31" i="4"/>
  <c r="BJ29" i="4"/>
  <c r="BJ27" i="4"/>
  <c r="BJ25" i="4"/>
  <c r="BJ23" i="4"/>
  <c r="BJ32" i="4"/>
  <c r="BJ30" i="4"/>
  <c r="BJ28" i="4"/>
  <c r="BJ26" i="4"/>
  <c r="BJ21" i="4"/>
  <c r="BJ19" i="4"/>
  <c r="BJ17" i="4"/>
  <c r="BJ24" i="4"/>
  <c r="BJ22" i="4"/>
  <c r="BJ20" i="4"/>
  <c r="BJ15" i="4"/>
  <c r="BJ14" i="4"/>
  <c r="BJ13" i="4"/>
  <c r="BJ10" i="4"/>
  <c r="BJ9" i="4"/>
  <c r="BJ7" i="4"/>
  <c r="BJ11" i="4"/>
  <c r="BJ8" i="4"/>
  <c r="BJ6" i="4"/>
  <c r="BZ31" i="4"/>
  <c r="BZ29" i="4"/>
  <c r="BZ27" i="4"/>
  <c r="BZ25" i="4"/>
  <c r="BZ23" i="4"/>
  <c r="BZ32" i="4"/>
  <c r="BZ30" i="4"/>
  <c r="BZ28" i="4"/>
  <c r="BZ26" i="4"/>
  <c r="BZ22" i="4"/>
  <c r="BZ21" i="4"/>
  <c r="BZ19" i="4"/>
  <c r="BZ17" i="4"/>
  <c r="BZ24" i="4"/>
  <c r="BZ15" i="4"/>
  <c r="BZ20" i="4"/>
  <c r="BZ9" i="4"/>
  <c r="BZ7" i="4"/>
  <c r="BZ13" i="4"/>
  <c r="BZ10" i="4"/>
  <c r="BZ16" i="4"/>
  <c r="BZ18" i="4"/>
  <c r="BZ14" i="4"/>
  <c r="BZ11" i="4"/>
  <c r="BZ8" i="4"/>
  <c r="BZ6" i="4"/>
  <c r="CP31" i="4"/>
  <c r="CP29" i="4"/>
  <c r="CP27" i="4"/>
  <c r="CP25" i="4"/>
  <c r="CP23" i="4"/>
  <c r="CP32" i="4"/>
  <c r="CP30" i="4"/>
  <c r="CP28" i="4"/>
  <c r="CP26" i="4"/>
  <c r="CP21" i="4"/>
  <c r="CP19" i="4"/>
  <c r="CP17" i="4"/>
  <c r="CP18" i="4"/>
  <c r="CP15" i="4"/>
  <c r="CP24" i="4"/>
  <c r="CP22" i="4"/>
  <c r="CP9" i="4"/>
  <c r="CP7" i="4"/>
  <c r="CP13" i="4"/>
  <c r="CP10" i="4"/>
  <c r="CP8" i="4"/>
  <c r="CP6" i="4"/>
  <c r="R5" i="4"/>
  <c r="AP5" i="4"/>
  <c r="CL5" i="4"/>
  <c r="J6" i="4"/>
  <c r="BH6" i="4"/>
  <c r="P7" i="4"/>
  <c r="AX7" i="4"/>
  <c r="AB8" i="4"/>
  <c r="BV8" i="4"/>
  <c r="AZ9" i="4"/>
  <c r="CT9" i="4"/>
  <c r="BX11" i="4"/>
  <c r="BX12" i="4"/>
  <c r="N13" i="4"/>
  <c r="BN13" i="4"/>
  <c r="N14" i="4"/>
  <c r="BV14" i="4"/>
  <c r="AR15" i="4"/>
  <c r="L16" i="4"/>
  <c r="Z20" i="4"/>
  <c r="CF26" i="4"/>
  <c r="D32" i="4"/>
  <c r="D31" i="4"/>
  <c r="D30" i="4"/>
  <c r="D29" i="4"/>
  <c r="D25" i="4"/>
  <c r="D26" i="4"/>
  <c r="D23" i="4"/>
  <c r="D22" i="4"/>
  <c r="D18" i="4"/>
  <c r="D21" i="4"/>
  <c r="D20" i="4"/>
  <c r="D19" i="4"/>
  <c r="D28" i="4"/>
  <c r="D27" i="4"/>
  <c r="D24" i="4"/>
  <c r="D13" i="4"/>
  <c r="D8" i="4"/>
  <c r="D6" i="4"/>
  <c r="D17" i="4"/>
  <c r="D16" i="4"/>
  <c r="D15" i="4"/>
  <c r="D10" i="4"/>
  <c r="D14" i="4"/>
  <c r="D11" i="4"/>
  <c r="AZ10" i="4"/>
  <c r="P32" i="4"/>
  <c r="P30" i="4"/>
  <c r="P28" i="4"/>
  <c r="P26" i="4"/>
  <c r="P24" i="4"/>
  <c r="P25" i="4"/>
  <c r="P22" i="4"/>
  <c r="P29" i="4"/>
  <c r="P21" i="4"/>
  <c r="P19" i="4"/>
  <c r="P23" i="4"/>
  <c r="P16" i="4"/>
  <c r="P14" i="4"/>
  <c r="P12" i="4"/>
  <c r="P10" i="4"/>
  <c r="P18" i="4"/>
  <c r="P17" i="4"/>
  <c r="P31" i="4"/>
  <c r="P8" i="4"/>
  <c r="P6" i="4"/>
  <c r="P13" i="4"/>
  <c r="AF32" i="4"/>
  <c r="AF30" i="4"/>
  <c r="AF28" i="4"/>
  <c r="AF26" i="4"/>
  <c r="AF29" i="4"/>
  <c r="AF31" i="4"/>
  <c r="AF25" i="4"/>
  <c r="AF23" i="4"/>
  <c r="AF21" i="4"/>
  <c r="AF19" i="4"/>
  <c r="AF24" i="4"/>
  <c r="AF20" i="4"/>
  <c r="AF22" i="4"/>
  <c r="AF27" i="4"/>
  <c r="AF16" i="4"/>
  <c r="AF14" i="4"/>
  <c r="AF12" i="4"/>
  <c r="AF10" i="4"/>
  <c r="AF11" i="4"/>
  <c r="AF18" i="4"/>
  <c r="AF15" i="4"/>
  <c r="AF8" i="4"/>
  <c r="AF6" i="4"/>
  <c r="AF17" i="4"/>
  <c r="AV32" i="4"/>
  <c r="AV30" i="4"/>
  <c r="AV28" i="4"/>
  <c r="AV26" i="4"/>
  <c r="AV23" i="4"/>
  <c r="AV24" i="4"/>
  <c r="AV29" i="4"/>
  <c r="AV27" i="4"/>
  <c r="AV25" i="4"/>
  <c r="AV21" i="4"/>
  <c r="AV19" i="4"/>
  <c r="AV17" i="4"/>
  <c r="AV18" i="4"/>
  <c r="AV31" i="4"/>
  <c r="AV16" i="4"/>
  <c r="AV14" i="4"/>
  <c r="AV12" i="4"/>
  <c r="AV10" i="4"/>
  <c r="AV11" i="4"/>
  <c r="AV20" i="4"/>
  <c r="AV8" i="4"/>
  <c r="AV6" i="4"/>
  <c r="BL32" i="4"/>
  <c r="BL30" i="4"/>
  <c r="BL28" i="4"/>
  <c r="BL26" i="4"/>
  <c r="BL31" i="4"/>
  <c r="BL24" i="4"/>
  <c r="BL27" i="4"/>
  <c r="BL21" i="4"/>
  <c r="BL19" i="4"/>
  <c r="BL17" i="4"/>
  <c r="BL29" i="4"/>
  <c r="BL25" i="4"/>
  <c r="BL18" i="4"/>
  <c r="BL16" i="4"/>
  <c r="BL14" i="4"/>
  <c r="BL12" i="4"/>
  <c r="BL10" i="4"/>
  <c r="BL23" i="4"/>
  <c r="BL15" i="4"/>
  <c r="BL20" i="4"/>
  <c r="BL11" i="4"/>
  <c r="BL8" i="4"/>
  <c r="BL6" i="4"/>
  <c r="CB32" i="4"/>
  <c r="CB30" i="4"/>
  <c r="CB28" i="4"/>
  <c r="CB26" i="4"/>
  <c r="CB27" i="4"/>
  <c r="CB23" i="4"/>
  <c r="CB24" i="4"/>
  <c r="CB25" i="4"/>
  <c r="CB22" i="4"/>
  <c r="CB21" i="4"/>
  <c r="CB19" i="4"/>
  <c r="CB17" i="4"/>
  <c r="CB31" i="4"/>
  <c r="CB20" i="4"/>
  <c r="CB16" i="4"/>
  <c r="CB14" i="4"/>
  <c r="CB12" i="4"/>
  <c r="CB10" i="4"/>
  <c r="CB18" i="4"/>
  <c r="CB13" i="4"/>
  <c r="CB15" i="4"/>
  <c r="CB11" i="4"/>
  <c r="CB8" i="4"/>
  <c r="CB6" i="4"/>
  <c r="CR32" i="4"/>
  <c r="CR30" i="4"/>
  <c r="CR28" i="4"/>
  <c r="CR26" i="4"/>
  <c r="CR25" i="4"/>
  <c r="CR22" i="4"/>
  <c r="CR31" i="4"/>
  <c r="CR23" i="4"/>
  <c r="CR20" i="4"/>
  <c r="CR29" i="4"/>
  <c r="CR27" i="4"/>
  <c r="CR24" i="4"/>
  <c r="CR21" i="4"/>
  <c r="CR19" i="4"/>
  <c r="CR17" i="4"/>
  <c r="CR16" i="4"/>
  <c r="CR14" i="4"/>
  <c r="CR12" i="4"/>
  <c r="CR10" i="4"/>
  <c r="CR18" i="4"/>
  <c r="CR13" i="4"/>
  <c r="CR8" i="4"/>
  <c r="CR6" i="4"/>
  <c r="CR11" i="4"/>
  <c r="T5" i="4"/>
  <c r="BN5" i="4"/>
  <c r="L6" i="4"/>
  <c r="CL6" i="4"/>
  <c r="R7" i="4"/>
  <c r="AZ7" i="4"/>
  <c r="BX8" i="4"/>
  <c r="BL9" i="4"/>
  <c r="AT10" i="4"/>
  <c r="CL11" i="4"/>
  <c r="Z12" i="4"/>
  <c r="BZ12" i="4"/>
  <c r="AB13" i="4"/>
  <c r="BP13" i="4"/>
  <c r="T14" i="4"/>
  <c r="CN14" i="4"/>
  <c r="AV15" i="4"/>
  <c r="N16" i="4"/>
  <c r="CL16" i="4"/>
  <c r="BF17" i="4"/>
  <c r="L19" i="4"/>
  <c r="BX20" i="4"/>
  <c r="BL22" i="4"/>
  <c r="CN26" i="4"/>
  <c r="AJ32" i="4"/>
  <c r="AJ31" i="4"/>
  <c r="AJ26" i="4"/>
  <c r="AJ25" i="4"/>
  <c r="AJ22" i="4"/>
  <c r="AJ28" i="4"/>
  <c r="AJ27" i="4"/>
  <c r="AJ24" i="4"/>
  <c r="AJ20" i="4"/>
  <c r="AJ30" i="4"/>
  <c r="AJ29" i="4"/>
  <c r="AJ23" i="4"/>
  <c r="AJ21" i="4"/>
  <c r="AJ18" i="4"/>
  <c r="AJ16" i="4"/>
  <c r="AJ15" i="4"/>
  <c r="AJ14" i="4"/>
  <c r="AJ12" i="4"/>
  <c r="AJ8" i="4"/>
  <c r="AJ6" i="4"/>
  <c r="AJ17" i="4"/>
  <c r="AJ19" i="4"/>
  <c r="AJ13" i="4"/>
  <c r="AJ10" i="4"/>
  <c r="BP15" i="4"/>
  <c r="BP7" i="4"/>
  <c r="R25" i="4"/>
  <c r="R22" i="4"/>
  <c r="R32" i="4"/>
  <c r="R30" i="4"/>
  <c r="R29" i="4"/>
  <c r="R31" i="4"/>
  <c r="R28" i="4"/>
  <c r="R27" i="4"/>
  <c r="R24" i="4"/>
  <c r="R21" i="4"/>
  <c r="R16" i="4"/>
  <c r="R14" i="4"/>
  <c r="R26" i="4"/>
  <c r="R23" i="4"/>
  <c r="R12" i="4"/>
  <c r="R8" i="4"/>
  <c r="R18" i="4"/>
  <c r="R13" i="4"/>
  <c r="R10" i="4"/>
  <c r="AH28" i="4"/>
  <c r="AH27" i="4"/>
  <c r="AH24" i="4"/>
  <c r="AH20" i="4"/>
  <c r="AH25" i="4"/>
  <c r="AH22" i="4"/>
  <c r="AH32" i="4"/>
  <c r="AH30" i="4"/>
  <c r="AH29" i="4"/>
  <c r="AH19" i="4"/>
  <c r="AH16" i="4"/>
  <c r="AH14" i="4"/>
  <c r="AH31" i="4"/>
  <c r="AH26" i="4"/>
  <c r="AH21" i="4"/>
  <c r="AH18" i="4"/>
  <c r="AH15" i="4"/>
  <c r="AH12" i="4"/>
  <c r="AH8" i="4"/>
  <c r="AH17" i="4"/>
  <c r="AH13" i="4"/>
  <c r="AX30" i="4"/>
  <c r="AX29" i="4"/>
  <c r="AX20" i="4"/>
  <c r="AX32" i="4"/>
  <c r="AX28" i="4"/>
  <c r="AX27" i="4"/>
  <c r="AX26" i="4"/>
  <c r="AX25" i="4"/>
  <c r="AX31" i="4"/>
  <c r="AX23" i="4"/>
  <c r="AX21" i="4"/>
  <c r="AX18" i="4"/>
  <c r="AX17" i="4"/>
  <c r="AX19" i="4"/>
  <c r="AX16" i="4"/>
  <c r="AX14" i="4"/>
  <c r="AX24" i="4"/>
  <c r="AX11" i="4"/>
  <c r="AX8" i="4"/>
  <c r="AX12" i="4"/>
  <c r="AX15" i="4"/>
  <c r="BN23" i="4"/>
  <c r="BN24" i="4"/>
  <c r="BN20" i="4"/>
  <c r="BN30" i="4"/>
  <c r="BN29" i="4"/>
  <c r="BN25" i="4"/>
  <c r="BN32" i="4"/>
  <c r="BN26" i="4"/>
  <c r="BN28" i="4"/>
  <c r="BN27" i="4"/>
  <c r="BN31" i="4"/>
  <c r="BN18" i="4"/>
  <c r="BN17" i="4"/>
  <c r="BN16" i="4"/>
  <c r="BN14" i="4"/>
  <c r="BN22" i="4"/>
  <c r="BN11" i="4"/>
  <c r="BN8" i="4"/>
  <c r="BN12" i="4"/>
  <c r="CD30" i="4"/>
  <c r="CD29" i="4"/>
  <c r="CD26" i="4"/>
  <c r="CD20" i="4"/>
  <c r="CD32" i="4"/>
  <c r="CD24" i="4"/>
  <c r="CD31" i="4"/>
  <c r="CD25" i="4"/>
  <c r="CD22" i="4"/>
  <c r="CD21" i="4"/>
  <c r="CD23" i="4"/>
  <c r="CD16" i="4"/>
  <c r="CD14" i="4"/>
  <c r="CD10" i="4"/>
  <c r="CD28" i="4"/>
  <c r="CD17" i="4"/>
  <c r="CD18" i="4"/>
  <c r="CD15" i="4"/>
  <c r="CD11" i="4"/>
  <c r="CD8" i="4"/>
  <c r="CD27" i="4"/>
  <c r="CD19" i="4"/>
  <c r="CT23" i="4"/>
  <c r="CT20" i="4"/>
  <c r="CT30" i="4"/>
  <c r="CT29" i="4"/>
  <c r="CT28" i="4"/>
  <c r="CT27" i="4"/>
  <c r="CT24" i="4"/>
  <c r="CT26" i="4"/>
  <c r="CT32" i="4"/>
  <c r="CT25" i="4"/>
  <c r="CT22" i="4"/>
  <c r="CT19" i="4"/>
  <c r="CT16" i="4"/>
  <c r="CT14" i="4"/>
  <c r="CT31" i="4"/>
  <c r="CT18" i="4"/>
  <c r="CT13" i="4"/>
  <c r="CT10" i="4"/>
  <c r="CT8" i="4"/>
  <c r="CT21" i="4"/>
  <c r="CT11" i="4"/>
  <c r="Z5" i="4"/>
  <c r="AT5" i="4"/>
  <c r="BP5" i="4"/>
  <c r="CR5" i="4"/>
  <c r="R6" i="4"/>
  <c r="AP6" i="4"/>
  <c r="CN6" i="4"/>
  <c r="T7" i="4"/>
  <c r="BL7" i="4"/>
  <c r="AP8" i="4"/>
  <c r="T9" i="4"/>
  <c r="BN9" i="4"/>
  <c r="J10" i="4"/>
  <c r="AX10" i="4"/>
  <c r="CN11" i="4"/>
  <c r="CD12" i="4"/>
  <c r="AD13" i="4"/>
  <c r="CD13" i="4"/>
  <c r="CP14" i="4"/>
  <c r="BN15" i="4"/>
  <c r="T16" i="4"/>
  <c r="CN16" i="4"/>
  <c r="CT17" i="4"/>
  <c r="R19" i="4"/>
  <c r="CN20" i="4"/>
  <c r="AH23" i="4"/>
  <c r="P27" i="4"/>
  <c r="V32" i="4"/>
  <c r="V30" i="4"/>
  <c r="V28" i="4"/>
  <c r="V26" i="4"/>
  <c r="V24" i="4"/>
  <c r="V22" i="4"/>
  <c r="V31" i="4"/>
  <c r="V29" i="4"/>
  <c r="V27" i="4"/>
  <c r="V25" i="4"/>
  <c r="V20" i="4"/>
  <c r="V18" i="4"/>
  <c r="V23" i="4"/>
  <c r="V16" i="4"/>
  <c r="V14" i="4"/>
  <c r="AL32" i="4"/>
  <c r="AL30" i="4"/>
  <c r="AL28" i="4"/>
  <c r="AL26" i="4"/>
  <c r="AL24" i="4"/>
  <c r="AL22" i="4"/>
  <c r="AL31" i="4"/>
  <c r="AL29" i="4"/>
  <c r="AL27" i="4"/>
  <c r="AL20" i="4"/>
  <c r="AL18" i="4"/>
  <c r="AL16" i="4"/>
  <c r="AL14" i="4"/>
  <c r="AL23" i="4"/>
  <c r="AL21" i="4"/>
  <c r="AL25" i="4"/>
  <c r="BB32" i="4"/>
  <c r="BB30" i="4"/>
  <c r="BB28" i="4"/>
  <c r="BB26" i="4"/>
  <c r="BB24" i="4"/>
  <c r="BB22" i="4"/>
  <c r="BB31" i="4"/>
  <c r="BB29" i="4"/>
  <c r="BB27" i="4"/>
  <c r="BB20" i="4"/>
  <c r="BB18" i="4"/>
  <c r="BB25" i="4"/>
  <c r="BB19" i="4"/>
  <c r="BB16" i="4"/>
  <c r="BB14" i="4"/>
  <c r="BR32" i="4"/>
  <c r="BR30" i="4"/>
  <c r="BR28" i="4"/>
  <c r="BR26" i="4"/>
  <c r="BR24" i="4"/>
  <c r="BR22" i="4"/>
  <c r="BR31" i="4"/>
  <c r="BR29" i="4"/>
  <c r="BR27" i="4"/>
  <c r="BR20" i="4"/>
  <c r="BR18" i="4"/>
  <c r="BR25" i="4"/>
  <c r="BR17" i="4"/>
  <c r="BR16" i="4"/>
  <c r="BR14" i="4"/>
  <c r="BR21" i="4"/>
  <c r="BR19" i="4"/>
  <c r="CH32" i="4"/>
  <c r="CH30" i="4"/>
  <c r="CH28" i="4"/>
  <c r="CH26" i="4"/>
  <c r="CH24" i="4"/>
  <c r="CH22" i="4"/>
  <c r="CH31" i="4"/>
  <c r="CH29" i="4"/>
  <c r="CH27" i="4"/>
  <c r="CH20" i="4"/>
  <c r="CH18" i="4"/>
  <c r="CH25" i="4"/>
  <c r="CH23" i="4"/>
  <c r="CH16" i="4"/>
  <c r="CH14" i="4"/>
  <c r="CH17" i="4"/>
  <c r="V5" i="4"/>
  <c r="AL5" i="4"/>
  <c r="BB5" i="4"/>
  <c r="BR5" i="4"/>
  <c r="CH5" i="4"/>
  <c r="V7" i="4"/>
  <c r="AL7" i="4"/>
  <c r="BB7" i="4"/>
  <c r="BR7" i="4"/>
  <c r="CH7" i="4"/>
  <c r="V9" i="4"/>
  <c r="AL9" i="4"/>
  <c r="BB9" i="4"/>
  <c r="BR9" i="4"/>
  <c r="CH9" i="4"/>
  <c r="BB10" i="4"/>
  <c r="BT10" i="4"/>
  <c r="V11" i="4"/>
  <c r="BR13" i="4"/>
  <c r="V15" i="4"/>
  <c r="V19" i="4"/>
  <c r="CH21" i="4"/>
  <c r="BR23" i="4"/>
  <c r="H31" i="4"/>
  <c r="H29" i="4"/>
  <c r="H27" i="4"/>
  <c r="H28" i="4"/>
  <c r="H26" i="4"/>
  <c r="H21" i="4"/>
  <c r="H24" i="4"/>
  <c r="H30" i="4"/>
  <c r="H22" i="4"/>
  <c r="H20" i="4"/>
  <c r="H18" i="4"/>
  <c r="H25" i="4"/>
  <c r="H23" i="4"/>
  <c r="H19" i="4"/>
  <c r="H17" i="4"/>
  <c r="H15" i="4"/>
  <c r="H13" i="4"/>
  <c r="H11" i="4"/>
  <c r="X31" i="4"/>
  <c r="X29" i="4"/>
  <c r="X27" i="4"/>
  <c r="X22" i="4"/>
  <c r="X32" i="4"/>
  <c r="X30" i="4"/>
  <c r="X23" i="4"/>
  <c r="X28" i="4"/>
  <c r="X21" i="4"/>
  <c r="X26" i="4"/>
  <c r="X24" i="4"/>
  <c r="X25" i="4"/>
  <c r="X20" i="4"/>
  <c r="X18" i="4"/>
  <c r="X19" i="4"/>
  <c r="X17" i="4"/>
  <c r="X15" i="4"/>
  <c r="X13" i="4"/>
  <c r="X11" i="4"/>
  <c r="AN31" i="4"/>
  <c r="AN29" i="4"/>
  <c r="AN27" i="4"/>
  <c r="AN25" i="4"/>
  <c r="AN23" i="4"/>
  <c r="AN21" i="4"/>
  <c r="AN30" i="4"/>
  <c r="AN26" i="4"/>
  <c r="AN20" i="4"/>
  <c r="AN18" i="4"/>
  <c r="AN24" i="4"/>
  <c r="AN22" i="4"/>
  <c r="AN28" i="4"/>
  <c r="AN17" i="4"/>
  <c r="AN15" i="4"/>
  <c r="AN13" i="4"/>
  <c r="AN11" i="4"/>
  <c r="AN19" i="4"/>
  <c r="BD31" i="4"/>
  <c r="BD29" i="4"/>
  <c r="BD27" i="4"/>
  <c r="BD30" i="4"/>
  <c r="BD32" i="4"/>
  <c r="BD26" i="4"/>
  <c r="BD22" i="4"/>
  <c r="BD21" i="4"/>
  <c r="BD24" i="4"/>
  <c r="BD20" i="4"/>
  <c r="BD18" i="4"/>
  <c r="BD28" i="4"/>
  <c r="BD25" i="4"/>
  <c r="BD15" i="4"/>
  <c r="BD13" i="4"/>
  <c r="BD11" i="4"/>
  <c r="BT31" i="4"/>
  <c r="BT29" i="4"/>
  <c r="BT27" i="4"/>
  <c r="BT24" i="4"/>
  <c r="BT25" i="4"/>
  <c r="BT30" i="4"/>
  <c r="BT22" i="4"/>
  <c r="BT21" i="4"/>
  <c r="BT28" i="4"/>
  <c r="BT26" i="4"/>
  <c r="BT20" i="4"/>
  <c r="BT18" i="4"/>
  <c r="BT19" i="4"/>
  <c r="BT32" i="4"/>
  <c r="BT23" i="4"/>
  <c r="BT15" i="4"/>
  <c r="BT13" i="4"/>
  <c r="BT11" i="4"/>
  <c r="CJ31" i="4"/>
  <c r="CJ29" i="4"/>
  <c r="CJ27" i="4"/>
  <c r="CJ26" i="4"/>
  <c r="CJ32" i="4"/>
  <c r="CJ25" i="4"/>
  <c r="CJ21" i="4"/>
  <c r="CJ28" i="4"/>
  <c r="CJ20" i="4"/>
  <c r="CJ18" i="4"/>
  <c r="CJ23" i="4"/>
  <c r="CJ17" i="4"/>
  <c r="CJ24" i="4"/>
  <c r="CJ19" i="4"/>
  <c r="CJ15" i="4"/>
  <c r="CJ13" i="4"/>
  <c r="CJ11" i="4"/>
  <c r="H5" i="4"/>
  <c r="X5" i="4"/>
  <c r="AN5" i="4"/>
  <c r="BD5" i="4"/>
  <c r="BT5" i="4"/>
  <c r="CJ5" i="4"/>
  <c r="H7" i="4"/>
  <c r="X7" i="4"/>
  <c r="AN7" i="4"/>
  <c r="BD7" i="4"/>
  <c r="BT7" i="4"/>
  <c r="CJ7" i="4"/>
  <c r="H9" i="4"/>
  <c r="X9" i="4"/>
  <c r="AN9" i="4"/>
  <c r="BD9" i="4"/>
  <c r="BT9" i="4"/>
  <c r="CJ9" i="4"/>
  <c r="AL10" i="4"/>
  <c r="BD10" i="4"/>
  <c r="CH12" i="4"/>
  <c r="BB13" i="4"/>
  <c r="BD14" i="4"/>
  <c r="CH19" i="4"/>
  <c r="CJ22" i="4"/>
  <c r="V10" i="4"/>
  <c r="BR12" i="4"/>
  <c r="CJ12" i="4"/>
  <c r="AL13" i="4"/>
  <c r="H14" i="4"/>
  <c r="BB15" i="4"/>
  <c r="BD16" i="4"/>
  <c r="AL19" i="4"/>
  <c r="V21" i="4"/>
  <c r="CJ30" i="4"/>
  <c r="X10" i="4"/>
  <c r="BB12" i="4"/>
  <c r="BT12" i="4"/>
  <c r="V13" i="4"/>
  <c r="CJ14" i="4"/>
  <c r="H16" i="4"/>
  <c r="AL17" i="4"/>
  <c r="V8" i="4"/>
  <c r="AL8" i="4"/>
  <c r="BB8" i="4"/>
  <c r="BR8" i="4"/>
  <c r="CH8" i="4"/>
  <c r="H10" i="4"/>
  <c r="CH11" i="4"/>
  <c r="AL12" i="4"/>
  <c r="BD12" i="4"/>
  <c r="AN14" i="4"/>
  <c r="CH15" i="4"/>
  <c r="CJ16" i="4"/>
  <c r="BD19" i="4"/>
  <c r="H40" i="4"/>
  <c r="H41" i="4" s="1"/>
  <c r="CB33" i="4" l="1"/>
  <c r="CB34" i="4" s="1"/>
  <c r="AD33" i="4"/>
  <c r="AD34" i="4" s="1"/>
  <c r="M37" i="4"/>
  <c r="H42" i="4"/>
  <c r="AZ33" i="4"/>
  <c r="AZ34" i="4" s="1"/>
  <c r="BT33" i="4"/>
  <c r="BT34" i="4" s="1"/>
  <c r="J33" i="4"/>
  <c r="J34" i="4" s="1"/>
  <c r="CF33" i="4"/>
  <c r="CF34" i="4" s="1"/>
  <c r="CN33" i="4"/>
  <c r="CN34" i="4" s="1"/>
  <c r="AB33" i="4"/>
  <c r="AB34" i="4" s="1"/>
  <c r="L33" i="4"/>
  <c r="L34" i="4" s="1"/>
  <c r="AR33" i="4"/>
  <c r="AR34" i="4" s="1"/>
  <c r="BL33" i="4"/>
  <c r="BL34" i="4" s="1"/>
  <c r="N33" i="4"/>
  <c r="N34" i="4" s="1"/>
  <c r="AF33" i="4"/>
  <c r="AF34" i="4" s="1"/>
  <c r="AP33" i="4"/>
  <c r="AP34" i="4" s="1"/>
  <c r="BZ33" i="4"/>
  <c r="BZ34" i="4" s="1"/>
  <c r="AX33" i="4"/>
  <c r="AX34" i="4" s="1"/>
  <c r="AV33" i="4"/>
  <c r="AV34" i="4" s="1"/>
  <c r="BV33" i="4"/>
  <c r="BV34" i="4" s="1"/>
  <c r="T33" i="4"/>
  <c r="T34" i="4" s="1"/>
  <c r="BJ33" i="4"/>
  <c r="BJ34" i="4" s="1"/>
  <c r="AN33" i="4"/>
  <c r="AN34" i="4" s="1"/>
  <c r="BR33" i="4"/>
  <c r="BR34" i="4" s="1"/>
  <c r="AJ33" i="4"/>
  <c r="AJ34" i="4" s="1"/>
  <c r="AH33" i="4"/>
  <c r="AH34" i="4" s="1"/>
  <c r="CT33" i="4"/>
  <c r="CT34" i="4" s="1"/>
  <c r="BD33" i="4"/>
  <c r="BD34" i="4" s="1"/>
  <c r="BF33" i="4"/>
  <c r="BF34" i="4" s="1"/>
  <c r="BB33" i="4"/>
  <c r="BB34" i="4" s="1"/>
  <c r="P33" i="4"/>
  <c r="P34" i="4" s="1"/>
  <c r="CD33" i="4"/>
  <c r="CD34" i="4" s="1"/>
  <c r="CH33" i="4"/>
  <c r="CH34" i="4" s="1"/>
  <c r="R33" i="4"/>
  <c r="R34" i="4" s="1"/>
  <c r="D33" i="4"/>
  <c r="H33" i="4"/>
  <c r="H34" i="4" s="1"/>
  <c r="AL33" i="4"/>
  <c r="AL34" i="4" s="1"/>
  <c r="CR33" i="4"/>
  <c r="CR34" i="4" s="1"/>
  <c r="V33" i="4"/>
  <c r="V34" i="4" s="1"/>
  <c r="BP33" i="4"/>
  <c r="BP34" i="4" s="1"/>
  <c r="CP33" i="4"/>
  <c r="CP34" i="4" s="1"/>
  <c r="AT33" i="4"/>
  <c r="AT34" i="4" s="1"/>
  <c r="BN33" i="4"/>
  <c r="BN34" i="4" s="1"/>
  <c r="BH33" i="4"/>
  <c r="BH34" i="4" s="1"/>
  <c r="BX33" i="4"/>
  <c r="BX34" i="4" s="1"/>
  <c r="CJ33" i="4"/>
  <c r="CJ34" i="4" s="1"/>
  <c r="CL33" i="4"/>
  <c r="CL34" i="4" s="1"/>
  <c r="F33" i="4"/>
  <c r="CR36" i="4" l="1"/>
  <c r="M40" i="4"/>
  <c r="F31" i="2" l="1"/>
  <c r="F26" i="2"/>
  <c r="F25" i="2"/>
  <c r="P22" i="2"/>
  <c r="F22" i="2"/>
  <c r="F21" i="2"/>
  <c r="F19" i="2"/>
  <c r="P18" i="2"/>
  <c r="F18" i="2"/>
  <c r="P17" i="2"/>
  <c r="F17" i="2"/>
  <c r="P16" i="2"/>
  <c r="F16" i="2"/>
  <c r="F14" i="2"/>
  <c r="F12" i="2"/>
  <c r="P11" i="2"/>
  <c r="F11" i="2"/>
  <c r="F10" i="2"/>
  <c r="F9" i="2"/>
  <c r="P8" i="2"/>
  <c r="F8" i="2"/>
  <c r="P7" i="2"/>
  <c r="F7" i="2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<sst xmlns="http://schemas.openxmlformats.org/spreadsheetml/2006/main" count="1255" uniqueCount="132">
  <si>
    <t>pfizer spill?</t>
  </si>
  <si>
    <t>Source</t>
  </si>
  <si>
    <t>MPI</t>
  </si>
  <si>
    <t>20-260-MPI-1</t>
  </si>
  <si>
    <t>20-260-MPI-2</t>
  </si>
  <si>
    <t>20-261-MPI-1</t>
  </si>
  <si>
    <t>20-261-MPI-2</t>
  </si>
  <si>
    <t>20-262-MPI</t>
  </si>
  <si>
    <t>20-263-MPI</t>
  </si>
  <si>
    <t>20-264-MPI</t>
  </si>
  <si>
    <t>20-265-MPI</t>
  </si>
  <si>
    <t>20-266-MPI</t>
  </si>
  <si>
    <t>20-267-MPI</t>
  </si>
  <si>
    <t>20-10-13-MPI</t>
  </si>
  <si>
    <t>FLOW (MGD)</t>
  </si>
  <si>
    <t>AVERAGE</t>
  </si>
  <si>
    <t>375-22-4</t>
  </si>
  <si>
    <t>PFBA</t>
  </si>
  <si>
    <t>2706-90-3</t>
  </si>
  <si>
    <t>PFPeA</t>
  </si>
  <si>
    <t>375-73-5</t>
  </si>
  <si>
    <t>PFBS</t>
  </si>
  <si>
    <t>757124-72-4</t>
  </si>
  <si>
    <t>4:2 FTS</t>
  </si>
  <si>
    <t>307-24-4</t>
  </si>
  <si>
    <t>PFHxA</t>
  </si>
  <si>
    <t>2706-91-4</t>
  </si>
  <si>
    <t>PFPeS</t>
  </si>
  <si>
    <t>13252-13-6</t>
  </si>
  <si>
    <t>HFPO-DA</t>
  </si>
  <si>
    <t>375-85-9</t>
  </si>
  <si>
    <t>PFHpA</t>
  </si>
  <si>
    <t>919005-14-4</t>
  </si>
  <si>
    <t>ADONA</t>
  </si>
  <si>
    <t>355-46-4</t>
  </si>
  <si>
    <t>PFHxS</t>
  </si>
  <si>
    <t>27619-97-2</t>
  </si>
  <si>
    <t>6:2 FTS</t>
  </si>
  <si>
    <t>335-67-1</t>
  </si>
  <si>
    <t>PFOA</t>
  </si>
  <si>
    <t>375-92-8</t>
  </si>
  <si>
    <t>PFHpS</t>
  </si>
  <si>
    <t>375-95-1</t>
  </si>
  <si>
    <t>PFNA</t>
  </si>
  <si>
    <t>754-91-6</t>
  </si>
  <si>
    <t>PFOSA</t>
  </si>
  <si>
    <t>1763-23-1</t>
  </si>
  <si>
    <t>PFOS</t>
  </si>
  <si>
    <t>756426-58-1</t>
  </si>
  <si>
    <t>9Cl-PF3ONS</t>
  </si>
  <si>
    <t>335-76-2</t>
  </si>
  <si>
    <t>PFDA</t>
  </si>
  <si>
    <t>39108-34-4</t>
  </si>
  <si>
    <t>8:2 FTS</t>
  </si>
  <si>
    <t>68259-12-1</t>
  </si>
  <si>
    <t>PFNS</t>
  </si>
  <si>
    <t>2355-31-9</t>
  </si>
  <si>
    <t>MeFOSAA</t>
  </si>
  <si>
    <t>2991-50-6</t>
  </si>
  <si>
    <t>EtFOSAA</t>
  </si>
  <si>
    <t>2058-94-8</t>
  </si>
  <si>
    <t>PFUnA</t>
  </si>
  <si>
    <t>335-77-3</t>
  </si>
  <si>
    <t>PFDS</t>
  </si>
  <si>
    <t>763051-92-9</t>
  </si>
  <si>
    <t>11Cl-PF3OUdS</t>
  </si>
  <si>
    <t>307-55-1</t>
  </si>
  <si>
    <t>PFDoA</t>
  </si>
  <si>
    <t>72629-94-8</t>
  </si>
  <si>
    <t>PFTrDA</t>
  </si>
  <si>
    <t>376-06-7</t>
  </si>
  <si>
    <t>PFTeDA</t>
  </si>
  <si>
    <t>Kalamazoo Water Reclamation Plant</t>
  </si>
  <si>
    <t>S</t>
  </si>
  <si>
    <t>Sulfonics</t>
  </si>
  <si>
    <t>FTS</t>
  </si>
  <si>
    <t>influent effluent comparison</t>
  </si>
  <si>
    <t>PFAS Monitoring - Airport Spill</t>
  </si>
  <si>
    <t>A</t>
  </si>
  <si>
    <t>Carboncylics acid</t>
  </si>
  <si>
    <t>precursors=per</t>
  </si>
  <si>
    <t>retention time</t>
  </si>
  <si>
    <t>MPI ends 5/18/21</t>
  </si>
  <si>
    <t>Municipal Influent</t>
  </si>
  <si>
    <t>Airport/Kilgore Sewer Cleaning</t>
  </si>
  <si>
    <t>AVG</t>
  </si>
  <si>
    <t>&lt;1.05</t>
  </si>
  <si>
    <t>&lt;0.992</t>
  </si>
  <si>
    <t>&lt;1.04</t>
  </si>
  <si>
    <t>&lt;1.08</t>
  </si>
  <si>
    <t>&lt;1.10</t>
  </si>
  <si>
    <t>&lt;1.01</t>
  </si>
  <si>
    <t>&lt;0.959</t>
  </si>
  <si>
    <t>&lt;0.993</t>
  </si>
  <si>
    <t>&lt;1.02</t>
  </si>
  <si>
    <t>&lt;1.03</t>
  </si>
  <si>
    <t>&lt;0.971</t>
  </si>
  <si>
    <t>&lt;0.989</t>
  </si>
  <si>
    <t>&lt;1.06</t>
  </si>
  <si>
    <t>&lt;0.948</t>
  </si>
  <si>
    <t>&lt;0.998</t>
  </si>
  <si>
    <t>&lt;1.11</t>
  </si>
  <si>
    <t>&lt;2.19</t>
  </si>
  <si>
    <t>&lt;2.11</t>
  </si>
  <si>
    <t>"</t>
  </si>
  <si>
    <t>TEF</t>
  </si>
  <si>
    <t>mass</t>
  </si>
  <si>
    <t>ng</t>
  </si>
  <si>
    <t>L</t>
  </si>
  <si>
    <t>TOTAL</t>
  </si>
  <si>
    <t>estimated</t>
  </si>
  <si>
    <t>concentrations</t>
  </si>
  <si>
    <t>TIME</t>
  </si>
  <si>
    <t>2:00-3:00</t>
  </si>
  <si>
    <t>3:00-4:00</t>
  </si>
  <si>
    <t>4:00-5:00</t>
  </si>
  <si>
    <t>AVG MGD</t>
  </si>
  <si>
    <t>Hourly MG</t>
  </si>
  <si>
    <t>Liters</t>
  </si>
  <si>
    <t>mass kg</t>
  </si>
  <si>
    <t>PFOS (ng)</t>
  </si>
  <si>
    <t>PFOS(g)</t>
  </si>
  <si>
    <t>PFHxS (ng)</t>
  </si>
  <si>
    <t>PFHxS (g)</t>
  </si>
  <si>
    <t>Total PFAS (ng)</t>
  </si>
  <si>
    <t>Total PFAS (g)</t>
  </si>
  <si>
    <t>Cummulative</t>
  </si>
  <si>
    <t>Day of Spill</t>
  </si>
  <si>
    <t>No sample Period</t>
  </si>
  <si>
    <t>tail</t>
  </si>
  <si>
    <t>4/4 to 5/18</t>
  </si>
  <si>
    <t>3/31 to 4/4 and 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</si>
</sst>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.0"/>
    <numFmt numFmtId="166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164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  <xf numFmtId="20" fontId="0" fillId="0" borderId="0" xfId="0" applyNumberFormat="1"/>
    <xf numFmtId="164" fontId="1" fillId="0" borderId="4" xfId="0" applyNumberFormat="1" applyFont="1" applyBorder="1"/>
    <xf numFmtId="164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quotePrefix="1" applyBorder="1"/>
    <xf numFmtId="0" fontId="0" fillId="0" borderId="0" xfId="0" applyAlignment="1">
      <alignment horizontal="right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/>
    <xf numFmtId="20" fontId="0" fillId="4" borderId="0" xfId="0" applyNumberFormat="1" applyFill="1" applyAlignment="1">
      <alignment horizontal="center"/>
    </xf>
    <xf numFmtId="0" fontId="0" fillId="4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16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Influent PFAS Mass</a:t>
            </a:r>
            <a:r>
              <a:rPr lang="en-US" baseline="0"/>
              <a:t> vs Day After Spill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'influent mass balance'!$E$53</c:f>
              <c:strCache>
                <c:ptCount val="1"/>
                <c:pt idx="0">
                  <c:v>PFOS(g)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'influent mass balance'!$D$54:$D$97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'influent mass balance'!$E$54:$E$97</c:f>
              <c:numCache>
                <c:formatCode>General</c:formatCode>
                <c:ptCount val="44"/>
                <c:pt idx="0">
                  <c:v>2707.6834777766467</c:v>
                </c:pt>
                <c:pt idx="1">
                  <c:v>14.766539318259273</c:v>
                </c:pt>
                <c:pt idx="2">
                  <c:v>5.3696954166194555</c:v>
                </c:pt>
                <c:pt idx="3">
                  <c:v>5.3262863995085459</c:v>
                </c:pt>
                <c:pt idx="4">
                  <c:v>29.327165994407366</c:v>
                </c:pt>
                <c:pt idx="5">
                  <c:v>28.566231444999097</c:v>
                </c:pt>
                <c:pt idx="6">
                  <c:v>8.0873044031408199</c:v>
                </c:pt>
                <c:pt idx="7">
                  <c:v>2.5400383629237275</c:v>
                </c:pt>
                <c:pt idx="8">
                  <c:v>1.9391810652668335</c:v>
                </c:pt>
                <c:pt idx="9">
                  <c:v>2.1574241266643504</c:v>
                </c:pt>
                <c:pt idx="10">
                  <c:v>1.1871555757965455</c:v>
                </c:pt>
                <c:pt idx="11">
                  <c:v>5.7350633274707272</c:v>
                </c:pt>
                <c:pt idx="12">
                  <c:v>1.3924090403754548</c:v>
                </c:pt>
                <c:pt idx="13">
                  <c:v>1.4128100602038183</c:v>
                </c:pt>
                <c:pt idx="14">
                  <c:v>1.0428642809754545</c:v>
                </c:pt>
                <c:pt idx="15">
                  <c:v>0.1010916108831818</c:v>
                </c:pt>
                <c:pt idx="16">
                  <c:v>1.383813922842273</c:v>
                </c:pt>
                <c:pt idx="17">
                  <c:v>0.59193048070472731</c:v>
                </c:pt>
                <c:pt idx="18">
                  <c:v>0.74714526433718176</c:v>
                </c:pt>
                <c:pt idx="19">
                  <c:v>0.80843390850109087</c:v>
                </c:pt>
                <c:pt idx="20">
                  <c:v>0.24622013515781813</c:v>
                </c:pt>
                <c:pt idx="21">
                  <c:v>0.30011797277363633</c:v>
                </c:pt>
                <c:pt idx="22">
                  <c:v>0.61974594868727284</c:v>
                </c:pt>
                <c:pt idx="23">
                  <c:v>1.4632118996205454</c:v>
                </c:pt>
                <c:pt idx="24">
                  <c:v>0.45994520966545444</c:v>
                </c:pt>
                <c:pt idx="25">
                  <c:v>0.52225746310618171</c:v>
                </c:pt>
                <c:pt idx="26">
                  <c:v>1.2310107550951819</c:v>
                </c:pt>
                <c:pt idx="27">
                  <c:v>0.39514005726281815</c:v>
                </c:pt>
                <c:pt idx="28">
                  <c:v>0.3902643115315455</c:v>
                </c:pt>
                <c:pt idx="29">
                  <c:v>10.783017511424818</c:v>
                </c:pt>
                <c:pt idx="30">
                  <c:v>3.3655707275050917</c:v>
                </c:pt>
                <c:pt idx="31">
                  <c:v>4.6565580004197269</c:v>
                </c:pt>
                <c:pt idx="32">
                  <c:v>0.62281894452527276</c:v>
                </c:pt>
                <c:pt idx="33">
                  <c:v>0.12107530646545454</c:v>
                </c:pt>
                <c:pt idx="34">
                  <c:v>0.44396035238154546</c:v>
                </c:pt>
                <c:pt idx="35">
                  <c:v>0.20719228275527271</c:v>
                </c:pt>
                <c:pt idx="36">
                  <c:v>3.3779382814058185</c:v>
                </c:pt>
                <c:pt idx="37">
                  <c:v>0.71779491583809096</c:v>
                </c:pt>
                <c:pt idx="38">
                  <c:v>0</c:v>
                </c:pt>
                <c:pt idx="39">
                  <c:v>0</c:v>
                </c:pt>
                <c:pt idx="40">
                  <c:v>0.23864814512200005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B-4588-BF96-911F05675046}"/>
            </c:ext>
          </c:extLst>
        </c:ser>
        <c:ser>
          <c:idx val="1"/>
          <c:order val="1"/>
          <c:tx>
            <c:strRef>
              <c:f>'influent mass balance'!$F$53</c:f>
              <c:strCache>
                <c:ptCount val="1"/>
                <c:pt idx="0">
                  <c:v>PFHxS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'influent mass balance'!$D$54:$D$97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'influent mass balance'!$F$54:$F$97</c:f>
              <c:numCache>
                <c:formatCode>General</c:formatCode>
                <c:ptCount val="44"/>
                <c:pt idx="0">
                  <c:v>528.44975113224132</c:v>
                </c:pt>
                <c:pt idx="1">
                  <c:v>2.1704174062861821</c:v>
                </c:pt>
                <c:pt idx="2">
                  <c:v>0.39316410765563636</c:v>
                </c:pt>
                <c:pt idx="3">
                  <c:v>0.38998573976836359</c:v>
                </c:pt>
                <c:pt idx="4">
                  <c:v>1.6560349380799093</c:v>
                </c:pt>
                <c:pt idx="5">
                  <c:v>1.6130667835827277</c:v>
                </c:pt>
                <c:pt idx="6">
                  <c:v>1.0205100928255457</c:v>
                </c:pt>
                <c:pt idx="7">
                  <c:v>0.27516867959181823</c:v>
                </c:pt>
                <c:pt idx="8">
                  <c:v>0.39940942906358323</c:v>
                </c:pt>
                <c:pt idx="9">
                  <c:v>0.48892934864633514</c:v>
                </c:pt>
                <c:pt idx="10">
                  <c:v>0</c:v>
                </c:pt>
                <c:pt idx="11">
                  <c:v>0.37201233778581821</c:v>
                </c:pt>
                <c:pt idx="12">
                  <c:v>0.37329373348363637</c:v>
                </c:pt>
                <c:pt idx="13">
                  <c:v>0.25726279555854542</c:v>
                </c:pt>
                <c:pt idx="14">
                  <c:v>0</c:v>
                </c:pt>
                <c:pt idx="15">
                  <c:v>0</c:v>
                </c:pt>
                <c:pt idx="16">
                  <c:v>2.5763156331818299E-3</c:v>
                </c:pt>
                <c:pt idx="17">
                  <c:v>3.152682159781818E-2</c:v>
                </c:pt>
                <c:pt idx="18">
                  <c:v>0.12896826485645457</c:v>
                </c:pt>
                <c:pt idx="19">
                  <c:v>0.2265142542567273</c:v>
                </c:pt>
                <c:pt idx="20">
                  <c:v>1.5627961946545456E-2</c:v>
                </c:pt>
                <c:pt idx="21">
                  <c:v>0</c:v>
                </c:pt>
                <c:pt idx="22">
                  <c:v>1.0816926078581819</c:v>
                </c:pt>
                <c:pt idx="23">
                  <c:v>0.2425523481703637</c:v>
                </c:pt>
                <c:pt idx="24">
                  <c:v>0.85258720604363647</c:v>
                </c:pt>
                <c:pt idx="25">
                  <c:v>1.3460642657454546E-2</c:v>
                </c:pt>
                <c:pt idx="26">
                  <c:v>1.424157274045453E-2</c:v>
                </c:pt>
                <c:pt idx="27">
                  <c:v>0</c:v>
                </c:pt>
                <c:pt idx="28">
                  <c:v>0.16989708133536366</c:v>
                </c:pt>
                <c:pt idx="29">
                  <c:v>1.2365646398215453</c:v>
                </c:pt>
                <c:pt idx="30">
                  <c:v>0.10685895832072728</c:v>
                </c:pt>
                <c:pt idx="31">
                  <c:v>8.5650235236818195E-2</c:v>
                </c:pt>
                <c:pt idx="32">
                  <c:v>0.19808554985418175</c:v>
                </c:pt>
                <c:pt idx="33">
                  <c:v>0.15126808075363635</c:v>
                </c:pt>
                <c:pt idx="34">
                  <c:v>0</c:v>
                </c:pt>
                <c:pt idx="35">
                  <c:v>0.2688723383131818</c:v>
                </c:pt>
                <c:pt idx="36">
                  <c:v>0</c:v>
                </c:pt>
                <c:pt idx="37">
                  <c:v>0</c:v>
                </c:pt>
                <c:pt idx="38">
                  <c:v>0.25981402424727273</c:v>
                </c:pt>
                <c:pt idx="39">
                  <c:v>0.12688477519245456</c:v>
                </c:pt>
                <c:pt idx="40">
                  <c:v>1.4146077169999985E-2</c:v>
                </c:pt>
                <c:pt idx="41">
                  <c:v>0</c:v>
                </c:pt>
                <c:pt idx="42">
                  <c:v>5.5973618808545456E-2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B-4588-BF96-911F05675046}"/>
            </c:ext>
          </c:extLst>
        </c:ser>
        <c:ser>
          <c:idx val="2"/>
          <c:order val="2"/>
          <c:tx>
            <c:strRef>
              <c:f>'influent mass balance'!$G$53</c:f>
              <c:strCache>
                <c:ptCount val="1"/>
                <c:pt idx="0">
                  <c:v>Total PFAS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'influent mass balance'!$D$54:$D$97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'influent mass balance'!$G$54:$G$97</c:f>
              <c:numCache>
                <c:formatCode>General</c:formatCode>
                <c:ptCount val="44"/>
                <c:pt idx="0">
                  <c:v>3838.5417189302093</c:v>
                </c:pt>
                <c:pt idx="1">
                  <c:v>19.633663262064729</c:v>
                </c:pt>
                <c:pt idx="2">
                  <c:v>8.2377160520883645</c:v>
                </c:pt>
                <c:pt idx="3">
                  <c:v>8.171121742855636</c:v>
                </c:pt>
                <c:pt idx="4">
                  <c:v>34.283377841921912</c:v>
                </c:pt>
                <c:pt idx="5">
                  <c:v>33.393847408762731</c:v>
                </c:pt>
                <c:pt idx="6">
                  <c:v>10.692727602389455</c:v>
                </c:pt>
                <c:pt idx="7">
                  <c:v>3.2923375318015462</c:v>
                </c:pt>
                <c:pt idx="8">
                  <c:v>2.7993206947914167</c:v>
                </c:pt>
                <c:pt idx="9">
                  <c:v>2.8032629426921645</c:v>
                </c:pt>
                <c:pt idx="10">
                  <c:v>3.1148946829978184</c:v>
                </c:pt>
                <c:pt idx="11">
                  <c:v>6.9921063815487274</c:v>
                </c:pt>
                <c:pt idx="12">
                  <c:v>2.7579750501845455</c:v>
                </c:pt>
                <c:pt idx="13">
                  <c:v>2.3579860547758189</c:v>
                </c:pt>
                <c:pt idx="14">
                  <c:v>1.9934086063581817</c:v>
                </c:pt>
                <c:pt idx="15">
                  <c:v>2.6004857169215461</c:v>
                </c:pt>
                <c:pt idx="16">
                  <c:v>2.0769259351240912</c:v>
                </c:pt>
                <c:pt idx="17">
                  <c:v>0.84521515448145457</c:v>
                </c:pt>
                <c:pt idx="18">
                  <c:v>1.7362906543513636</c:v>
                </c:pt>
                <c:pt idx="19">
                  <c:v>5.0873812594603631</c:v>
                </c:pt>
                <c:pt idx="20">
                  <c:v>1.5490818607014547</c:v>
                </c:pt>
                <c:pt idx="21">
                  <c:v>1.1924117208200002</c:v>
                </c:pt>
                <c:pt idx="22">
                  <c:v>5.9227116760472729</c:v>
                </c:pt>
                <c:pt idx="23">
                  <c:v>3.542127343002182</c:v>
                </c:pt>
                <c:pt idx="24">
                  <c:v>5.6592182332800007</c:v>
                </c:pt>
                <c:pt idx="25">
                  <c:v>1.0569698886712726</c:v>
                </c:pt>
                <c:pt idx="26">
                  <c:v>3.3455378904184547</c:v>
                </c:pt>
                <c:pt idx="27">
                  <c:v>1.4513515218341817</c:v>
                </c:pt>
                <c:pt idx="28">
                  <c:v>1.3674383768335456</c:v>
                </c:pt>
                <c:pt idx="29">
                  <c:v>14.445886150079181</c:v>
                </c:pt>
                <c:pt idx="30">
                  <c:v>5.7410340202509094</c:v>
                </c:pt>
                <c:pt idx="31">
                  <c:v>5.5602685106132723</c:v>
                </c:pt>
                <c:pt idx="32">
                  <c:v>2.2331691802407274</c:v>
                </c:pt>
                <c:pt idx="33">
                  <c:v>0.61184098022272726</c:v>
                </c:pt>
                <c:pt idx="34">
                  <c:v>0.81050043264572724</c:v>
                </c:pt>
                <c:pt idx="35">
                  <c:v>2.4104631591929997</c:v>
                </c:pt>
                <c:pt idx="36">
                  <c:v>5.1225299613461832</c:v>
                </c:pt>
                <c:pt idx="37">
                  <c:v>1.5771592790560003</c:v>
                </c:pt>
                <c:pt idx="38">
                  <c:v>0.9375158388960001</c:v>
                </c:pt>
                <c:pt idx="39">
                  <c:v>0.60655930088818177</c:v>
                </c:pt>
                <c:pt idx="40">
                  <c:v>1.9650812821180004</c:v>
                </c:pt>
                <c:pt idx="41">
                  <c:v>0.62717897976327275</c:v>
                </c:pt>
                <c:pt idx="42">
                  <c:v>1.1103826432019999</c:v>
                </c:pt>
                <c:pt idx="43">
                  <c:v>0.2566475287822727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8B-4588-BF96-911F0567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77224"/>
        <c:axId val="905185224"/>
      </c:scatterChart>
      <c:valAx>
        <c:axId val="9051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After</a:t>
                </a:r>
                <a:r>
                  <a:rPr lang="en-US" baseline="0"/>
                  <a:t> Spill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85224"/>
        <c:crosses val="autoZero"/>
        <c:crossBetween val="midCat"/>
      </c:valAx>
      <c:valAx>
        <c:axId val="9051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PFAS components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7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Influent PFAS Mass</a:t>
            </a:r>
            <a:r>
              <a:rPr lang="en-US" baseline="0"/>
              <a:t> vs Day After Spill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85710714467555"/>
          <c:y val="0.18432183908045977"/>
          <c:w val="0.78718544269926816"/>
          <c:h val="0.60381536790659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'influent mass balance'!$E$53</c:f>
              <c:strCache>
                <c:ptCount val="1"/>
                <c:pt idx="0">
                  <c:v>PFOS(g)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'influent mass balance'!$D$54:$D$97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'influent mass balance'!$E$54:$E$97</c:f>
              <c:numCache>
                <c:formatCode>General</c:formatCode>
                <c:ptCount val="44"/>
                <c:pt idx="0">
                  <c:v>2707.6834777766467</c:v>
                </c:pt>
                <c:pt idx="1">
                  <c:v>14.766539318259273</c:v>
                </c:pt>
                <c:pt idx="2">
                  <c:v>5.3696954166194555</c:v>
                </c:pt>
                <c:pt idx="3">
                  <c:v>5.3262863995085459</c:v>
                </c:pt>
                <c:pt idx="4">
                  <c:v>29.327165994407366</c:v>
                </c:pt>
                <c:pt idx="5">
                  <c:v>28.566231444999097</c:v>
                </c:pt>
                <c:pt idx="6">
                  <c:v>8.0873044031408199</c:v>
                </c:pt>
                <c:pt idx="7">
                  <c:v>2.5400383629237275</c:v>
                </c:pt>
                <c:pt idx="8">
                  <c:v>1.9391810652668335</c:v>
                </c:pt>
                <c:pt idx="9">
                  <c:v>2.1574241266643504</c:v>
                </c:pt>
                <c:pt idx="10">
                  <c:v>1.1871555757965455</c:v>
                </c:pt>
                <c:pt idx="11">
                  <c:v>5.7350633274707272</c:v>
                </c:pt>
                <c:pt idx="12">
                  <c:v>1.3924090403754548</c:v>
                </c:pt>
                <c:pt idx="13">
                  <c:v>1.4128100602038183</c:v>
                </c:pt>
                <c:pt idx="14">
                  <c:v>1.0428642809754545</c:v>
                </c:pt>
                <c:pt idx="15">
                  <c:v>0.1010916108831818</c:v>
                </c:pt>
                <c:pt idx="16">
                  <c:v>1.383813922842273</c:v>
                </c:pt>
                <c:pt idx="17">
                  <c:v>0.59193048070472731</c:v>
                </c:pt>
                <c:pt idx="18">
                  <c:v>0.74714526433718176</c:v>
                </c:pt>
                <c:pt idx="19">
                  <c:v>0.80843390850109087</c:v>
                </c:pt>
                <c:pt idx="20">
                  <c:v>0.24622013515781813</c:v>
                </c:pt>
                <c:pt idx="21">
                  <c:v>0.30011797277363633</c:v>
                </c:pt>
                <c:pt idx="22">
                  <c:v>0.61974594868727284</c:v>
                </c:pt>
                <c:pt idx="23">
                  <c:v>1.4632118996205454</c:v>
                </c:pt>
                <c:pt idx="24">
                  <c:v>0.45994520966545444</c:v>
                </c:pt>
                <c:pt idx="25">
                  <c:v>0.52225746310618171</c:v>
                </c:pt>
                <c:pt idx="26">
                  <c:v>1.2310107550951819</c:v>
                </c:pt>
                <c:pt idx="27">
                  <c:v>0.39514005726281815</c:v>
                </c:pt>
                <c:pt idx="28">
                  <c:v>0.3902643115315455</c:v>
                </c:pt>
                <c:pt idx="29">
                  <c:v>10.783017511424818</c:v>
                </c:pt>
                <c:pt idx="30">
                  <c:v>3.3655707275050917</c:v>
                </c:pt>
                <c:pt idx="31">
                  <c:v>4.6565580004197269</c:v>
                </c:pt>
                <c:pt idx="32">
                  <c:v>0.62281894452527276</c:v>
                </c:pt>
                <c:pt idx="33">
                  <c:v>0.12107530646545454</c:v>
                </c:pt>
                <c:pt idx="34">
                  <c:v>0.44396035238154546</c:v>
                </c:pt>
                <c:pt idx="35">
                  <c:v>0.20719228275527271</c:v>
                </c:pt>
                <c:pt idx="36">
                  <c:v>3.3779382814058185</c:v>
                </c:pt>
                <c:pt idx="37">
                  <c:v>0.71779491583809096</c:v>
                </c:pt>
                <c:pt idx="38">
                  <c:v>0</c:v>
                </c:pt>
                <c:pt idx="39">
                  <c:v>0</c:v>
                </c:pt>
                <c:pt idx="40">
                  <c:v>0.23864814512200005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4E53-A060-F7A394828A99}"/>
            </c:ext>
          </c:extLst>
        </c:ser>
        <c:ser>
          <c:idx val="1"/>
          <c:order val="1"/>
          <c:tx>
            <c:strRef>
              <c:f>'influent mass balance'!$F$53</c:f>
              <c:strCache>
                <c:ptCount val="1"/>
                <c:pt idx="0">
                  <c:v>PFHxS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'influent mass balance'!$D$54:$D$97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'influent mass balance'!$F$54:$F$97</c:f>
              <c:numCache>
                <c:formatCode>General</c:formatCode>
                <c:ptCount val="44"/>
                <c:pt idx="0">
                  <c:v>528.44975113224132</c:v>
                </c:pt>
                <c:pt idx="1">
                  <c:v>2.1704174062861821</c:v>
                </c:pt>
                <c:pt idx="2">
                  <c:v>0.39316410765563636</c:v>
                </c:pt>
                <c:pt idx="3">
                  <c:v>0.38998573976836359</c:v>
                </c:pt>
                <c:pt idx="4">
                  <c:v>1.6560349380799093</c:v>
                </c:pt>
                <c:pt idx="5">
                  <c:v>1.6130667835827277</c:v>
                </c:pt>
                <c:pt idx="6">
                  <c:v>1.0205100928255457</c:v>
                </c:pt>
                <c:pt idx="7">
                  <c:v>0.27516867959181823</c:v>
                </c:pt>
                <c:pt idx="8">
                  <c:v>0.39940942906358323</c:v>
                </c:pt>
                <c:pt idx="9">
                  <c:v>0.48892934864633514</c:v>
                </c:pt>
                <c:pt idx="10">
                  <c:v>0</c:v>
                </c:pt>
                <c:pt idx="11">
                  <c:v>0.37201233778581821</c:v>
                </c:pt>
                <c:pt idx="12">
                  <c:v>0.37329373348363637</c:v>
                </c:pt>
                <c:pt idx="13">
                  <c:v>0.25726279555854542</c:v>
                </c:pt>
                <c:pt idx="14">
                  <c:v>0</c:v>
                </c:pt>
                <c:pt idx="15">
                  <c:v>0</c:v>
                </c:pt>
                <c:pt idx="16">
                  <c:v>2.5763156331818299E-3</c:v>
                </c:pt>
                <c:pt idx="17">
                  <c:v>3.152682159781818E-2</c:v>
                </c:pt>
                <c:pt idx="18">
                  <c:v>0.12896826485645457</c:v>
                </c:pt>
                <c:pt idx="19">
                  <c:v>0.2265142542567273</c:v>
                </c:pt>
                <c:pt idx="20">
                  <c:v>1.5627961946545456E-2</c:v>
                </c:pt>
                <c:pt idx="21">
                  <c:v>0</c:v>
                </c:pt>
                <c:pt idx="22">
                  <c:v>1.0816926078581819</c:v>
                </c:pt>
                <c:pt idx="23">
                  <c:v>0.2425523481703637</c:v>
                </c:pt>
                <c:pt idx="24">
                  <c:v>0.85258720604363647</c:v>
                </c:pt>
                <c:pt idx="25">
                  <c:v>1.3460642657454546E-2</c:v>
                </c:pt>
                <c:pt idx="26">
                  <c:v>1.424157274045453E-2</c:v>
                </c:pt>
                <c:pt idx="27">
                  <c:v>0</c:v>
                </c:pt>
                <c:pt idx="28">
                  <c:v>0.16989708133536366</c:v>
                </c:pt>
                <c:pt idx="29">
                  <c:v>1.2365646398215453</c:v>
                </c:pt>
                <c:pt idx="30">
                  <c:v>0.10685895832072728</c:v>
                </c:pt>
                <c:pt idx="31">
                  <c:v>8.5650235236818195E-2</c:v>
                </c:pt>
                <c:pt idx="32">
                  <c:v>0.19808554985418175</c:v>
                </c:pt>
                <c:pt idx="33">
                  <c:v>0.15126808075363635</c:v>
                </c:pt>
                <c:pt idx="34">
                  <c:v>0</c:v>
                </c:pt>
                <c:pt idx="35">
                  <c:v>0.2688723383131818</c:v>
                </c:pt>
                <c:pt idx="36">
                  <c:v>0</c:v>
                </c:pt>
                <c:pt idx="37">
                  <c:v>0</c:v>
                </c:pt>
                <c:pt idx="38">
                  <c:v>0.25981402424727273</c:v>
                </c:pt>
                <c:pt idx="39">
                  <c:v>0.12688477519245456</c:v>
                </c:pt>
                <c:pt idx="40">
                  <c:v>1.4146077169999985E-2</c:v>
                </c:pt>
                <c:pt idx="41">
                  <c:v>0</c:v>
                </c:pt>
                <c:pt idx="42">
                  <c:v>5.5973618808545456E-2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7-4E53-A060-F7A394828A99}"/>
            </c:ext>
          </c:extLst>
        </c:ser>
        <c:ser>
          <c:idx val="2"/>
          <c:order val="2"/>
          <c:tx>
            <c:strRef>
              <c:f>'influent mass balance'!$G$53</c:f>
              <c:strCache>
                <c:ptCount val="1"/>
                <c:pt idx="0">
                  <c:v>Total PFAS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'influent mass balance'!$D$54:$D$97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'influent mass balance'!$G$54:$G$97</c:f>
              <c:numCache>
                <c:formatCode>General</c:formatCode>
                <c:ptCount val="44"/>
                <c:pt idx="0">
                  <c:v>3838.5417189302093</c:v>
                </c:pt>
                <c:pt idx="1">
                  <c:v>19.633663262064729</c:v>
                </c:pt>
                <c:pt idx="2">
                  <c:v>8.2377160520883645</c:v>
                </c:pt>
                <c:pt idx="3">
                  <c:v>8.171121742855636</c:v>
                </c:pt>
                <c:pt idx="4">
                  <c:v>34.283377841921912</c:v>
                </c:pt>
                <c:pt idx="5">
                  <c:v>33.393847408762731</c:v>
                </c:pt>
                <c:pt idx="6">
                  <c:v>10.692727602389455</c:v>
                </c:pt>
                <c:pt idx="7">
                  <c:v>3.2923375318015462</c:v>
                </c:pt>
                <c:pt idx="8">
                  <c:v>2.7993206947914167</c:v>
                </c:pt>
                <c:pt idx="9">
                  <c:v>2.8032629426921645</c:v>
                </c:pt>
                <c:pt idx="10">
                  <c:v>3.1148946829978184</c:v>
                </c:pt>
                <c:pt idx="11">
                  <c:v>6.9921063815487274</c:v>
                </c:pt>
                <c:pt idx="12">
                  <c:v>2.7579750501845455</c:v>
                </c:pt>
                <c:pt idx="13">
                  <c:v>2.3579860547758189</c:v>
                </c:pt>
                <c:pt idx="14">
                  <c:v>1.9934086063581817</c:v>
                </c:pt>
                <c:pt idx="15">
                  <c:v>2.6004857169215461</c:v>
                </c:pt>
                <c:pt idx="16">
                  <c:v>2.0769259351240912</c:v>
                </c:pt>
                <c:pt idx="17">
                  <c:v>0.84521515448145457</c:v>
                </c:pt>
                <c:pt idx="18">
                  <c:v>1.7362906543513636</c:v>
                </c:pt>
                <c:pt idx="19">
                  <c:v>5.0873812594603631</c:v>
                </c:pt>
                <c:pt idx="20">
                  <c:v>1.5490818607014547</c:v>
                </c:pt>
                <c:pt idx="21">
                  <c:v>1.1924117208200002</c:v>
                </c:pt>
                <c:pt idx="22">
                  <c:v>5.9227116760472729</c:v>
                </c:pt>
                <c:pt idx="23">
                  <c:v>3.542127343002182</c:v>
                </c:pt>
                <c:pt idx="24">
                  <c:v>5.6592182332800007</c:v>
                </c:pt>
                <c:pt idx="25">
                  <c:v>1.0569698886712726</c:v>
                </c:pt>
                <c:pt idx="26">
                  <c:v>3.3455378904184547</c:v>
                </c:pt>
                <c:pt idx="27">
                  <c:v>1.4513515218341817</c:v>
                </c:pt>
                <c:pt idx="28">
                  <c:v>1.3674383768335456</c:v>
                </c:pt>
                <c:pt idx="29">
                  <c:v>14.445886150079181</c:v>
                </c:pt>
                <c:pt idx="30">
                  <c:v>5.7410340202509094</c:v>
                </c:pt>
                <c:pt idx="31">
                  <c:v>5.5602685106132723</c:v>
                </c:pt>
                <c:pt idx="32">
                  <c:v>2.2331691802407274</c:v>
                </c:pt>
                <c:pt idx="33">
                  <c:v>0.61184098022272726</c:v>
                </c:pt>
                <c:pt idx="34">
                  <c:v>0.81050043264572724</c:v>
                </c:pt>
                <c:pt idx="35">
                  <c:v>2.4104631591929997</c:v>
                </c:pt>
                <c:pt idx="36">
                  <c:v>5.1225299613461832</c:v>
                </c:pt>
                <c:pt idx="37">
                  <c:v>1.5771592790560003</c:v>
                </c:pt>
                <c:pt idx="38">
                  <c:v>0.9375158388960001</c:v>
                </c:pt>
                <c:pt idx="39">
                  <c:v>0.60655930088818177</c:v>
                </c:pt>
                <c:pt idx="40">
                  <c:v>1.9650812821180004</c:v>
                </c:pt>
                <c:pt idx="41">
                  <c:v>0.62717897976327275</c:v>
                </c:pt>
                <c:pt idx="42">
                  <c:v>1.1103826432019999</c:v>
                </c:pt>
                <c:pt idx="43">
                  <c:v>0.2566475287822727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7-4E53-A060-F7A39482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77224"/>
        <c:axId val="905185224"/>
      </c:scatterChart>
      <c:valAx>
        <c:axId val="9051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After</a:t>
                </a:r>
                <a:r>
                  <a:rPr lang="en-US" baseline="0"/>
                  <a:t> Spill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9381226873726"/>
              <c:y val="0.8580142999366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85224"/>
        <c:crosses val="autoZero"/>
        <c:crossBetween val="midCat"/>
      </c:valAx>
      <c:valAx>
        <c:axId val="905185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PFAS components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7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56004906218712"/>
          <c:y val="0.91781554891845418"/>
          <c:w val="0.47557718324219944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648758</xdr:colOff>
      <xdr:row>52</xdr:row>
      <xdr:rowOff>40217</xdr:rowOff>
    </xdr:from>
    <xdr:to>
      <xdr:col>12</xdr:col>
      <xdr:colOff>418041</xdr:colOff>
      <xdr:row>67</xdr:row>
      <xdr:rowOff>87842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F1B1-0262-4521-BD49-2F307EAB9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701675</xdr:colOff>
      <xdr:row>52</xdr:row>
      <xdr:rowOff>28575</xdr:rowOff>
    </xdr:from>
    <xdr:to>
      <xdr:col>17</xdr:col>
      <xdr:colOff>820208</xdr:colOff>
      <xdr:row>67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9196D-F652-434E-B5F0-C732BF08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0093-7337-41AF-880E-DAAD7D9C55FC}">
  <dimension ref="A1:BF34"/>
  <sheetViews>
    <sheetView topLeftCell="AD1" zoomScaleNormal="100" workbookViewId="0">
      <selection activeCell="N3" sqref="N3"/>
    </sheetView>
  </sheetViews>
  <sheetFormatPr defaultRowHeight="14.5" x14ac:dyDescent="0.35"/>
  <cols>
    <col min="2" max="2" width="11.453125" bestFit="1" customWidth="1"/>
    <col min="3" max="3" width="14.1796875" bestFit="1" customWidth="1"/>
    <col min="11" max="19" width="8.7265625" style="11"/>
  </cols>
  <sheetData>
    <row r="1" spans="1:58" x14ac:dyDescent="0.35">
      <c r="A1" t="s">
        <v>2</v>
      </c>
      <c r="B1" t="s">
        <v>72</v>
      </c>
      <c r="G1" t="s">
        <v>73</v>
      </c>
      <c r="H1" t="s">
        <v>74</v>
      </c>
      <c r="J1" t="s">
        <v>75</v>
      </c>
      <c r="L1" s="11" t="s">
        <v>76</v>
      </c>
    </row>
    <row r="2" spans="1:58" x14ac:dyDescent="0.35">
      <c r="B2" t="s">
        <v>77</v>
      </c>
      <c r="G2" t="s">
        <v>78</v>
      </c>
      <c r="H2" t="s">
        <v>79</v>
      </c>
      <c r="J2" t="s">
        <v>80</v>
      </c>
      <c r="L2" s="11" t="s">
        <v>81</v>
      </c>
      <c r="AY2" s="15" t="s">
        <v>82</v>
      </c>
    </row>
    <row r="3" spans="1:58" x14ac:dyDescent="0.35">
      <c r="B3" t="s">
        <v>83</v>
      </c>
      <c r="AJ3" s="47" t="s">
        <v>84</v>
      </c>
      <c r="AK3" s="47"/>
      <c r="AL3" s="47"/>
      <c r="AM3" s="47"/>
      <c r="AN3" s="47"/>
    </row>
    <row r="4" spans="1:58" s="5" customFormat="1" x14ac:dyDescent="0.35">
      <c r="D4" s="16">
        <v>44285</v>
      </c>
      <c r="E4" s="16">
        <v>44285</v>
      </c>
      <c r="F4" s="17">
        <v>44285</v>
      </c>
      <c r="G4" s="5">
        <v>44291</v>
      </c>
      <c r="H4" s="5">
        <v>44293</v>
      </c>
      <c r="I4" s="5">
        <v>44294</v>
      </c>
      <c r="J4" s="5">
        <v>44295</v>
      </c>
      <c r="K4" s="17">
        <v>44296</v>
      </c>
      <c r="L4" s="5">
        <v>44297</v>
      </c>
      <c r="M4" s="17">
        <v>44298</v>
      </c>
      <c r="N4" s="18">
        <v>44299</v>
      </c>
      <c r="O4" s="18">
        <v>44299</v>
      </c>
      <c r="P4" s="5">
        <v>44299</v>
      </c>
      <c r="Q4" s="17">
        <v>44300</v>
      </c>
      <c r="R4" s="5">
        <v>44301</v>
      </c>
      <c r="S4" s="17">
        <v>44302</v>
      </c>
      <c r="T4" s="5">
        <v>44303</v>
      </c>
      <c r="U4" s="17">
        <v>44304</v>
      </c>
      <c r="V4" s="5">
        <v>44305</v>
      </c>
      <c r="W4" s="17">
        <v>44306</v>
      </c>
      <c r="X4" s="5">
        <v>44307</v>
      </c>
      <c r="Y4" s="17">
        <v>44308</v>
      </c>
      <c r="Z4" s="5">
        <v>44309</v>
      </c>
      <c r="AA4" s="17">
        <v>44310</v>
      </c>
      <c r="AB4" s="5">
        <v>44311</v>
      </c>
      <c r="AC4" s="17">
        <v>44312</v>
      </c>
      <c r="AD4" s="5">
        <v>44313</v>
      </c>
      <c r="AE4" s="17">
        <v>44314</v>
      </c>
      <c r="AF4" s="5">
        <v>44315</v>
      </c>
      <c r="AG4" s="17">
        <v>44316</v>
      </c>
      <c r="AH4" s="5">
        <v>44317</v>
      </c>
      <c r="AI4" s="17">
        <v>44318</v>
      </c>
      <c r="AJ4" s="5">
        <v>44319</v>
      </c>
      <c r="AK4" s="17">
        <v>44320</v>
      </c>
      <c r="AL4" s="5">
        <v>44321</v>
      </c>
      <c r="AM4" s="17">
        <v>44322</v>
      </c>
      <c r="AN4" s="5">
        <v>44323</v>
      </c>
      <c r="AO4" s="17">
        <v>44324</v>
      </c>
      <c r="AP4" s="5">
        <v>44325</v>
      </c>
      <c r="AQ4" s="17">
        <v>44326</v>
      </c>
      <c r="AR4" s="5">
        <v>44327</v>
      </c>
      <c r="AS4" s="17">
        <v>44328</v>
      </c>
      <c r="AT4" s="5">
        <v>44329</v>
      </c>
      <c r="AU4" s="17">
        <v>44330</v>
      </c>
      <c r="AV4" s="5">
        <v>44331</v>
      </c>
      <c r="AW4" s="17">
        <v>44332</v>
      </c>
      <c r="AX4" s="5">
        <v>44333</v>
      </c>
      <c r="AY4" s="17">
        <v>44334</v>
      </c>
      <c r="AZ4"/>
      <c r="BA4"/>
      <c r="BB4"/>
      <c r="BC4"/>
      <c r="BD4"/>
      <c r="BE4"/>
      <c r="BF4"/>
    </row>
    <row r="5" spans="1:58" s="5" customFormat="1" x14ac:dyDescent="0.35">
      <c r="D5" s="19">
        <v>0.60069444444444442</v>
      </c>
      <c r="E5" s="19">
        <v>0.66666666666666663</v>
      </c>
      <c r="F5" s="17" t="s">
        <v>85</v>
      </c>
      <c r="G5" s="7">
        <v>0.5</v>
      </c>
      <c r="H5" s="7">
        <v>0.66666666666666663</v>
      </c>
      <c r="I5" s="7">
        <v>0.64583333333333337</v>
      </c>
      <c r="J5" s="7">
        <v>0.64583333333333337</v>
      </c>
      <c r="K5" s="7">
        <v>0.63888888888888895</v>
      </c>
      <c r="L5" s="7">
        <v>0.63888888888888895</v>
      </c>
      <c r="M5" s="7">
        <v>0.63888888888888895</v>
      </c>
      <c r="N5" s="19">
        <v>0.29166666666666669</v>
      </c>
      <c r="O5" s="19">
        <v>0.65972222222222221</v>
      </c>
      <c r="P5" s="7" t="s">
        <v>85</v>
      </c>
      <c r="Q5" s="7">
        <v>0.65972222222222221</v>
      </c>
      <c r="R5" s="7">
        <v>0.65972222222222221</v>
      </c>
      <c r="S5" s="7">
        <v>0.65972222222222221</v>
      </c>
      <c r="T5" s="7">
        <v>0.65972222222222221</v>
      </c>
      <c r="U5" s="7">
        <v>0.65972222222222221</v>
      </c>
      <c r="V5" s="7">
        <v>0.65972222222222221</v>
      </c>
      <c r="W5" s="7">
        <v>0.63888888888888895</v>
      </c>
      <c r="X5" s="7">
        <v>0.63888888888888895</v>
      </c>
      <c r="Y5" s="7">
        <v>0.63888888888888895</v>
      </c>
      <c r="Z5" s="7">
        <v>0.63888888888888895</v>
      </c>
      <c r="AA5" s="7">
        <v>0.63888888888888895</v>
      </c>
      <c r="AB5" s="7">
        <v>0.63888888888888895</v>
      </c>
      <c r="AC5" s="7">
        <v>0.63888888888888895</v>
      </c>
      <c r="AD5" s="7">
        <v>0.63888888888888895</v>
      </c>
      <c r="AE5" s="7">
        <v>0.63888888888888895</v>
      </c>
      <c r="AF5" s="7">
        <v>0.65625</v>
      </c>
      <c r="AG5" s="7">
        <v>0.65625</v>
      </c>
      <c r="AH5" s="7">
        <v>0.65625</v>
      </c>
      <c r="AI5" s="7">
        <v>0.65625</v>
      </c>
      <c r="AJ5" s="7">
        <v>0.65625</v>
      </c>
      <c r="AK5" s="7">
        <v>0.64583333333333337</v>
      </c>
      <c r="AL5" s="7">
        <v>0.64583333333333337</v>
      </c>
      <c r="AM5" s="7">
        <v>0.64583333333333337</v>
      </c>
      <c r="AN5" s="7">
        <v>0.64583333333333337</v>
      </c>
      <c r="AO5" s="7">
        <v>0.64583333333333337</v>
      </c>
      <c r="AP5" s="7">
        <v>0.64583333333333337</v>
      </c>
      <c r="AQ5" s="7">
        <v>0.64583333333333337</v>
      </c>
      <c r="AR5" s="7">
        <v>0.64583333333333337</v>
      </c>
      <c r="AS5" s="7">
        <v>0.64583333333333337</v>
      </c>
      <c r="AT5" s="7">
        <v>0.64583333333333337</v>
      </c>
      <c r="AU5" s="7">
        <v>0.64583333333333337</v>
      </c>
      <c r="AV5" s="7">
        <v>0.64583333333333337</v>
      </c>
      <c r="AW5" s="7">
        <v>0.64583333333333337</v>
      </c>
      <c r="AX5" s="7">
        <v>0.64583333333333337</v>
      </c>
      <c r="AZ5"/>
      <c r="BA5"/>
      <c r="BB5"/>
      <c r="BC5"/>
      <c r="BD5"/>
      <c r="BE5"/>
      <c r="BF5"/>
    </row>
    <row r="6" spans="1:58" s="5" customFormat="1" ht="20.149999999999999" customHeight="1" x14ac:dyDescent="0.35">
      <c r="B6" s="9" t="s">
        <v>2</v>
      </c>
      <c r="C6" s="10" t="s">
        <v>14</v>
      </c>
      <c r="D6" s="20"/>
      <c r="E6" s="21"/>
      <c r="F6" s="22">
        <v>25.060000000000002</v>
      </c>
      <c r="G6" s="22">
        <v>24.92</v>
      </c>
      <c r="H6" s="22">
        <v>24.740000000000002</v>
      </c>
      <c r="I6" s="22">
        <v>24.54</v>
      </c>
      <c r="J6" s="22">
        <v>23.51</v>
      </c>
      <c r="K6" s="22">
        <v>22.900000000000002</v>
      </c>
      <c r="L6" s="22">
        <v>24.490000000000002</v>
      </c>
      <c r="M6" s="22">
        <v>24.91</v>
      </c>
      <c r="N6" s="21"/>
      <c r="O6" s="21"/>
      <c r="P6" s="22">
        <v>24.89</v>
      </c>
      <c r="Q6" s="22">
        <v>24.97</v>
      </c>
      <c r="R6" s="22">
        <v>25.42</v>
      </c>
      <c r="S6" s="22">
        <v>24.580000000000002</v>
      </c>
      <c r="T6" s="22">
        <v>24.3</v>
      </c>
      <c r="U6" s="22">
        <v>24.82</v>
      </c>
      <c r="V6" s="22">
        <v>24.3</v>
      </c>
      <c r="W6" s="22">
        <v>24.79</v>
      </c>
      <c r="X6" s="22">
        <v>24.150000000000002</v>
      </c>
      <c r="Y6" s="22">
        <v>23.92</v>
      </c>
      <c r="Z6" s="22">
        <v>22.59</v>
      </c>
      <c r="AA6" s="22">
        <v>23.12</v>
      </c>
      <c r="AB6" s="22">
        <v>23.17</v>
      </c>
      <c r="AC6" s="22">
        <v>23.900000000000002</v>
      </c>
      <c r="AD6" s="22">
        <v>23.6</v>
      </c>
      <c r="AE6" s="22">
        <v>23.66</v>
      </c>
      <c r="AF6" s="22">
        <v>23.2</v>
      </c>
      <c r="AG6" s="22">
        <v>22.48</v>
      </c>
      <c r="AH6" s="22">
        <v>22.37</v>
      </c>
      <c r="AI6" s="22">
        <v>22.51</v>
      </c>
      <c r="AJ6" s="22">
        <v>23.77</v>
      </c>
      <c r="AK6" s="22">
        <v>23.830000000000002</v>
      </c>
      <c r="AL6" s="22">
        <v>23.56</v>
      </c>
      <c r="AM6" s="22">
        <v>23.37</v>
      </c>
      <c r="AN6" s="22">
        <v>23.38</v>
      </c>
      <c r="AO6" s="22">
        <v>22.1</v>
      </c>
      <c r="AP6" s="22">
        <v>21.57</v>
      </c>
      <c r="AQ6" s="22">
        <v>23.93</v>
      </c>
      <c r="AR6" s="22">
        <v>25.04</v>
      </c>
      <c r="AS6" s="22">
        <v>23.89</v>
      </c>
      <c r="AT6" s="22">
        <v>23.52</v>
      </c>
      <c r="AU6" s="22">
        <v>23.47</v>
      </c>
      <c r="AV6" s="22">
        <v>22.22</v>
      </c>
      <c r="AW6" s="22">
        <v>21.79</v>
      </c>
      <c r="AX6" s="22">
        <v>23.17</v>
      </c>
      <c r="AY6" s="22">
        <v>24.05</v>
      </c>
      <c r="AZ6"/>
      <c r="BA6"/>
      <c r="BB6"/>
      <c r="BC6"/>
      <c r="BD6"/>
      <c r="BE6"/>
      <c r="BF6"/>
    </row>
    <row r="7" spans="1:58" ht="20.149999999999999" customHeight="1" x14ac:dyDescent="0.35">
      <c r="A7" s="11">
        <v>1</v>
      </c>
      <c r="B7" s="12" t="s">
        <v>16</v>
      </c>
      <c r="C7" s="12" t="s">
        <v>17</v>
      </c>
      <c r="D7" s="20">
        <v>217</v>
      </c>
      <c r="E7" s="20">
        <v>230</v>
      </c>
      <c r="F7" s="23">
        <f t="shared" ref="F7:F12" si="0">AVERAGE(D7:E7)</f>
        <v>223.5</v>
      </c>
      <c r="G7" s="24">
        <v>5.07</v>
      </c>
      <c r="H7" s="24">
        <v>3.69</v>
      </c>
      <c r="I7" s="25">
        <v>6.58</v>
      </c>
      <c r="J7" s="24">
        <v>6.06</v>
      </c>
      <c r="K7" s="24">
        <v>4.55</v>
      </c>
      <c r="L7" s="24" t="s">
        <v>86</v>
      </c>
      <c r="M7" s="24">
        <v>7.06</v>
      </c>
      <c r="N7" s="21">
        <v>4</v>
      </c>
      <c r="O7" s="21">
        <v>6.1</v>
      </c>
      <c r="P7" s="22">
        <f>AVERAGE(N7:O7)</f>
        <v>5.05</v>
      </c>
      <c r="Q7" s="24">
        <v>14.3</v>
      </c>
      <c r="R7" s="24">
        <v>4.45</v>
      </c>
      <c r="S7" s="24">
        <v>4.8099999999999996</v>
      </c>
      <c r="T7" s="22">
        <v>4.4000000000000004</v>
      </c>
      <c r="U7" s="22">
        <v>6.39</v>
      </c>
      <c r="V7" s="22">
        <v>9.17</v>
      </c>
      <c r="W7" s="22">
        <v>4</v>
      </c>
      <c r="X7" s="24">
        <v>2.63</v>
      </c>
      <c r="Y7" s="24">
        <v>5.69</v>
      </c>
      <c r="Z7" s="24">
        <v>42.6</v>
      </c>
      <c r="AA7" s="24">
        <v>11.1</v>
      </c>
      <c r="AB7" s="24">
        <v>4.92</v>
      </c>
      <c r="AC7" s="24">
        <v>12.9</v>
      </c>
      <c r="AD7" s="22">
        <v>8.8000000000000007</v>
      </c>
      <c r="AE7" s="24">
        <v>15.3</v>
      </c>
      <c r="AF7" s="24">
        <v>4.21</v>
      </c>
      <c r="AG7" s="24">
        <v>5.72</v>
      </c>
      <c r="AH7" s="24">
        <v>4.3099999999999996</v>
      </c>
      <c r="AI7" s="24">
        <v>4.1900000000000004</v>
      </c>
      <c r="AJ7" s="24">
        <v>8.32</v>
      </c>
      <c r="AK7" s="24">
        <v>16.100000000000001</v>
      </c>
      <c r="AL7" s="24">
        <v>6.72</v>
      </c>
      <c r="AM7" s="24">
        <v>7.24</v>
      </c>
      <c r="AN7" s="24">
        <v>5.12</v>
      </c>
      <c r="AO7" s="24">
        <v>4.42</v>
      </c>
      <c r="AP7" s="24">
        <v>4.9800000000000004</v>
      </c>
      <c r="AQ7" s="26">
        <v>12</v>
      </c>
      <c r="AR7" s="24">
        <v>5.07</v>
      </c>
      <c r="AS7" s="24">
        <v>6.54</v>
      </c>
      <c r="AT7" s="24">
        <v>7.07</v>
      </c>
      <c r="AU7" s="24">
        <v>8.5399999999999991</v>
      </c>
      <c r="AV7" s="24">
        <v>5.34</v>
      </c>
      <c r="AW7" s="24">
        <v>5.76</v>
      </c>
      <c r="AX7" s="24">
        <v>3.53</v>
      </c>
      <c r="AY7" s="24"/>
    </row>
    <row r="8" spans="1:58" ht="20.149999999999999" customHeight="1" x14ac:dyDescent="0.35">
      <c r="A8" s="11">
        <v>2</v>
      </c>
      <c r="B8" s="12" t="s">
        <v>18</v>
      </c>
      <c r="C8" s="12" t="s">
        <v>19</v>
      </c>
      <c r="D8" s="20">
        <v>345</v>
      </c>
      <c r="E8" s="20">
        <v>359</v>
      </c>
      <c r="F8" s="23">
        <f t="shared" si="0"/>
        <v>352</v>
      </c>
      <c r="G8" s="24">
        <v>8.41</v>
      </c>
      <c r="H8" s="24">
        <v>6.69</v>
      </c>
      <c r="I8" s="25">
        <v>8.9</v>
      </c>
      <c r="J8" s="24">
        <v>10.8</v>
      </c>
      <c r="K8" s="24">
        <v>8.2799999999999994</v>
      </c>
      <c r="L8" s="24">
        <v>6.23</v>
      </c>
      <c r="M8" s="24">
        <v>7.93</v>
      </c>
      <c r="N8" s="20">
        <v>6.35</v>
      </c>
      <c r="O8" s="20">
        <v>9.91</v>
      </c>
      <c r="P8" s="22">
        <f>AVERAGE(N8:O8)</f>
        <v>8.129999999999999</v>
      </c>
      <c r="Q8" s="24">
        <v>5.93</v>
      </c>
      <c r="R8" s="24">
        <v>6.7</v>
      </c>
      <c r="S8" s="24">
        <v>7.53</v>
      </c>
      <c r="T8" s="22">
        <v>8.4600000000000009</v>
      </c>
      <c r="U8" s="22">
        <v>7.88</v>
      </c>
      <c r="V8" s="22">
        <v>6.42</v>
      </c>
      <c r="W8" s="24">
        <v>8.58</v>
      </c>
      <c r="X8" s="24">
        <v>6.79</v>
      </c>
      <c r="Y8" s="24">
        <v>6.66</v>
      </c>
      <c r="Z8" s="24">
        <v>6.71</v>
      </c>
      <c r="AA8" s="24">
        <v>4.7300000000000004</v>
      </c>
      <c r="AB8" s="24">
        <v>6.67</v>
      </c>
      <c r="AC8" s="24">
        <v>10.9</v>
      </c>
      <c r="AD8" s="24">
        <v>6.68</v>
      </c>
      <c r="AE8" s="24">
        <v>11.8</v>
      </c>
      <c r="AF8" s="22">
        <v>6.2</v>
      </c>
      <c r="AG8" s="24">
        <v>7.85</v>
      </c>
      <c r="AH8" s="24">
        <v>7.52</v>
      </c>
      <c r="AI8" s="24">
        <v>7.52</v>
      </c>
      <c r="AJ8" s="24">
        <v>6.27</v>
      </c>
      <c r="AK8" s="24">
        <v>7.08</v>
      </c>
      <c r="AL8" s="24">
        <v>6.55</v>
      </c>
      <c r="AM8" s="22">
        <v>7.7</v>
      </c>
      <c r="AN8" s="24">
        <v>4.99</v>
      </c>
      <c r="AO8" s="24">
        <v>6.95</v>
      </c>
      <c r="AP8" s="24">
        <v>7.88</v>
      </c>
      <c r="AQ8" s="24">
        <v>8.5399999999999991</v>
      </c>
      <c r="AR8" s="24">
        <v>5.96</v>
      </c>
      <c r="AS8" s="24">
        <v>6.74</v>
      </c>
      <c r="AT8" s="24">
        <v>5.7</v>
      </c>
      <c r="AU8" s="24">
        <v>8.7200000000000006</v>
      </c>
      <c r="AV8" s="22">
        <v>5.6</v>
      </c>
      <c r="AW8" s="24">
        <v>9.44</v>
      </c>
      <c r="AX8" s="24">
        <v>5.95</v>
      </c>
      <c r="AY8" s="24"/>
    </row>
    <row r="9" spans="1:58" ht="20.149999999999999" customHeight="1" x14ac:dyDescent="0.35">
      <c r="A9" s="11">
        <v>3</v>
      </c>
      <c r="B9" s="12" t="s">
        <v>20</v>
      </c>
      <c r="C9" s="12" t="s">
        <v>21</v>
      </c>
      <c r="D9" s="20">
        <v>981</v>
      </c>
      <c r="E9" s="20">
        <v>1080</v>
      </c>
      <c r="F9" s="23">
        <f t="shared" si="0"/>
        <v>1030.5</v>
      </c>
      <c r="G9" s="24">
        <v>9.26</v>
      </c>
      <c r="H9" s="24">
        <v>5.24</v>
      </c>
      <c r="I9" s="25">
        <v>5.91</v>
      </c>
      <c r="J9" s="24">
        <v>7.15</v>
      </c>
      <c r="K9" s="24">
        <v>4.92</v>
      </c>
      <c r="L9" s="24">
        <v>3.89</v>
      </c>
      <c r="M9" s="24">
        <v>5.79</v>
      </c>
      <c r="N9" s="20">
        <v>4.28</v>
      </c>
      <c r="O9" s="20" t="s">
        <v>86</v>
      </c>
      <c r="P9" s="24">
        <v>2.14</v>
      </c>
      <c r="Q9" s="24">
        <v>4.01</v>
      </c>
      <c r="R9" s="24">
        <v>4.38</v>
      </c>
      <c r="S9" s="24" t="s">
        <v>87</v>
      </c>
      <c r="T9" s="22">
        <v>3.84</v>
      </c>
      <c r="U9" s="22">
        <v>3.88</v>
      </c>
      <c r="V9" s="22">
        <v>4.4000000000000004</v>
      </c>
      <c r="W9" s="24">
        <v>3.94</v>
      </c>
      <c r="X9" s="24">
        <v>3.35</v>
      </c>
      <c r="Y9" s="24">
        <v>4.1500000000000004</v>
      </c>
      <c r="Z9" s="24">
        <v>5.22</v>
      </c>
      <c r="AA9" s="24">
        <v>4.45</v>
      </c>
      <c r="AB9" s="24">
        <v>5.17</v>
      </c>
      <c r="AC9" s="24">
        <v>10.1</v>
      </c>
      <c r="AD9" s="24">
        <v>4.54</v>
      </c>
      <c r="AE9" s="24">
        <v>9.82</v>
      </c>
      <c r="AF9" s="24">
        <v>3.47</v>
      </c>
      <c r="AG9" s="24">
        <v>5.01</v>
      </c>
      <c r="AH9" s="24" t="s">
        <v>88</v>
      </c>
      <c r="AI9" s="24">
        <v>3.31</v>
      </c>
      <c r="AJ9" s="24">
        <v>5.73</v>
      </c>
      <c r="AK9" s="24">
        <v>3.35</v>
      </c>
      <c r="AL9" s="24">
        <v>3.66</v>
      </c>
      <c r="AM9" s="24">
        <v>4.42</v>
      </c>
      <c r="AN9" s="24">
        <v>3.02</v>
      </c>
      <c r="AO9" s="24">
        <v>3.44</v>
      </c>
      <c r="AP9" s="24">
        <v>6.72</v>
      </c>
      <c r="AQ9" s="24">
        <v>4.54</v>
      </c>
      <c r="AR9" s="24">
        <v>4.41</v>
      </c>
      <c r="AS9" s="24" t="s">
        <v>89</v>
      </c>
      <c r="AT9" s="24" t="s">
        <v>90</v>
      </c>
      <c r="AU9" s="24">
        <v>4.7300000000000004</v>
      </c>
      <c r="AV9" s="24">
        <v>5.24</v>
      </c>
      <c r="AW9" s="24">
        <v>4.3499999999999996</v>
      </c>
      <c r="AX9" s="24">
        <v>3.66</v>
      </c>
      <c r="AY9" s="24"/>
    </row>
    <row r="10" spans="1:58" ht="20.149999999999999" customHeight="1" x14ac:dyDescent="0.35">
      <c r="A10" s="11">
        <v>4</v>
      </c>
      <c r="B10" s="12" t="s">
        <v>22</v>
      </c>
      <c r="C10" s="12" t="s">
        <v>23</v>
      </c>
      <c r="D10" s="20">
        <v>6.01</v>
      </c>
      <c r="E10" s="20">
        <v>5.52</v>
      </c>
      <c r="F10" s="22">
        <f t="shared" si="0"/>
        <v>5.7649999999999997</v>
      </c>
      <c r="G10" s="24" t="s">
        <v>91</v>
      </c>
      <c r="H10" s="24" t="s">
        <v>92</v>
      </c>
      <c r="I10" s="25" t="s">
        <v>93</v>
      </c>
      <c r="J10" s="24" t="s">
        <v>87</v>
      </c>
      <c r="K10" s="24" t="s">
        <v>94</v>
      </c>
      <c r="L10" s="24" t="s">
        <v>86</v>
      </c>
      <c r="M10" s="24" t="s">
        <v>95</v>
      </c>
      <c r="N10" s="20" t="s">
        <v>88</v>
      </c>
      <c r="O10" s="20" t="s">
        <v>86</v>
      </c>
      <c r="P10" s="24" t="s">
        <v>86</v>
      </c>
      <c r="Q10" s="24" t="s">
        <v>89</v>
      </c>
      <c r="R10" s="24" t="s">
        <v>94</v>
      </c>
      <c r="S10" s="24" t="s">
        <v>87</v>
      </c>
      <c r="T10" s="22" t="s">
        <v>96</v>
      </c>
      <c r="U10" s="22" t="s">
        <v>97</v>
      </c>
      <c r="V10" s="22" t="s">
        <v>91</v>
      </c>
      <c r="W10" s="24" t="s">
        <v>89</v>
      </c>
      <c r="X10" s="24" t="s">
        <v>94</v>
      </c>
      <c r="Y10" s="24" t="s">
        <v>89</v>
      </c>
      <c r="Z10" s="24" t="s">
        <v>95</v>
      </c>
      <c r="AA10" s="24" t="s">
        <v>91</v>
      </c>
      <c r="AB10" s="24" t="s">
        <v>91</v>
      </c>
      <c r="AC10" s="24" t="s">
        <v>88</v>
      </c>
      <c r="AD10" s="24" t="s">
        <v>88</v>
      </c>
      <c r="AE10" s="24" t="s">
        <v>95</v>
      </c>
      <c r="AF10" s="24" t="s">
        <v>95</v>
      </c>
      <c r="AG10" s="24" t="s">
        <v>98</v>
      </c>
      <c r="AH10" s="24" t="s">
        <v>88</v>
      </c>
      <c r="AI10" s="24" t="s">
        <v>99</v>
      </c>
      <c r="AJ10" s="24" t="s">
        <v>98</v>
      </c>
      <c r="AK10" s="24" t="s">
        <v>94</v>
      </c>
      <c r="AL10" s="24" t="s">
        <v>91</v>
      </c>
      <c r="AM10" s="24" t="s">
        <v>100</v>
      </c>
      <c r="AN10" s="24" t="s">
        <v>91</v>
      </c>
      <c r="AO10" s="24" t="s">
        <v>86</v>
      </c>
      <c r="AP10" s="24" t="s">
        <v>95</v>
      </c>
      <c r="AQ10" s="24" t="s">
        <v>98</v>
      </c>
      <c r="AR10" s="24" t="s">
        <v>86</v>
      </c>
      <c r="AS10" s="24" t="s">
        <v>89</v>
      </c>
      <c r="AT10" s="24" t="s">
        <v>90</v>
      </c>
      <c r="AU10" s="24" t="s">
        <v>101</v>
      </c>
      <c r="AV10" s="24" t="s">
        <v>86</v>
      </c>
      <c r="AW10" s="24" t="s">
        <v>88</v>
      </c>
      <c r="AX10" s="24" t="s">
        <v>94</v>
      </c>
      <c r="AY10" s="24"/>
    </row>
    <row r="11" spans="1:58" ht="20.149999999999999" customHeight="1" x14ac:dyDescent="0.35">
      <c r="A11" s="11">
        <v>5</v>
      </c>
      <c r="B11" s="12" t="s">
        <v>24</v>
      </c>
      <c r="C11" s="12" t="s">
        <v>25</v>
      </c>
      <c r="D11" s="20">
        <v>892</v>
      </c>
      <c r="E11" s="20">
        <v>965</v>
      </c>
      <c r="F11" s="23">
        <f t="shared" si="0"/>
        <v>928.5</v>
      </c>
      <c r="G11" s="24">
        <v>10</v>
      </c>
      <c r="H11" s="24">
        <v>6.9</v>
      </c>
      <c r="I11" s="25">
        <v>11.8</v>
      </c>
      <c r="J11" s="24">
        <v>13.2</v>
      </c>
      <c r="K11" s="24">
        <v>8.98</v>
      </c>
      <c r="L11" s="24">
        <v>7.05</v>
      </c>
      <c r="M11" s="24">
        <v>10.4</v>
      </c>
      <c r="N11" s="20">
        <v>6.59</v>
      </c>
      <c r="O11" s="20">
        <v>9.18</v>
      </c>
      <c r="P11" s="22">
        <f>AVERAGE(N11:O11)</f>
        <v>7.8849999999999998</v>
      </c>
      <c r="Q11" s="24">
        <v>13.2</v>
      </c>
      <c r="R11" s="24">
        <v>8.93</v>
      </c>
      <c r="S11" s="24">
        <v>9.27</v>
      </c>
      <c r="T11" s="22">
        <v>7.63</v>
      </c>
      <c r="U11" s="22">
        <v>9.59</v>
      </c>
      <c r="V11" s="22">
        <v>7.9</v>
      </c>
      <c r="W11" s="24">
        <v>8.44</v>
      </c>
      <c r="X11" s="24">
        <v>5.58</v>
      </c>
      <c r="Y11" s="24">
        <v>7.02</v>
      </c>
      <c r="Z11" s="24">
        <v>7.59</v>
      </c>
      <c r="AA11" s="24">
        <v>7.73</v>
      </c>
      <c r="AB11" s="24">
        <v>7.97</v>
      </c>
      <c r="AC11" s="24">
        <v>17.899999999999999</v>
      </c>
      <c r="AD11" s="24">
        <v>9.19</v>
      </c>
      <c r="AE11" s="24">
        <v>22.3</v>
      </c>
      <c r="AF11" s="24">
        <v>7.39</v>
      </c>
      <c r="AG11" s="24">
        <v>9.65</v>
      </c>
      <c r="AH11" s="24">
        <v>9.19</v>
      </c>
      <c r="AI11" s="24">
        <v>7.88</v>
      </c>
      <c r="AJ11" s="24">
        <v>10.1</v>
      </c>
      <c r="AK11" s="24">
        <v>11.7</v>
      </c>
      <c r="AL11" s="24">
        <v>7.86</v>
      </c>
      <c r="AM11" s="24">
        <v>7.46</v>
      </c>
      <c r="AN11" s="24">
        <v>6.39</v>
      </c>
      <c r="AO11" s="24">
        <v>6.61</v>
      </c>
      <c r="AP11" s="24">
        <v>7.04</v>
      </c>
      <c r="AQ11" s="24">
        <v>7.92</v>
      </c>
      <c r="AR11" s="22">
        <v>7</v>
      </c>
      <c r="AS11" s="24">
        <v>7.83</v>
      </c>
      <c r="AT11" s="24">
        <v>7.08</v>
      </c>
      <c r="AU11" s="24">
        <v>11.7</v>
      </c>
      <c r="AV11" s="24">
        <v>7.53</v>
      </c>
      <c r="AW11" s="24">
        <v>8.7799999999999994</v>
      </c>
      <c r="AX11" s="24">
        <v>6.93</v>
      </c>
      <c r="AY11" s="24"/>
    </row>
    <row r="12" spans="1:58" ht="20.149999999999999" customHeight="1" x14ac:dyDescent="0.35">
      <c r="A12" s="11">
        <v>6</v>
      </c>
      <c r="B12" s="12" t="s">
        <v>26</v>
      </c>
      <c r="C12" s="12" t="s">
        <v>27</v>
      </c>
      <c r="D12" s="20">
        <v>792</v>
      </c>
      <c r="E12" s="20">
        <v>1010</v>
      </c>
      <c r="F12" s="23">
        <f t="shared" si="0"/>
        <v>901</v>
      </c>
      <c r="G12" s="24">
        <v>6.99</v>
      </c>
      <c r="H12" s="24" t="s">
        <v>92</v>
      </c>
      <c r="I12" s="25" t="s">
        <v>93</v>
      </c>
      <c r="J12" s="24" t="s">
        <v>87</v>
      </c>
      <c r="K12" s="24" t="s">
        <v>94</v>
      </c>
      <c r="L12" s="24" t="s">
        <v>86</v>
      </c>
      <c r="M12" s="22">
        <v>2.6</v>
      </c>
      <c r="N12" s="21" t="s">
        <v>88</v>
      </c>
      <c r="O12" s="20" t="s">
        <v>86</v>
      </c>
      <c r="P12" s="24" t="s">
        <v>86</v>
      </c>
      <c r="Q12" s="24" t="s">
        <v>89</v>
      </c>
      <c r="R12" s="24" t="s">
        <v>94</v>
      </c>
      <c r="S12" s="24" t="s">
        <v>87</v>
      </c>
      <c r="T12" s="22" t="s">
        <v>96</v>
      </c>
      <c r="U12" s="22" t="s">
        <v>97</v>
      </c>
      <c r="V12" s="26">
        <v>11.8</v>
      </c>
      <c r="W12" s="24" t="s">
        <v>89</v>
      </c>
      <c r="X12" s="24" t="s">
        <v>94</v>
      </c>
      <c r="Y12" s="24" t="s">
        <v>89</v>
      </c>
      <c r="Z12" s="24" t="s">
        <v>95</v>
      </c>
      <c r="AA12" s="24" t="s">
        <v>91</v>
      </c>
      <c r="AB12" s="24" t="s">
        <v>91</v>
      </c>
      <c r="AC12" s="24" t="s">
        <v>88</v>
      </c>
      <c r="AD12" s="24" t="s">
        <v>88</v>
      </c>
      <c r="AE12" s="24" t="s">
        <v>95</v>
      </c>
      <c r="AF12" s="24" t="s">
        <v>95</v>
      </c>
      <c r="AG12" s="24" t="s">
        <v>98</v>
      </c>
      <c r="AH12" s="24" t="s">
        <v>88</v>
      </c>
      <c r="AI12" s="24" t="s">
        <v>99</v>
      </c>
      <c r="AJ12" s="24" t="s">
        <v>98</v>
      </c>
      <c r="AK12" s="24" t="s">
        <v>94</v>
      </c>
      <c r="AL12" s="24" t="s">
        <v>91</v>
      </c>
      <c r="AM12" s="24" t="s">
        <v>100</v>
      </c>
      <c r="AN12" s="24" t="s">
        <v>91</v>
      </c>
      <c r="AO12" s="24" t="s">
        <v>86</v>
      </c>
      <c r="AP12" s="24" t="s">
        <v>95</v>
      </c>
      <c r="AQ12" s="24" t="s">
        <v>98</v>
      </c>
      <c r="AR12" s="24" t="s">
        <v>86</v>
      </c>
      <c r="AS12" s="24" t="s">
        <v>89</v>
      </c>
      <c r="AT12" s="24" t="s">
        <v>90</v>
      </c>
      <c r="AU12" s="24" t="s">
        <v>101</v>
      </c>
      <c r="AV12" s="24" t="s">
        <v>86</v>
      </c>
      <c r="AW12" s="24" t="s">
        <v>88</v>
      </c>
      <c r="AX12" s="24" t="s">
        <v>94</v>
      </c>
      <c r="AY12" s="24"/>
    </row>
    <row r="13" spans="1:58" ht="20.149999999999999" customHeight="1" x14ac:dyDescent="0.35">
      <c r="A13" s="11">
        <v>7</v>
      </c>
      <c r="B13" s="12" t="s">
        <v>28</v>
      </c>
      <c r="C13" s="12" t="s">
        <v>29</v>
      </c>
      <c r="D13" s="20" t="s">
        <v>102</v>
      </c>
      <c r="E13" s="20" t="s">
        <v>103</v>
      </c>
      <c r="F13" s="23" t="s">
        <v>102</v>
      </c>
      <c r="G13" s="24" t="s">
        <v>91</v>
      </c>
      <c r="H13" s="24" t="s">
        <v>92</v>
      </c>
      <c r="I13" s="25" t="s">
        <v>93</v>
      </c>
      <c r="J13" s="24" t="s">
        <v>87</v>
      </c>
      <c r="K13" s="24" t="s">
        <v>94</v>
      </c>
      <c r="L13" s="24" t="s">
        <v>86</v>
      </c>
      <c r="M13" s="24" t="s">
        <v>95</v>
      </c>
      <c r="N13" s="20" t="s">
        <v>88</v>
      </c>
      <c r="O13" s="20" t="s">
        <v>86</v>
      </c>
      <c r="P13" s="24" t="s">
        <v>86</v>
      </c>
      <c r="Q13" s="24" t="s">
        <v>89</v>
      </c>
      <c r="R13" s="24" t="s">
        <v>94</v>
      </c>
      <c r="S13" s="24" t="s">
        <v>87</v>
      </c>
      <c r="T13" s="22" t="s">
        <v>96</v>
      </c>
      <c r="U13" s="22" t="s">
        <v>97</v>
      </c>
      <c r="V13" s="22" t="s">
        <v>91</v>
      </c>
      <c r="W13" s="24" t="s">
        <v>89</v>
      </c>
      <c r="X13" s="24" t="s">
        <v>94</v>
      </c>
      <c r="Y13" s="24" t="s">
        <v>89</v>
      </c>
      <c r="Z13" s="24" t="s">
        <v>95</v>
      </c>
      <c r="AA13" s="24" t="s">
        <v>91</v>
      </c>
      <c r="AB13" s="24" t="s">
        <v>91</v>
      </c>
      <c r="AC13" s="24" t="s">
        <v>88</v>
      </c>
      <c r="AD13" s="24" t="s">
        <v>88</v>
      </c>
      <c r="AE13" s="24" t="s">
        <v>95</v>
      </c>
      <c r="AF13" s="24" t="s">
        <v>95</v>
      </c>
      <c r="AG13" s="24" t="s">
        <v>98</v>
      </c>
      <c r="AH13" s="24" t="s">
        <v>88</v>
      </c>
      <c r="AI13" s="24" t="s">
        <v>99</v>
      </c>
      <c r="AJ13" s="24" t="s">
        <v>98</v>
      </c>
      <c r="AK13" s="24" t="s">
        <v>94</v>
      </c>
      <c r="AL13" s="24" t="s">
        <v>91</v>
      </c>
      <c r="AM13" s="24" t="s">
        <v>100</v>
      </c>
      <c r="AN13" s="24" t="s">
        <v>91</v>
      </c>
      <c r="AO13" s="24" t="s">
        <v>86</v>
      </c>
      <c r="AP13" s="24" t="s">
        <v>95</v>
      </c>
      <c r="AQ13" s="24" t="s">
        <v>98</v>
      </c>
      <c r="AR13" s="24" t="s">
        <v>86</v>
      </c>
      <c r="AS13" s="24" t="s">
        <v>89</v>
      </c>
      <c r="AT13" s="24" t="s">
        <v>90</v>
      </c>
      <c r="AU13" s="24" t="s">
        <v>101</v>
      </c>
      <c r="AV13" s="24" t="s">
        <v>86</v>
      </c>
      <c r="AW13" s="24" t="s">
        <v>88</v>
      </c>
      <c r="AX13" s="24" t="s">
        <v>94</v>
      </c>
      <c r="AY13" s="24"/>
    </row>
    <row r="14" spans="1:58" ht="20.149999999999999" customHeight="1" x14ac:dyDescent="0.35">
      <c r="A14" s="11">
        <v>8</v>
      </c>
      <c r="B14" s="12" t="s">
        <v>30</v>
      </c>
      <c r="C14" s="12" t="s">
        <v>31</v>
      </c>
      <c r="D14" s="20">
        <v>199</v>
      </c>
      <c r="E14" s="20">
        <v>256</v>
      </c>
      <c r="F14" s="23">
        <f>AVERAGE(D14:E14)</f>
        <v>227.5</v>
      </c>
      <c r="G14" s="24">
        <v>3.48</v>
      </c>
      <c r="H14" s="24" t="s">
        <v>92</v>
      </c>
      <c r="I14" s="25">
        <v>4.84</v>
      </c>
      <c r="J14" s="24" t="s">
        <v>87</v>
      </c>
      <c r="K14" s="22">
        <v>3.4</v>
      </c>
      <c r="L14" s="24">
        <v>2.57</v>
      </c>
      <c r="M14" s="24" t="s">
        <v>95</v>
      </c>
      <c r="N14" s="20" t="s">
        <v>88</v>
      </c>
      <c r="O14" s="20" t="s">
        <v>86</v>
      </c>
      <c r="P14" s="24" t="s">
        <v>86</v>
      </c>
      <c r="Q14" s="24" t="s">
        <v>89</v>
      </c>
      <c r="R14" s="24">
        <v>3.97</v>
      </c>
      <c r="S14" s="24">
        <v>4.21</v>
      </c>
      <c r="T14" s="22">
        <v>1.91</v>
      </c>
      <c r="U14" s="22" t="s">
        <v>97</v>
      </c>
      <c r="V14" s="22" t="s">
        <v>91</v>
      </c>
      <c r="W14" s="24" t="s">
        <v>89</v>
      </c>
      <c r="X14" s="24" t="s">
        <v>94</v>
      </c>
      <c r="Y14" s="24" t="s">
        <v>89</v>
      </c>
      <c r="Z14" s="24">
        <v>2.95</v>
      </c>
      <c r="AA14" s="24" t="s">
        <v>91</v>
      </c>
      <c r="AB14" s="24">
        <v>1.18</v>
      </c>
      <c r="AC14" s="24">
        <v>6.51</v>
      </c>
      <c r="AD14" s="24" t="s">
        <v>88</v>
      </c>
      <c r="AE14" s="24" t="s">
        <v>95</v>
      </c>
      <c r="AF14" s="24">
        <v>2.4700000000000002</v>
      </c>
      <c r="AG14" s="24">
        <v>11.9</v>
      </c>
      <c r="AH14" s="24">
        <v>6.36</v>
      </c>
      <c r="AI14" s="24">
        <v>2.88</v>
      </c>
      <c r="AJ14" s="24">
        <v>7.37</v>
      </c>
      <c r="AK14" s="24">
        <v>3.09</v>
      </c>
      <c r="AL14" s="24">
        <v>1.81</v>
      </c>
      <c r="AM14" s="24">
        <v>1.75</v>
      </c>
      <c r="AN14" s="24" t="s">
        <v>91</v>
      </c>
      <c r="AO14" s="24" t="s">
        <v>86</v>
      </c>
      <c r="AP14" s="24" t="s">
        <v>95</v>
      </c>
      <c r="AQ14" s="24">
        <v>2.84</v>
      </c>
      <c r="AR14" s="24" t="s">
        <v>86</v>
      </c>
      <c r="AS14" s="24">
        <v>2.4700000000000002</v>
      </c>
      <c r="AT14" s="24">
        <v>1.42</v>
      </c>
      <c r="AU14" s="22">
        <v>3.3</v>
      </c>
      <c r="AV14" s="24">
        <v>1.0900000000000001</v>
      </c>
      <c r="AW14" s="24">
        <v>2.61</v>
      </c>
      <c r="AX14" s="24">
        <v>1.41</v>
      </c>
      <c r="AY14" s="24"/>
    </row>
    <row r="15" spans="1:58" ht="20.149999999999999" customHeight="1" x14ac:dyDescent="0.35">
      <c r="A15" s="11">
        <v>9</v>
      </c>
      <c r="B15" s="12" t="s">
        <v>32</v>
      </c>
      <c r="C15" s="12" t="s">
        <v>33</v>
      </c>
      <c r="D15" s="20" t="s">
        <v>102</v>
      </c>
      <c r="E15" s="20" t="s">
        <v>103</v>
      </c>
      <c r="F15" s="23" t="s">
        <v>102</v>
      </c>
      <c r="G15" s="24" t="s">
        <v>91</v>
      </c>
      <c r="H15" s="24" t="s">
        <v>92</v>
      </c>
      <c r="I15" s="25" t="s">
        <v>93</v>
      </c>
      <c r="J15" s="24" t="s">
        <v>87</v>
      </c>
      <c r="K15" s="24" t="s">
        <v>94</v>
      </c>
      <c r="L15" s="24" t="s">
        <v>86</v>
      </c>
      <c r="M15" s="24" t="s">
        <v>95</v>
      </c>
      <c r="N15" s="20" t="s">
        <v>88</v>
      </c>
      <c r="O15" s="20" t="s">
        <v>86</v>
      </c>
      <c r="P15" s="24" t="s">
        <v>86</v>
      </c>
      <c r="Q15" s="24" t="s">
        <v>89</v>
      </c>
      <c r="R15" s="24" t="s">
        <v>94</v>
      </c>
      <c r="S15" s="24" t="s">
        <v>87</v>
      </c>
      <c r="T15" s="22" t="s">
        <v>96</v>
      </c>
      <c r="U15" s="22" t="s">
        <v>97</v>
      </c>
      <c r="V15" s="22">
        <v>4.8600000000000003</v>
      </c>
      <c r="W15" s="24" t="s">
        <v>89</v>
      </c>
      <c r="X15" s="24" t="s">
        <v>94</v>
      </c>
      <c r="Y15" s="24" t="s">
        <v>89</v>
      </c>
      <c r="Z15" s="24" t="s">
        <v>95</v>
      </c>
      <c r="AA15" s="24" t="s">
        <v>91</v>
      </c>
      <c r="AB15" s="24" t="s">
        <v>91</v>
      </c>
      <c r="AC15" s="24" t="s">
        <v>88</v>
      </c>
      <c r="AD15" s="24" t="s">
        <v>88</v>
      </c>
      <c r="AE15" s="24" t="s">
        <v>95</v>
      </c>
      <c r="AF15" s="24" t="s">
        <v>95</v>
      </c>
      <c r="AG15" s="24" t="s">
        <v>98</v>
      </c>
      <c r="AH15" s="24" t="s">
        <v>88</v>
      </c>
      <c r="AI15" s="24" t="s">
        <v>99</v>
      </c>
      <c r="AJ15" s="24" t="s">
        <v>98</v>
      </c>
      <c r="AK15" s="24" t="s">
        <v>94</v>
      </c>
      <c r="AL15" s="24" t="s">
        <v>91</v>
      </c>
      <c r="AM15" s="24" t="s">
        <v>100</v>
      </c>
      <c r="AN15" s="24" t="s">
        <v>91</v>
      </c>
      <c r="AO15" s="24" t="s">
        <v>86</v>
      </c>
      <c r="AP15" s="24" t="s">
        <v>95</v>
      </c>
      <c r="AQ15" s="24" t="s">
        <v>98</v>
      </c>
      <c r="AR15" s="24" t="s">
        <v>86</v>
      </c>
      <c r="AS15" s="24" t="s">
        <v>89</v>
      </c>
      <c r="AT15" s="24" t="s">
        <v>90</v>
      </c>
      <c r="AU15" s="24" t="s">
        <v>101</v>
      </c>
      <c r="AV15" s="24" t="s">
        <v>86</v>
      </c>
      <c r="AW15" s="24" t="s">
        <v>88</v>
      </c>
      <c r="AX15" s="24" t="s">
        <v>94</v>
      </c>
      <c r="AY15" s="24"/>
    </row>
    <row r="16" spans="1:58" ht="20.149999999999999" customHeight="1" x14ac:dyDescent="0.35">
      <c r="A16" s="11">
        <v>10</v>
      </c>
      <c r="B16" s="12" t="s">
        <v>34</v>
      </c>
      <c r="C16" s="12" t="s">
        <v>35</v>
      </c>
      <c r="D16" s="20">
        <v>4950</v>
      </c>
      <c r="E16" s="20">
        <v>6200</v>
      </c>
      <c r="F16" s="23">
        <f>AVERAGE(D16:E16)</f>
        <v>5575</v>
      </c>
      <c r="G16" s="24">
        <v>25.7</v>
      </c>
      <c r="H16" s="24">
        <v>8.2200000000000006</v>
      </c>
      <c r="I16" s="25">
        <v>6.89</v>
      </c>
      <c r="J16" s="24">
        <v>21.3</v>
      </c>
      <c r="K16" s="24">
        <v>13.7</v>
      </c>
      <c r="L16" s="24">
        <v>5.61</v>
      </c>
      <c r="M16" s="24">
        <v>7.99</v>
      </c>
      <c r="N16" s="20">
        <v>8.4700000000000006</v>
      </c>
      <c r="O16" s="20">
        <v>8.61</v>
      </c>
      <c r="P16" s="22">
        <f t="shared" ref="P16:P18" si="1">AVERAGE(N16:O16)</f>
        <v>8.5399999999999991</v>
      </c>
      <c r="Q16" s="24" t="s">
        <v>89</v>
      </c>
      <c r="R16" s="24">
        <v>6.69</v>
      </c>
      <c r="S16" s="24">
        <v>6.75</v>
      </c>
      <c r="T16" s="22">
        <v>5.43</v>
      </c>
      <c r="U16" s="22" t="s">
        <v>97</v>
      </c>
      <c r="V16" s="22">
        <v>2.17</v>
      </c>
      <c r="W16" s="24">
        <v>2.72</v>
      </c>
      <c r="X16" s="24">
        <v>3.04</v>
      </c>
      <c r="Y16" s="22">
        <v>4.2</v>
      </c>
      <c r="Z16" s="24">
        <v>5.28</v>
      </c>
      <c r="AA16" s="24">
        <v>2.87</v>
      </c>
      <c r="AB16" s="24">
        <v>2.0499999999999998</v>
      </c>
      <c r="AC16" s="24">
        <v>14.8</v>
      </c>
      <c r="AD16" s="22">
        <v>5.4</v>
      </c>
      <c r="AE16" s="24">
        <v>12.4</v>
      </c>
      <c r="AF16" s="24">
        <v>2.85</v>
      </c>
      <c r="AG16" s="24">
        <v>2.86</v>
      </c>
      <c r="AH16" s="24" t="s">
        <v>88</v>
      </c>
      <c r="AI16" s="24">
        <v>4.58</v>
      </c>
      <c r="AJ16" s="24">
        <v>16.399999999999999</v>
      </c>
      <c r="AK16" s="24">
        <v>3.89</v>
      </c>
      <c r="AL16" s="24">
        <v>3.66</v>
      </c>
      <c r="AM16" s="24">
        <v>4.93</v>
      </c>
      <c r="AN16" s="22">
        <v>4.5</v>
      </c>
      <c r="AO16" s="24">
        <v>8.0500000000000007</v>
      </c>
      <c r="AP16" s="24">
        <v>5.66</v>
      </c>
      <c r="AQ16" s="24">
        <v>3.61</v>
      </c>
      <c r="AR16" s="24">
        <v>3.07</v>
      </c>
      <c r="AS16" s="24">
        <v>5.61</v>
      </c>
      <c r="AT16" s="24">
        <v>4.12</v>
      </c>
      <c r="AU16" s="24">
        <v>2.86</v>
      </c>
      <c r="AV16" s="24">
        <v>4.43</v>
      </c>
      <c r="AW16" s="24">
        <v>3.33</v>
      </c>
      <c r="AX16" s="24">
        <v>2.66</v>
      </c>
      <c r="AY16" s="24"/>
    </row>
    <row r="17" spans="1:51" ht="20.149999999999999" customHeight="1" x14ac:dyDescent="0.35">
      <c r="A17" s="11">
        <v>11</v>
      </c>
      <c r="B17" s="12" t="s">
        <v>36</v>
      </c>
      <c r="C17" s="12" t="s">
        <v>37</v>
      </c>
      <c r="D17" s="20">
        <v>475</v>
      </c>
      <c r="E17" s="20">
        <v>593</v>
      </c>
      <c r="F17" s="23">
        <f>AVERAGE(D17:E17)</f>
        <v>534</v>
      </c>
      <c r="G17" s="24">
        <v>4.0999999999999996</v>
      </c>
      <c r="H17" s="24">
        <v>4.1100000000000003</v>
      </c>
      <c r="I17" s="25">
        <v>3.41</v>
      </c>
      <c r="J17" s="24">
        <v>5.17</v>
      </c>
      <c r="K17" s="24">
        <v>2.82</v>
      </c>
      <c r="L17" s="24">
        <v>2.95</v>
      </c>
      <c r="M17" s="24">
        <v>1.73</v>
      </c>
      <c r="N17" s="20">
        <v>2.13</v>
      </c>
      <c r="O17" s="20">
        <v>2.1800000000000002</v>
      </c>
      <c r="P17" s="22">
        <f t="shared" si="1"/>
        <v>2.1550000000000002</v>
      </c>
      <c r="Q17" s="24">
        <v>1.92</v>
      </c>
      <c r="R17" s="24">
        <v>1.47</v>
      </c>
      <c r="S17" s="24">
        <v>1.51</v>
      </c>
      <c r="T17" s="22">
        <v>1.65</v>
      </c>
      <c r="U17" s="22">
        <v>1.86</v>
      </c>
      <c r="V17" s="22">
        <v>2.57</v>
      </c>
      <c r="W17" s="24">
        <v>1.84</v>
      </c>
      <c r="X17" s="22">
        <v>1.6</v>
      </c>
      <c r="Y17" s="24">
        <v>1.73</v>
      </c>
      <c r="Z17" s="24">
        <v>1.32</v>
      </c>
      <c r="AA17" s="24" t="s">
        <v>91</v>
      </c>
      <c r="AB17" s="24">
        <v>1.65</v>
      </c>
      <c r="AC17" s="24">
        <v>2.69</v>
      </c>
      <c r="AD17" s="24">
        <v>2.83</v>
      </c>
      <c r="AE17" s="24">
        <v>3.09</v>
      </c>
      <c r="AF17" s="24">
        <v>2.2400000000000002</v>
      </c>
      <c r="AG17" s="24">
        <v>4.2699999999999996</v>
      </c>
      <c r="AH17" s="24">
        <v>1.0900000000000001</v>
      </c>
      <c r="AI17" s="24">
        <v>2.08</v>
      </c>
      <c r="AJ17" s="24">
        <v>8.27</v>
      </c>
      <c r="AK17" s="22">
        <v>4</v>
      </c>
      <c r="AL17" s="24">
        <v>3.87</v>
      </c>
      <c r="AM17" s="24">
        <v>8.61</v>
      </c>
      <c r="AN17" s="24">
        <v>3.24</v>
      </c>
      <c r="AO17" s="24" t="s">
        <v>86</v>
      </c>
      <c r="AP17" s="24">
        <v>14.4</v>
      </c>
      <c r="AQ17" s="24">
        <v>2.1800000000000002</v>
      </c>
      <c r="AR17" s="22">
        <v>1.8</v>
      </c>
      <c r="AS17" s="22">
        <v>1.9</v>
      </c>
      <c r="AT17" s="24">
        <v>1.36</v>
      </c>
      <c r="AU17" s="24">
        <v>2.4500000000000002</v>
      </c>
      <c r="AV17" s="24" t="s">
        <v>86</v>
      </c>
      <c r="AW17" s="24" t="s">
        <v>88</v>
      </c>
      <c r="AX17" s="24">
        <v>1.1200000000000001</v>
      </c>
      <c r="AY17" s="24"/>
    </row>
    <row r="18" spans="1:51" ht="20.149999999999999" customHeight="1" x14ac:dyDescent="0.35">
      <c r="A18" s="11">
        <v>12</v>
      </c>
      <c r="B18" s="13" t="s">
        <v>38</v>
      </c>
      <c r="C18" s="13" t="s">
        <v>39</v>
      </c>
      <c r="D18" s="20">
        <v>714</v>
      </c>
      <c r="E18" s="20">
        <v>1020</v>
      </c>
      <c r="F18" s="27">
        <f>AVERAGE(D18:E18)</f>
        <v>867</v>
      </c>
      <c r="G18" s="28">
        <v>7.28</v>
      </c>
      <c r="H18" s="28">
        <v>5.6</v>
      </c>
      <c r="I18" s="29">
        <v>10.199999999999999</v>
      </c>
      <c r="J18" s="28">
        <v>10.7</v>
      </c>
      <c r="K18" s="28">
        <v>7.09</v>
      </c>
      <c r="L18" s="28">
        <v>4.79</v>
      </c>
      <c r="M18" s="28">
        <v>5.61</v>
      </c>
      <c r="N18" s="20">
        <v>3.77</v>
      </c>
      <c r="O18" s="20">
        <v>6.96</v>
      </c>
      <c r="P18" s="30">
        <f t="shared" si="1"/>
        <v>5.3650000000000002</v>
      </c>
      <c r="Q18" s="28">
        <v>6.48</v>
      </c>
      <c r="R18" s="28">
        <v>5.34</v>
      </c>
      <c r="S18" s="28">
        <v>5.81</v>
      </c>
      <c r="T18" s="30">
        <v>4.34</v>
      </c>
      <c r="U18" s="30">
        <v>6.03</v>
      </c>
      <c r="V18" s="30">
        <v>3.65</v>
      </c>
      <c r="W18" s="28">
        <v>3.99</v>
      </c>
      <c r="X18" s="28">
        <v>3.69</v>
      </c>
      <c r="Y18" s="28">
        <v>4.58</v>
      </c>
      <c r="Z18" s="28">
        <v>4.58</v>
      </c>
      <c r="AA18" s="28">
        <v>4.66</v>
      </c>
      <c r="AB18" s="28">
        <v>5.51</v>
      </c>
      <c r="AC18" s="28">
        <v>10.5</v>
      </c>
      <c r="AD18" s="28">
        <v>6.01</v>
      </c>
      <c r="AE18" s="28">
        <v>12.8</v>
      </c>
      <c r="AF18" s="28">
        <v>4.54</v>
      </c>
      <c r="AG18" s="28">
        <v>6.23</v>
      </c>
      <c r="AH18" s="28">
        <v>4.18</v>
      </c>
      <c r="AI18" s="30">
        <v>4.5999999999999996</v>
      </c>
      <c r="AJ18" s="28">
        <v>7.27</v>
      </c>
      <c r="AK18" s="28">
        <v>8.33</v>
      </c>
      <c r="AL18" s="28">
        <v>4.91</v>
      </c>
      <c r="AM18" s="28">
        <v>5.89</v>
      </c>
      <c r="AN18" s="30">
        <v>3.1</v>
      </c>
      <c r="AO18" s="28">
        <v>3.07</v>
      </c>
      <c r="AP18" s="28">
        <v>3.27</v>
      </c>
      <c r="AQ18" s="28">
        <v>4.03</v>
      </c>
      <c r="AR18" s="28">
        <v>3.39</v>
      </c>
      <c r="AS18" s="28">
        <v>4.7300000000000004</v>
      </c>
      <c r="AT18" s="28">
        <v>3.67</v>
      </c>
      <c r="AU18" s="28">
        <v>9.1300000000000008</v>
      </c>
      <c r="AV18" s="28">
        <v>5.1100000000000003</v>
      </c>
      <c r="AW18" s="28">
        <v>5.94</v>
      </c>
      <c r="AX18" s="28">
        <v>4.22</v>
      </c>
      <c r="AY18" s="28"/>
    </row>
    <row r="19" spans="1:51" ht="20.149999999999999" customHeight="1" x14ac:dyDescent="0.35">
      <c r="A19" s="11">
        <v>13</v>
      </c>
      <c r="B19" s="12" t="s">
        <v>40</v>
      </c>
      <c r="C19" s="12" t="s">
        <v>41</v>
      </c>
      <c r="D19" s="20">
        <v>802</v>
      </c>
      <c r="E19" s="20">
        <v>1630</v>
      </c>
      <c r="F19" s="23">
        <f>AVERAGE(D19:E19)</f>
        <v>1216</v>
      </c>
      <c r="G19" s="24">
        <v>2.21</v>
      </c>
      <c r="H19" s="24" t="s">
        <v>92</v>
      </c>
      <c r="I19" s="25" t="s">
        <v>93</v>
      </c>
      <c r="J19" s="24">
        <v>3.76</v>
      </c>
      <c r="K19" s="24">
        <v>1.96</v>
      </c>
      <c r="L19" s="24" t="s">
        <v>86</v>
      </c>
      <c r="M19" s="24" t="s">
        <v>95</v>
      </c>
      <c r="N19" s="20" t="s">
        <v>88</v>
      </c>
      <c r="O19" s="20" t="s">
        <v>86</v>
      </c>
      <c r="P19" s="24" t="s">
        <v>86</v>
      </c>
      <c r="Q19" s="24" t="s">
        <v>89</v>
      </c>
      <c r="R19" s="24" t="s">
        <v>94</v>
      </c>
      <c r="S19" s="24" t="s">
        <v>87</v>
      </c>
      <c r="T19" s="22" t="s">
        <v>96</v>
      </c>
      <c r="U19" s="22" t="s">
        <v>97</v>
      </c>
      <c r="V19" s="22" t="s">
        <v>91</v>
      </c>
      <c r="W19" s="24" t="s">
        <v>89</v>
      </c>
      <c r="X19" s="24" t="s">
        <v>94</v>
      </c>
      <c r="Y19" s="24" t="s">
        <v>89</v>
      </c>
      <c r="Z19" s="24" t="s">
        <v>95</v>
      </c>
      <c r="AA19" s="24" t="s">
        <v>91</v>
      </c>
      <c r="AB19" s="24" t="s">
        <v>91</v>
      </c>
      <c r="AC19" s="24" t="s">
        <v>88</v>
      </c>
      <c r="AD19" s="24" t="s">
        <v>88</v>
      </c>
      <c r="AE19" s="24" t="s">
        <v>95</v>
      </c>
      <c r="AF19" s="24" t="s">
        <v>95</v>
      </c>
      <c r="AG19" s="24" t="s">
        <v>98</v>
      </c>
      <c r="AH19" s="24" t="s">
        <v>88</v>
      </c>
      <c r="AI19" s="24" t="s">
        <v>99</v>
      </c>
      <c r="AJ19" s="24">
        <v>1.78</v>
      </c>
      <c r="AK19" s="24" t="s">
        <v>94</v>
      </c>
      <c r="AL19" s="24" t="s">
        <v>91</v>
      </c>
      <c r="AM19" s="24" t="s">
        <v>100</v>
      </c>
      <c r="AN19" s="24" t="s">
        <v>91</v>
      </c>
      <c r="AO19" s="24" t="s">
        <v>86</v>
      </c>
      <c r="AP19" s="24" t="s">
        <v>95</v>
      </c>
      <c r="AQ19" s="24" t="s">
        <v>98</v>
      </c>
      <c r="AR19" s="24" t="s">
        <v>86</v>
      </c>
      <c r="AS19" s="24" t="s">
        <v>89</v>
      </c>
      <c r="AT19" s="24" t="s">
        <v>90</v>
      </c>
      <c r="AU19" s="24" t="s">
        <v>101</v>
      </c>
      <c r="AV19" s="24" t="s">
        <v>86</v>
      </c>
      <c r="AW19" s="24" t="s">
        <v>88</v>
      </c>
      <c r="AX19" s="24" t="s">
        <v>94</v>
      </c>
      <c r="AY19" s="24"/>
    </row>
    <row r="20" spans="1:51" ht="20.149999999999999" customHeight="1" x14ac:dyDescent="0.35">
      <c r="A20" s="11">
        <v>14</v>
      </c>
      <c r="B20" s="12" t="s">
        <v>42</v>
      </c>
      <c r="C20" s="12" t="s">
        <v>43</v>
      </c>
      <c r="D20" s="20" t="s">
        <v>102</v>
      </c>
      <c r="E20" s="20" t="s">
        <v>103</v>
      </c>
      <c r="F20" s="23" t="s">
        <v>102</v>
      </c>
      <c r="G20" s="24" t="s">
        <v>91</v>
      </c>
      <c r="H20" s="24" t="s">
        <v>92</v>
      </c>
      <c r="I20" s="25">
        <v>1.7</v>
      </c>
      <c r="J20" s="24" t="s">
        <v>87</v>
      </c>
      <c r="K20" s="24">
        <v>1.02</v>
      </c>
      <c r="L20" s="24" t="s">
        <v>86</v>
      </c>
      <c r="M20" s="24" t="s">
        <v>95</v>
      </c>
      <c r="N20" s="20" t="s">
        <v>88</v>
      </c>
      <c r="O20" s="20" t="s">
        <v>86</v>
      </c>
      <c r="P20" s="24" t="s">
        <v>86</v>
      </c>
      <c r="Q20" s="24" t="s">
        <v>89</v>
      </c>
      <c r="R20" s="24" t="s">
        <v>94</v>
      </c>
      <c r="S20" s="24">
        <v>1.05</v>
      </c>
      <c r="T20" s="22" t="s">
        <v>96</v>
      </c>
      <c r="U20" s="22" t="s">
        <v>97</v>
      </c>
      <c r="V20" s="22" t="s">
        <v>91</v>
      </c>
      <c r="W20" s="24" t="s">
        <v>89</v>
      </c>
      <c r="X20" s="24" t="s">
        <v>94</v>
      </c>
      <c r="Y20" s="24" t="s">
        <v>89</v>
      </c>
      <c r="Z20" s="24" t="s">
        <v>95</v>
      </c>
      <c r="AA20" s="24">
        <v>1.36</v>
      </c>
      <c r="AB20" s="24">
        <v>1.18</v>
      </c>
      <c r="AC20" s="24" t="s">
        <v>88</v>
      </c>
      <c r="AD20" s="24" t="s">
        <v>88</v>
      </c>
      <c r="AE20" s="22">
        <v>1.2</v>
      </c>
      <c r="AF20" s="24" t="s">
        <v>95</v>
      </c>
      <c r="AG20" s="24">
        <v>1.74</v>
      </c>
      <c r="AH20" s="24" t="s">
        <v>88</v>
      </c>
      <c r="AI20" s="24" t="s">
        <v>99</v>
      </c>
      <c r="AJ20" s="24" t="s">
        <v>98</v>
      </c>
      <c r="AK20" s="24" t="s">
        <v>94</v>
      </c>
      <c r="AL20" s="24" t="s">
        <v>91</v>
      </c>
      <c r="AM20" s="24" t="s">
        <v>100</v>
      </c>
      <c r="AN20" s="24" t="s">
        <v>91</v>
      </c>
      <c r="AO20" s="24" t="s">
        <v>86</v>
      </c>
      <c r="AP20" s="24" t="s">
        <v>95</v>
      </c>
      <c r="AQ20" s="24" t="s">
        <v>98</v>
      </c>
      <c r="AR20" s="24" t="s">
        <v>86</v>
      </c>
      <c r="AS20" s="24" t="s">
        <v>89</v>
      </c>
      <c r="AT20" s="24" t="s">
        <v>90</v>
      </c>
      <c r="AU20" s="24" t="s">
        <v>101</v>
      </c>
      <c r="AV20" s="24" t="s">
        <v>86</v>
      </c>
      <c r="AW20" s="24" t="s">
        <v>88</v>
      </c>
      <c r="AX20" s="24" t="s">
        <v>94</v>
      </c>
      <c r="AY20" s="24"/>
    </row>
    <row r="21" spans="1:51" ht="20.149999999999999" customHeight="1" x14ac:dyDescent="0.35">
      <c r="A21" s="11">
        <v>15</v>
      </c>
      <c r="B21" s="12" t="s">
        <v>44</v>
      </c>
      <c r="C21" s="12" t="s">
        <v>45</v>
      </c>
      <c r="D21" s="20">
        <v>2.79</v>
      </c>
      <c r="E21" s="20">
        <v>4.38</v>
      </c>
      <c r="F21" s="22">
        <f>AVERAGE(D21:E21)</f>
        <v>3.585</v>
      </c>
      <c r="G21" s="24" t="s">
        <v>91</v>
      </c>
      <c r="H21" s="24" t="s">
        <v>92</v>
      </c>
      <c r="I21" s="25" t="s">
        <v>93</v>
      </c>
      <c r="J21" s="24" t="s">
        <v>87</v>
      </c>
      <c r="K21" s="24" t="s">
        <v>94</v>
      </c>
      <c r="L21" s="24" t="s">
        <v>86</v>
      </c>
      <c r="M21" s="24" t="s">
        <v>95</v>
      </c>
      <c r="N21" s="20" t="s">
        <v>88</v>
      </c>
      <c r="O21" s="20" t="s">
        <v>86</v>
      </c>
      <c r="P21" s="24" t="s">
        <v>86</v>
      </c>
      <c r="Q21" s="24" t="s">
        <v>89</v>
      </c>
      <c r="R21" s="24" t="s">
        <v>94</v>
      </c>
      <c r="S21" s="24" t="s">
        <v>87</v>
      </c>
      <c r="T21" s="22" t="s">
        <v>96</v>
      </c>
      <c r="U21" s="22" t="s">
        <v>97</v>
      </c>
      <c r="V21" s="22" t="s">
        <v>91</v>
      </c>
      <c r="W21" s="24" t="s">
        <v>89</v>
      </c>
      <c r="X21" s="24" t="s">
        <v>94</v>
      </c>
      <c r="Y21" s="24" t="s">
        <v>89</v>
      </c>
      <c r="Z21" s="24" t="s">
        <v>95</v>
      </c>
      <c r="AA21" s="24" t="s">
        <v>91</v>
      </c>
      <c r="AB21" s="24" t="s">
        <v>91</v>
      </c>
      <c r="AC21" s="24" t="s">
        <v>88</v>
      </c>
      <c r="AD21" s="24" t="s">
        <v>88</v>
      </c>
      <c r="AE21" s="24" t="s">
        <v>95</v>
      </c>
      <c r="AF21" s="24" t="s">
        <v>95</v>
      </c>
      <c r="AG21" s="24" t="s">
        <v>98</v>
      </c>
      <c r="AH21" s="24" t="s">
        <v>88</v>
      </c>
      <c r="AI21" s="24" t="s">
        <v>99</v>
      </c>
      <c r="AJ21" s="24" t="s">
        <v>98</v>
      </c>
      <c r="AK21" s="24" t="s">
        <v>94</v>
      </c>
      <c r="AL21" s="24" t="s">
        <v>91</v>
      </c>
      <c r="AM21" s="24" t="s">
        <v>100</v>
      </c>
      <c r="AN21" s="24" t="s">
        <v>91</v>
      </c>
      <c r="AO21" s="24" t="s">
        <v>86</v>
      </c>
      <c r="AP21" s="24" t="s">
        <v>95</v>
      </c>
      <c r="AQ21" s="24" t="s">
        <v>98</v>
      </c>
      <c r="AR21" s="24" t="s">
        <v>86</v>
      </c>
      <c r="AS21" s="24" t="s">
        <v>89</v>
      </c>
      <c r="AT21" s="24" t="s">
        <v>90</v>
      </c>
      <c r="AU21" s="24" t="s">
        <v>101</v>
      </c>
      <c r="AV21" s="24" t="s">
        <v>86</v>
      </c>
      <c r="AW21" s="24" t="s">
        <v>88</v>
      </c>
      <c r="AX21" s="24" t="s">
        <v>94</v>
      </c>
      <c r="AY21" s="24"/>
    </row>
    <row r="22" spans="1:51" ht="20.149999999999999" customHeight="1" x14ac:dyDescent="0.35">
      <c r="A22" s="11">
        <v>16</v>
      </c>
      <c r="B22" s="13" t="s">
        <v>46</v>
      </c>
      <c r="C22" s="13" t="s">
        <v>47</v>
      </c>
      <c r="D22" s="20">
        <v>24000</v>
      </c>
      <c r="E22" s="20">
        <v>33100</v>
      </c>
      <c r="F22" s="27">
        <f>AVERAGE(D22:E22)</f>
        <v>28550</v>
      </c>
      <c r="G22" s="28">
        <v>163</v>
      </c>
      <c r="H22" s="28">
        <v>57.2</v>
      </c>
      <c r="I22" s="29">
        <v>63.8</v>
      </c>
      <c r="J22" s="28">
        <v>336</v>
      </c>
      <c r="K22" s="28">
        <v>93.7</v>
      </c>
      <c r="L22" s="28">
        <v>33.4</v>
      </c>
      <c r="M22" s="28">
        <v>25.8</v>
      </c>
      <c r="N22" s="20">
        <v>31.6</v>
      </c>
      <c r="O22" s="31">
        <v>23</v>
      </c>
      <c r="P22" s="30">
        <f t="shared" ref="P22" si="2">AVERAGE(N22:O22)</f>
        <v>27.3</v>
      </c>
      <c r="Q22" s="28">
        <v>18.8</v>
      </c>
      <c r="R22" s="28">
        <v>68.099999999999994</v>
      </c>
      <c r="S22" s="28">
        <v>21.6</v>
      </c>
      <c r="T22" s="32">
        <v>21.5</v>
      </c>
      <c r="U22" s="32">
        <v>17.8</v>
      </c>
      <c r="V22" s="30">
        <v>7.54</v>
      </c>
      <c r="W22" s="28">
        <v>21.6</v>
      </c>
      <c r="X22" s="32">
        <v>13</v>
      </c>
      <c r="Y22" s="28">
        <v>15.2</v>
      </c>
      <c r="Z22" s="28">
        <v>15.7</v>
      </c>
      <c r="AA22" s="28">
        <v>9.27</v>
      </c>
      <c r="AB22" s="28">
        <v>9.7799999999999994</v>
      </c>
      <c r="AC22" s="28">
        <v>13.4</v>
      </c>
      <c r="AD22" s="28">
        <v>22.8</v>
      </c>
      <c r="AE22" s="28">
        <v>11.7</v>
      </c>
      <c r="AF22" s="28">
        <v>12.6</v>
      </c>
      <c r="AG22" s="32">
        <v>21</v>
      </c>
      <c r="AH22" s="28">
        <v>11.1</v>
      </c>
      <c r="AI22" s="28">
        <v>10.8</v>
      </c>
      <c r="AJ22" s="28">
        <v>126</v>
      </c>
      <c r="AK22" s="28">
        <v>44.2</v>
      </c>
      <c r="AL22" s="28">
        <v>59.1</v>
      </c>
      <c r="AM22" s="28">
        <v>13.5</v>
      </c>
      <c r="AN22" s="28">
        <v>7.91</v>
      </c>
      <c r="AO22" s="28">
        <v>11.9</v>
      </c>
      <c r="AP22" s="28">
        <v>8.75</v>
      </c>
      <c r="AQ22" s="28">
        <v>42.1</v>
      </c>
      <c r="AR22" s="28">
        <v>14.4</v>
      </c>
      <c r="AS22" s="28">
        <v>6.36</v>
      </c>
      <c r="AT22" s="28">
        <v>4.6399999999999997</v>
      </c>
      <c r="AU22" s="30">
        <v>9.3000000000000007</v>
      </c>
      <c r="AV22" s="30">
        <v>2</v>
      </c>
      <c r="AW22" s="28">
        <v>3.76</v>
      </c>
      <c r="AX22" s="28">
        <v>5.48</v>
      </c>
      <c r="AY22" s="28"/>
    </row>
    <row r="23" spans="1:51" ht="20.149999999999999" customHeight="1" x14ac:dyDescent="0.35">
      <c r="A23" s="11">
        <v>17</v>
      </c>
      <c r="B23" s="12" t="s">
        <v>48</v>
      </c>
      <c r="C23" s="12" t="s">
        <v>49</v>
      </c>
      <c r="D23" s="20" t="s">
        <v>102</v>
      </c>
      <c r="E23" s="20" t="s">
        <v>103</v>
      </c>
      <c r="F23" s="23" t="s">
        <v>102</v>
      </c>
      <c r="G23" s="24" t="s">
        <v>91</v>
      </c>
      <c r="H23" s="24" t="s">
        <v>92</v>
      </c>
      <c r="I23" s="25" t="s">
        <v>93</v>
      </c>
      <c r="J23" s="24" t="s">
        <v>87</v>
      </c>
      <c r="K23" s="24" t="s">
        <v>94</v>
      </c>
      <c r="L23" s="24" t="s">
        <v>86</v>
      </c>
      <c r="M23" s="24" t="s">
        <v>95</v>
      </c>
      <c r="N23" s="20" t="s">
        <v>88</v>
      </c>
      <c r="O23" s="20" t="s">
        <v>104</v>
      </c>
      <c r="P23" s="24" t="s">
        <v>86</v>
      </c>
      <c r="Q23" s="24" t="s">
        <v>89</v>
      </c>
      <c r="R23" s="24" t="s">
        <v>94</v>
      </c>
      <c r="S23" s="24" t="s">
        <v>87</v>
      </c>
      <c r="T23" s="22" t="s">
        <v>96</v>
      </c>
      <c r="U23" s="22" t="s">
        <v>97</v>
      </c>
      <c r="V23" s="22" t="s">
        <v>91</v>
      </c>
      <c r="W23" s="24" t="s">
        <v>89</v>
      </c>
      <c r="X23" s="24" t="s">
        <v>94</v>
      </c>
      <c r="Y23" s="24" t="s">
        <v>89</v>
      </c>
      <c r="Z23" s="24" t="s">
        <v>95</v>
      </c>
      <c r="AA23" s="24" t="s">
        <v>91</v>
      </c>
      <c r="AB23" s="24" t="s">
        <v>91</v>
      </c>
      <c r="AC23" s="24" t="s">
        <v>88</v>
      </c>
      <c r="AD23" s="24" t="s">
        <v>88</v>
      </c>
      <c r="AE23" s="24" t="s">
        <v>95</v>
      </c>
      <c r="AF23" s="24" t="s">
        <v>95</v>
      </c>
      <c r="AG23" s="24" t="s">
        <v>98</v>
      </c>
      <c r="AH23" s="24" t="s">
        <v>88</v>
      </c>
      <c r="AI23" s="24" t="s">
        <v>99</v>
      </c>
      <c r="AJ23" s="24" t="s">
        <v>98</v>
      </c>
      <c r="AK23" s="24" t="s">
        <v>94</v>
      </c>
      <c r="AL23" s="24" t="s">
        <v>91</v>
      </c>
      <c r="AM23" s="24" t="s">
        <v>100</v>
      </c>
      <c r="AN23" s="24" t="s">
        <v>91</v>
      </c>
      <c r="AO23" s="24" t="s">
        <v>86</v>
      </c>
      <c r="AP23" s="24" t="s">
        <v>95</v>
      </c>
      <c r="AQ23" s="24" t="s">
        <v>98</v>
      </c>
      <c r="AR23" s="24" t="s">
        <v>86</v>
      </c>
      <c r="AS23" s="24" t="s">
        <v>89</v>
      </c>
      <c r="AT23" s="24" t="s">
        <v>90</v>
      </c>
      <c r="AU23" s="24" t="s">
        <v>101</v>
      </c>
      <c r="AV23" s="24" t="s">
        <v>86</v>
      </c>
      <c r="AW23" s="24" t="s">
        <v>88</v>
      </c>
      <c r="AX23" s="24" t="s">
        <v>94</v>
      </c>
      <c r="AY23" s="24"/>
    </row>
    <row r="24" spans="1:51" ht="20.149999999999999" customHeight="1" x14ac:dyDescent="0.35">
      <c r="A24" s="11">
        <v>18</v>
      </c>
      <c r="B24" s="12" t="s">
        <v>50</v>
      </c>
      <c r="C24" s="12" t="s">
        <v>51</v>
      </c>
      <c r="D24" s="20" t="s">
        <v>102</v>
      </c>
      <c r="E24" s="20" t="s">
        <v>103</v>
      </c>
      <c r="F24" s="23" t="s">
        <v>102</v>
      </c>
      <c r="G24" s="24" t="s">
        <v>91</v>
      </c>
      <c r="H24" s="24" t="s">
        <v>92</v>
      </c>
      <c r="I24" s="25" t="s">
        <v>93</v>
      </c>
      <c r="J24" s="24" t="s">
        <v>87</v>
      </c>
      <c r="K24" s="24" t="s">
        <v>94</v>
      </c>
      <c r="L24" s="24" t="s">
        <v>86</v>
      </c>
      <c r="M24" s="24" t="s">
        <v>95</v>
      </c>
      <c r="N24" s="20" t="s">
        <v>88</v>
      </c>
      <c r="O24" s="20" t="s">
        <v>86</v>
      </c>
      <c r="P24" s="24" t="s">
        <v>86</v>
      </c>
      <c r="Q24" s="24" t="s">
        <v>89</v>
      </c>
      <c r="R24" s="24" t="s">
        <v>94</v>
      </c>
      <c r="S24" s="24" t="s">
        <v>87</v>
      </c>
      <c r="T24" s="22" t="s">
        <v>96</v>
      </c>
      <c r="U24" s="22" t="s">
        <v>97</v>
      </c>
      <c r="V24" s="22" t="s">
        <v>91</v>
      </c>
      <c r="W24" s="24" t="s">
        <v>89</v>
      </c>
      <c r="X24" s="24" t="s">
        <v>94</v>
      </c>
      <c r="Y24" s="24" t="s">
        <v>89</v>
      </c>
      <c r="Z24" s="24" t="s">
        <v>95</v>
      </c>
      <c r="AA24" s="24" t="s">
        <v>91</v>
      </c>
      <c r="AB24" s="24" t="s">
        <v>91</v>
      </c>
      <c r="AC24" s="24" t="s">
        <v>88</v>
      </c>
      <c r="AD24" s="24" t="s">
        <v>88</v>
      </c>
      <c r="AE24" s="24" t="s">
        <v>95</v>
      </c>
      <c r="AF24" s="24" t="s">
        <v>95</v>
      </c>
      <c r="AG24" s="24" t="s">
        <v>98</v>
      </c>
      <c r="AH24" s="24" t="s">
        <v>88</v>
      </c>
      <c r="AI24" s="24" t="s">
        <v>99</v>
      </c>
      <c r="AJ24" s="24" t="s">
        <v>98</v>
      </c>
      <c r="AK24" s="24" t="s">
        <v>94</v>
      </c>
      <c r="AL24" s="24" t="s">
        <v>91</v>
      </c>
      <c r="AM24" s="24" t="s">
        <v>100</v>
      </c>
      <c r="AN24" s="24" t="s">
        <v>91</v>
      </c>
      <c r="AO24" s="24" t="s">
        <v>86</v>
      </c>
      <c r="AP24" s="24" t="s">
        <v>95</v>
      </c>
      <c r="AQ24" s="24" t="s">
        <v>98</v>
      </c>
      <c r="AR24" s="24" t="s">
        <v>86</v>
      </c>
      <c r="AS24" s="24" t="s">
        <v>89</v>
      </c>
      <c r="AT24" s="24" t="s">
        <v>90</v>
      </c>
      <c r="AU24" s="24" t="s">
        <v>101</v>
      </c>
      <c r="AV24" s="24" t="s">
        <v>86</v>
      </c>
      <c r="AW24" s="24" t="s">
        <v>88</v>
      </c>
      <c r="AX24" s="24" t="s">
        <v>94</v>
      </c>
      <c r="AY24" s="24"/>
    </row>
    <row r="25" spans="1:51" ht="20.149999999999999" customHeight="1" x14ac:dyDescent="0.35">
      <c r="A25" s="11">
        <v>19</v>
      </c>
      <c r="B25" s="12" t="s">
        <v>52</v>
      </c>
      <c r="C25" s="12" t="s">
        <v>53</v>
      </c>
      <c r="D25" s="20">
        <v>25.9</v>
      </c>
      <c r="E25" s="20">
        <v>40.5</v>
      </c>
      <c r="F25" s="22">
        <f>AVERAGE(D25:E25)</f>
        <v>33.200000000000003</v>
      </c>
      <c r="G25" s="24" t="s">
        <v>91</v>
      </c>
      <c r="H25" s="24" t="s">
        <v>92</v>
      </c>
      <c r="I25" s="25" t="s">
        <v>93</v>
      </c>
      <c r="J25" s="24">
        <v>1.3</v>
      </c>
      <c r="K25" s="24">
        <v>1.27</v>
      </c>
      <c r="L25" s="24">
        <v>1.49</v>
      </c>
      <c r="M25" s="24" t="s">
        <v>95</v>
      </c>
      <c r="N25" s="20" t="s">
        <v>88</v>
      </c>
      <c r="O25" s="20" t="s">
        <v>86</v>
      </c>
      <c r="P25" s="24" t="s">
        <v>86</v>
      </c>
      <c r="Q25" s="24" t="s">
        <v>89</v>
      </c>
      <c r="R25" s="24" t="s">
        <v>94</v>
      </c>
      <c r="S25" s="24" t="s">
        <v>87</v>
      </c>
      <c r="T25" s="22" t="s">
        <v>96</v>
      </c>
      <c r="U25" s="22" t="s">
        <v>97</v>
      </c>
      <c r="V25" s="22" t="s">
        <v>91</v>
      </c>
      <c r="W25" s="24" t="s">
        <v>89</v>
      </c>
      <c r="X25" s="24" t="s">
        <v>94</v>
      </c>
      <c r="Y25" s="24" t="s">
        <v>89</v>
      </c>
      <c r="Z25" s="24" t="s">
        <v>95</v>
      </c>
      <c r="AA25" s="24" t="s">
        <v>91</v>
      </c>
      <c r="AB25" s="24" t="s">
        <v>91</v>
      </c>
      <c r="AC25" s="24" t="s">
        <v>88</v>
      </c>
      <c r="AD25" s="24" t="s">
        <v>88</v>
      </c>
      <c r="AE25" s="24" t="s">
        <v>95</v>
      </c>
      <c r="AF25" s="24" t="s">
        <v>95</v>
      </c>
      <c r="AG25" s="24" t="s">
        <v>98</v>
      </c>
      <c r="AH25" s="24" t="s">
        <v>88</v>
      </c>
      <c r="AI25" s="24">
        <v>2.11</v>
      </c>
      <c r="AJ25" s="24" t="s">
        <v>98</v>
      </c>
      <c r="AK25" s="24" t="s">
        <v>94</v>
      </c>
      <c r="AL25" s="24" t="s">
        <v>91</v>
      </c>
      <c r="AM25" s="24" t="s">
        <v>100</v>
      </c>
      <c r="AN25" s="24" t="s">
        <v>91</v>
      </c>
      <c r="AO25" s="24" t="s">
        <v>86</v>
      </c>
      <c r="AP25" s="24" t="s">
        <v>95</v>
      </c>
      <c r="AQ25" s="24" t="s">
        <v>98</v>
      </c>
      <c r="AR25" s="24">
        <v>1.55</v>
      </c>
      <c r="AS25" s="24" t="s">
        <v>89</v>
      </c>
      <c r="AT25" s="24" t="s">
        <v>90</v>
      </c>
      <c r="AU25" s="24" t="s">
        <v>101</v>
      </c>
      <c r="AV25" s="22">
        <v>1.3</v>
      </c>
      <c r="AW25" s="24" t="s">
        <v>88</v>
      </c>
      <c r="AX25" s="24" t="s">
        <v>94</v>
      </c>
      <c r="AY25" s="24"/>
    </row>
    <row r="26" spans="1:51" ht="20.149999999999999" customHeight="1" x14ac:dyDescent="0.35">
      <c r="A26" s="11">
        <v>20</v>
      </c>
      <c r="B26" s="12" t="s">
        <v>54</v>
      </c>
      <c r="C26" s="12" t="s">
        <v>55</v>
      </c>
      <c r="D26" s="20">
        <v>22</v>
      </c>
      <c r="E26" s="20">
        <v>54</v>
      </c>
      <c r="F26" s="22">
        <f>AVERAGE(D26:E26)</f>
        <v>38</v>
      </c>
      <c r="G26" s="24" t="s">
        <v>91</v>
      </c>
      <c r="H26" s="24" t="s">
        <v>92</v>
      </c>
      <c r="I26" s="25" t="s">
        <v>93</v>
      </c>
      <c r="J26" s="24" t="s">
        <v>87</v>
      </c>
      <c r="K26" s="24" t="s">
        <v>94</v>
      </c>
      <c r="L26" s="24" t="s">
        <v>86</v>
      </c>
      <c r="M26" s="24" t="s">
        <v>95</v>
      </c>
      <c r="N26" s="20" t="s">
        <v>88</v>
      </c>
      <c r="O26" s="20" t="s">
        <v>86</v>
      </c>
      <c r="P26" s="24" t="s">
        <v>86</v>
      </c>
      <c r="Q26" s="24" t="s">
        <v>89</v>
      </c>
      <c r="R26" s="24" t="s">
        <v>94</v>
      </c>
      <c r="S26" s="24" t="s">
        <v>87</v>
      </c>
      <c r="T26" s="22" t="s">
        <v>96</v>
      </c>
      <c r="U26" s="22" t="s">
        <v>97</v>
      </c>
      <c r="V26" s="22" t="s">
        <v>91</v>
      </c>
      <c r="W26" s="24" t="s">
        <v>89</v>
      </c>
      <c r="X26" s="24" t="s">
        <v>94</v>
      </c>
      <c r="Y26" s="24" t="s">
        <v>89</v>
      </c>
      <c r="Z26" s="24" t="s">
        <v>95</v>
      </c>
      <c r="AA26" s="24" t="s">
        <v>91</v>
      </c>
      <c r="AB26" s="24" t="s">
        <v>91</v>
      </c>
      <c r="AC26" s="24" t="s">
        <v>88</v>
      </c>
      <c r="AD26" s="24" t="s">
        <v>88</v>
      </c>
      <c r="AE26" s="24" t="s">
        <v>95</v>
      </c>
      <c r="AF26" s="24" t="s">
        <v>95</v>
      </c>
      <c r="AG26" s="24" t="s">
        <v>98</v>
      </c>
      <c r="AH26" s="24" t="s">
        <v>88</v>
      </c>
      <c r="AI26" s="24" t="s">
        <v>99</v>
      </c>
      <c r="AJ26" s="24" t="s">
        <v>98</v>
      </c>
      <c r="AK26" s="24" t="s">
        <v>94</v>
      </c>
      <c r="AL26" s="24" t="s">
        <v>91</v>
      </c>
      <c r="AM26" s="24" t="s">
        <v>100</v>
      </c>
      <c r="AN26" s="24" t="s">
        <v>91</v>
      </c>
      <c r="AO26" s="24" t="s">
        <v>86</v>
      </c>
      <c r="AP26" s="24" t="s">
        <v>95</v>
      </c>
      <c r="AQ26" s="24" t="s">
        <v>98</v>
      </c>
      <c r="AR26" s="24" t="s">
        <v>86</v>
      </c>
      <c r="AS26" s="24" t="s">
        <v>89</v>
      </c>
      <c r="AT26" s="24" t="s">
        <v>90</v>
      </c>
      <c r="AU26" s="24" t="s">
        <v>101</v>
      </c>
      <c r="AV26" s="24" t="s">
        <v>86</v>
      </c>
      <c r="AW26" s="24" t="s">
        <v>88</v>
      </c>
      <c r="AX26" s="24" t="s">
        <v>94</v>
      </c>
      <c r="AY26" s="24"/>
    </row>
    <row r="27" spans="1:51" ht="20.149999999999999" customHeight="1" x14ac:dyDescent="0.35">
      <c r="A27" s="11">
        <v>21</v>
      </c>
      <c r="B27" s="12" t="s">
        <v>56</v>
      </c>
      <c r="C27" s="12" t="s">
        <v>57</v>
      </c>
      <c r="D27" s="20" t="s">
        <v>102</v>
      </c>
      <c r="E27" s="20" t="s">
        <v>103</v>
      </c>
      <c r="F27" s="23" t="s">
        <v>102</v>
      </c>
      <c r="G27" s="24" t="s">
        <v>91</v>
      </c>
      <c r="H27" s="24" t="s">
        <v>92</v>
      </c>
      <c r="I27" s="25" t="s">
        <v>93</v>
      </c>
      <c r="J27" s="24">
        <v>1.85</v>
      </c>
      <c r="K27" s="24" t="s">
        <v>94</v>
      </c>
      <c r="L27" s="24" t="s">
        <v>86</v>
      </c>
      <c r="M27" s="24" t="s">
        <v>95</v>
      </c>
      <c r="N27" s="20" t="s">
        <v>88</v>
      </c>
      <c r="O27" s="20" t="s">
        <v>86</v>
      </c>
      <c r="P27" s="24" t="s">
        <v>86</v>
      </c>
      <c r="Q27" s="24" t="s">
        <v>89</v>
      </c>
      <c r="R27" s="24" t="s">
        <v>94</v>
      </c>
      <c r="S27" s="24" t="s">
        <v>87</v>
      </c>
      <c r="T27" s="22" t="s">
        <v>96</v>
      </c>
      <c r="U27" s="22" t="s">
        <v>97</v>
      </c>
      <c r="V27" s="22" t="s">
        <v>91</v>
      </c>
      <c r="W27" s="24" t="s">
        <v>89</v>
      </c>
      <c r="X27" s="24" t="s">
        <v>94</v>
      </c>
      <c r="Y27" s="24" t="s">
        <v>89</v>
      </c>
      <c r="Z27" s="24" t="s">
        <v>95</v>
      </c>
      <c r="AA27" s="24" t="s">
        <v>91</v>
      </c>
      <c r="AB27" s="24" t="s">
        <v>91</v>
      </c>
      <c r="AC27" s="24" t="s">
        <v>88</v>
      </c>
      <c r="AD27" s="24" t="s">
        <v>88</v>
      </c>
      <c r="AE27" s="24" t="s">
        <v>95</v>
      </c>
      <c r="AF27" s="24" t="s">
        <v>95</v>
      </c>
      <c r="AG27" s="24" t="s">
        <v>98</v>
      </c>
      <c r="AH27" s="24" t="s">
        <v>88</v>
      </c>
      <c r="AI27" s="24" t="s">
        <v>99</v>
      </c>
      <c r="AJ27" s="24" t="s">
        <v>98</v>
      </c>
      <c r="AK27" s="24" t="s">
        <v>94</v>
      </c>
      <c r="AL27" s="24" t="s">
        <v>91</v>
      </c>
      <c r="AM27" s="24" t="s">
        <v>100</v>
      </c>
      <c r="AN27" s="24" t="s">
        <v>91</v>
      </c>
      <c r="AO27" s="24" t="s">
        <v>86</v>
      </c>
      <c r="AP27" s="24" t="s">
        <v>95</v>
      </c>
      <c r="AQ27" s="24" t="s">
        <v>98</v>
      </c>
      <c r="AR27" s="24" t="s">
        <v>86</v>
      </c>
      <c r="AS27" s="24" t="s">
        <v>89</v>
      </c>
      <c r="AT27" s="24" t="s">
        <v>90</v>
      </c>
      <c r="AU27" s="24" t="s">
        <v>101</v>
      </c>
      <c r="AV27" s="24" t="s">
        <v>86</v>
      </c>
      <c r="AW27" s="24" t="s">
        <v>88</v>
      </c>
      <c r="AX27" s="24" t="s">
        <v>94</v>
      </c>
      <c r="AY27" s="24"/>
    </row>
    <row r="28" spans="1:51" ht="20.149999999999999" customHeight="1" x14ac:dyDescent="0.35">
      <c r="A28" s="11">
        <v>22</v>
      </c>
      <c r="B28" s="12" t="s">
        <v>58</v>
      </c>
      <c r="C28" s="12" t="s">
        <v>59</v>
      </c>
      <c r="D28" s="20" t="s">
        <v>102</v>
      </c>
      <c r="E28" s="20" t="s">
        <v>103</v>
      </c>
      <c r="F28" s="23" t="s">
        <v>102</v>
      </c>
      <c r="G28" s="24" t="s">
        <v>91</v>
      </c>
      <c r="H28" s="24" t="s">
        <v>92</v>
      </c>
      <c r="I28" s="25">
        <v>1.51</v>
      </c>
      <c r="J28" s="24">
        <v>3.89</v>
      </c>
      <c r="K28" s="24">
        <v>1.23</v>
      </c>
      <c r="L28" s="24" t="s">
        <v>86</v>
      </c>
      <c r="M28" s="24" t="s">
        <v>95</v>
      </c>
      <c r="N28" s="20" t="s">
        <v>88</v>
      </c>
      <c r="O28" s="20" t="s">
        <v>86</v>
      </c>
      <c r="P28" s="24" t="s">
        <v>86</v>
      </c>
      <c r="Q28" s="24" t="s">
        <v>89</v>
      </c>
      <c r="R28" s="24" t="s">
        <v>94</v>
      </c>
      <c r="S28" s="24" t="s">
        <v>87</v>
      </c>
      <c r="T28" s="22" t="s">
        <v>96</v>
      </c>
      <c r="U28" s="22" t="s">
        <v>97</v>
      </c>
      <c r="V28" s="22">
        <v>1.04</v>
      </c>
      <c r="W28" s="24" t="s">
        <v>89</v>
      </c>
      <c r="X28" s="24" t="s">
        <v>94</v>
      </c>
      <c r="Y28" s="24" t="s">
        <v>89</v>
      </c>
      <c r="Z28" s="24" t="s">
        <v>95</v>
      </c>
      <c r="AA28" s="24">
        <v>2.35</v>
      </c>
      <c r="AB28" s="24">
        <v>1.57</v>
      </c>
      <c r="AC28" s="24">
        <v>1.1399999999999999</v>
      </c>
      <c r="AD28" s="22">
        <v>2.9</v>
      </c>
      <c r="AE28" s="24" t="s">
        <v>95</v>
      </c>
      <c r="AF28" s="22">
        <v>1.4</v>
      </c>
      <c r="AG28" s="24" t="s">
        <v>98</v>
      </c>
      <c r="AH28" s="24">
        <v>1.08</v>
      </c>
      <c r="AI28" s="24" t="s">
        <v>99</v>
      </c>
      <c r="AJ28" s="24" t="s">
        <v>98</v>
      </c>
      <c r="AK28" s="24" t="s">
        <v>94</v>
      </c>
      <c r="AL28" s="24" t="s">
        <v>91</v>
      </c>
      <c r="AM28" s="24" t="s">
        <v>100</v>
      </c>
      <c r="AN28" s="24" t="s">
        <v>91</v>
      </c>
      <c r="AO28" s="24" t="s">
        <v>86</v>
      </c>
      <c r="AP28" s="24" t="s">
        <v>95</v>
      </c>
      <c r="AQ28" s="24">
        <v>1.58</v>
      </c>
      <c r="AR28" s="24">
        <v>2.93</v>
      </c>
      <c r="AS28" s="24" t="s">
        <v>89</v>
      </c>
      <c r="AT28" s="24" t="s">
        <v>90</v>
      </c>
      <c r="AU28" s="24" t="s">
        <v>101</v>
      </c>
      <c r="AV28" s="24" t="s">
        <v>86</v>
      </c>
      <c r="AW28" s="24" t="s">
        <v>88</v>
      </c>
      <c r="AX28" s="24" t="s">
        <v>94</v>
      </c>
      <c r="AY28" s="24"/>
    </row>
    <row r="29" spans="1:51" ht="20.149999999999999" customHeight="1" x14ac:dyDescent="0.35">
      <c r="A29" s="11">
        <v>23</v>
      </c>
      <c r="B29" s="12" t="s">
        <v>60</v>
      </c>
      <c r="C29" s="12" t="s">
        <v>61</v>
      </c>
      <c r="D29" s="20" t="s">
        <v>102</v>
      </c>
      <c r="E29" s="20" t="s">
        <v>103</v>
      </c>
      <c r="F29" s="23" t="s">
        <v>102</v>
      </c>
      <c r="G29" s="24" t="s">
        <v>91</v>
      </c>
      <c r="H29" s="24" t="s">
        <v>92</v>
      </c>
      <c r="I29" s="25" t="s">
        <v>93</v>
      </c>
      <c r="J29" s="24" t="s">
        <v>87</v>
      </c>
      <c r="K29" s="24" t="s">
        <v>94</v>
      </c>
      <c r="L29" s="24" t="s">
        <v>86</v>
      </c>
      <c r="M29" s="24" t="s">
        <v>95</v>
      </c>
      <c r="N29" s="20" t="s">
        <v>88</v>
      </c>
      <c r="O29" s="20" t="s">
        <v>86</v>
      </c>
      <c r="P29" s="24" t="s">
        <v>86</v>
      </c>
      <c r="Q29" s="24" t="s">
        <v>89</v>
      </c>
      <c r="R29" s="24" t="s">
        <v>94</v>
      </c>
      <c r="S29" s="24" t="s">
        <v>87</v>
      </c>
      <c r="T29" s="22" t="s">
        <v>96</v>
      </c>
      <c r="U29" s="22" t="s">
        <v>97</v>
      </c>
      <c r="V29" s="22" t="s">
        <v>91</v>
      </c>
      <c r="W29" s="24" t="s">
        <v>89</v>
      </c>
      <c r="X29" s="24" t="s">
        <v>94</v>
      </c>
      <c r="Y29" s="24" t="s">
        <v>89</v>
      </c>
      <c r="Z29" s="24" t="s">
        <v>95</v>
      </c>
      <c r="AA29" s="24" t="s">
        <v>91</v>
      </c>
      <c r="AB29" s="24" t="s">
        <v>91</v>
      </c>
      <c r="AC29" s="24" t="s">
        <v>88</v>
      </c>
      <c r="AD29" s="24" t="s">
        <v>88</v>
      </c>
      <c r="AE29" s="24" t="s">
        <v>95</v>
      </c>
      <c r="AF29" s="24" t="s">
        <v>95</v>
      </c>
      <c r="AG29" s="24" t="s">
        <v>98</v>
      </c>
      <c r="AH29" s="24" t="s">
        <v>88</v>
      </c>
      <c r="AI29" s="24" t="s">
        <v>99</v>
      </c>
      <c r="AJ29" s="24" t="s">
        <v>98</v>
      </c>
      <c r="AK29" s="24" t="s">
        <v>94</v>
      </c>
      <c r="AL29" s="24" t="s">
        <v>91</v>
      </c>
      <c r="AM29" s="24" t="s">
        <v>100</v>
      </c>
      <c r="AN29" s="24" t="s">
        <v>91</v>
      </c>
      <c r="AO29" s="24" t="s">
        <v>86</v>
      </c>
      <c r="AP29" s="24" t="s">
        <v>95</v>
      </c>
      <c r="AQ29" s="24" t="s">
        <v>98</v>
      </c>
      <c r="AR29" s="24" t="s">
        <v>86</v>
      </c>
      <c r="AS29" s="24" t="s">
        <v>89</v>
      </c>
      <c r="AT29" s="24" t="s">
        <v>90</v>
      </c>
      <c r="AU29" s="24" t="s">
        <v>101</v>
      </c>
      <c r="AV29" s="24" t="s">
        <v>86</v>
      </c>
      <c r="AW29" s="24" t="s">
        <v>88</v>
      </c>
      <c r="AX29" s="24" t="s">
        <v>94</v>
      </c>
      <c r="AY29" s="24"/>
    </row>
    <row r="30" spans="1:51" ht="20.149999999999999" customHeight="1" x14ac:dyDescent="0.35">
      <c r="A30" s="11">
        <v>24</v>
      </c>
      <c r="B30" s="12" t="s">
        <v>62</v>
      </c>
      <c r="C30" s="12" t="s">
        <v>63</v>
      </c>
      <c r="D30" s="20" t="s">
        <v>102</v>
      </c>
      <c r="E30" s="20" t="s">
        <v>103</v>
      </c>
      <c r="F30" s="23" t="s">
        <v>102</v>
      </c>
      <c r="G30" s="24" t="s">
        <v>91</v>
      </c>
      <c r="H30" s="24" t="s">
        <v>92</v>
      </c>
      <c r="I30" s="25" t="s">
        <v>93</v>
      </c>
      <c r="J30" s="24" t="s">
        <v>87</v>
      </c>
      <c r="K30" s="24" t="s">
        <v>94</v>
      </c>
      <c r="L30" s="24" t="s">
        <v>86</v>
      </c>
      <c r="M30" s="24" t="s">
        <v>95</v>
      </c>
      <c r="N30" s="20" t="s">
        <v>88</v>
      </c>
      <c r="O30" s="20" t="s">
        <v>86</v>
      </c>
      <c r="P30" s="24" t="s">
        <v>86</v>
      </c>
      <c r="Q30" s="24" t="s">
        <v>89</v>
      </c>
      <c r="R30" s="24" t="s">
        <v>94</v>
      </c>
      <c r="S30" s="24" t="s">
        <v>87</v>
      </c>
      <c r="T30" s="22" t="s">
        <v>96</v>
      </c>
      <c r="U30" s="22" t="s">
        <v>97</v>
      </c>
      <c r="V30" s="22" t="s">
        <v>91</v>
      </c>
      <c r="W30" s="24" t="s">
        <v>89</v>
      </c>
      <c r="X30" s="24" t="s">
        <v>94</v>
      </c>
      <c r="Y30" s="24" t="s">
        <v>89</v>
      </c>
      <c r="Z30" s="24" t="s">
        <v>95</v>
      </c>
      <c r="AA30" s="24" t="s">
        <v>91</v>
      </c>
      <c r="AB30" s="24" t="s">
        <v>91</v>
      </c>
      <c r="AC30" s="24">
        <v>3.06</v>
      </c>
      <c r="AD30" s="24">
        <v>5.51</v>
      </c>
      <c r="AE30" s="24" t="s">
        <v>95</v>
      </c>
      <c r="AF30" s="24" t="s">
        <v>95</v>
      </c>
      <c r="AG30" s="24" t="s">
        <v>98</v>
      </c>
      <c r="AH30" s="24" t="s">
        <v>88</v>
      </c>
      <c r="AI30" s="24" t="s">
        <v>99</v>
      </c>
      <c r="AJ30" s="24" t="s">
        <v>98</v>
      </c>
      <c r="AK30" s="24" t="s">
        <v>94</v>
      </c>
      <c r="AL30" s="24" t="s">
        <v>91</v>
      </c>
      <c r="AM30" s="24" t="s">
        <v>100</v>
      </c>
      <c r="AN30" s="24" t="s">
        <v>91</v>
      </c>
      <c r="AO30" s="24" t="s">
        <v>86</v>
      </c>
      <c r="AP30" s="24" t="s">
        <v>95</v>
      </c>
      <c r="AQ30" s="24">
        <v>2.04</v>
      </c>
      <c r="AR30" s="24" t="s">
        <v>86</v>
      </c>
      <c r="AS30" s="24" t="s">
        <v>89</v>
      </c>
      <c r="AT30" s="24" t="s">
        <v>90</v>
      </c>
      <c r="AU30" s="24" t="s">
        <v>101</v>
      </c>
      <c r="AV30" s="24" t="s">
        <v>86</v>
      </c>
      <c r="AW30" s="24" t="s">
        <v>88</v>
      </c>
      <c r="AX30" s="24" t="s">
        <v>94</v>
      </c>
      <c r="AY30" s="24"/>
    </row>
    <row r="31" spans="1:51" ht="20.149999999999999" customHeight="1" x14ac:dyDescent="0.35">
      <c r="A31" s="11">
        <v>25</v>
      </c>
      <c r="B31" s="12" t="s">
        <v>64</v>
      </c>
      <c r="C31" s="12" t="s">
        <v>65</v>
      </c>
      <c r="D31" s="20">
        <v>22.9</v>
      </c>
      <c r="E31" s="20">
        <v>26.3</v>
      </c>
      <c r="F31" s="26">
        <f>AVERAGE(D31:E31)</f>
        <v>24.6</v>
      </c>
      <c r="G31" s="24" t="s">
        <v>91</v>
      </c>
      <c r="H31" s="24" t="s">
        <v>92</v>
      </c>
      <c r="I31" s="25" t="s">
        <v>93</v>
      </c>
      <c r="J31" s="24" t="s">
        <v>87</v>
      </c>
      <c r="K31" s="24" t="s">
        <v>94</v>
      </c>
      <c r="L31" s="24" t="s">
        <v>86</v>
      </c>
      <c r="M31" s="24" t="s">
        <v>95</v>
      </c>
      <c r="N31" s="20" t="s">
        <v>88</v>
      </c>
      <c r="O31" s="20" t="s">
        <v>86</v>
      </c>
      <c r="P31" s="24" t="s">
        <v>86</v>
      </c>
      <c r="Q31" s="24" t="s">
        <v>89</v>
      </c>
      <c r="R31" s="24" t="s">
        <v>94</v>
      </c>
      <c r="S31" s="24" t="s">
        <v>87</v>
      </c>
      <c r="T31" s="22" t="s">
        <v>96</v>
      </c>
      <c r="U31" s="22" t="s">
        <v>97</v>
      </c>
      <c r="V31" s="22" t="s">
        <v>91</v>
      </c>
      <c r="W31" s="24" t="s">
        <v>89</v>
      </c>
      <c r="X31" s="24" t="s">
        <v>94</v>
      </c>
      <c r="Y31" s="24">
        <v>3.88</v>
      </c>
      <c r="Z31" s="24">
        <v>1.59</v>
      </c>
      <c r="AA31" s="24" t="s">
        <v>91</v>
      </c>
      <c r="AB31" s="24" t="s">
        <v>91</v>
      </c>
      <c r="AC31" s="24" t="s">
        <v>88</v>
      </c>
      <c r="AD31" s="24" t="s">
        <v>88</v>
      </c>
      <c r="AE31" s="24" t="s">
        <v>95</v>
      </c>
      <c r="AF31" s="24" t="s">
        <v>95</v>
      </c>
      <c r="AG31" s="24" t="s">
        <v>98</v>
      </c>
      <c r="AH31" s="24" t="s">
        <v>88</v>
      </c>
      <c r="AI31" s="24" t="s">
        <v>99</v>
      </c>
      <c r="AJ31" s="24" t="s">
        <v>98</v>
      </c>
      <c r="AK31" s="24" t="s">
        <v>94</v>
      </c>
      <c r="AL31" s="24" t="s">
        <v>91</v>
      </c>
      <c r="AM31" s="24" t="s">
        <v>100</v>
      </c>
      <c r="AN31" s="24" t="s">
        <v>91</v>
      </c>
      <c r="AO31" s="24" t="s">
        <v>86</v>
      </c>
      <c r="AP31" s="24" t="s">
        <v>95</v>
      </c>
      <c r="AQ31" s="24" t="s">
        <v>98</v>
      </c>
      <c r="AR31" s="24" t="s">
        <v>86</v>
      </c>
      <c r="AS31" s="24" t="s">
        <v>89</v>
      </c>
      <c r="AT31" s="24" t="s">
        <v>90</v>
      </c>
      <c r="AU31" s="24" t="s">
        <v>101</v>
      </c>
      <c r="AV31" s="24" t="s">
        <v>86</v>
      </c>
      <c r="AW31" s="24" t="s">
        <v>88</v>
      </c>
      <c r="AX31" s="24" t="s">
        <v>94</v>
      </c>
      <c r="AY31" s="24"/>
    </row>
    <row r="32" spans="1:51" ht="20.149999999999999" customHeight="1" x14ac:dyDescent="0.35">
      <c r="A32" s="11">
        <v>26</v>
      </c>
      <c r="B32" s="12" t="s">
        <v>66</v>
      </c>
      <c r="C32" s="12" t="s">
        <v>67</v>
      </c>
      <c r="D32" s="20" t="s">
        <v>102</v>
      </c>
      <c r="E32" s="20" t="s">
        <v>103</v>
      </c>
      <c r="F32" s="23" t="s">
        <v>102</v>
      </c>
      <c r="G32" s="24" t="s">
        <v>91</v>
      </c>
      <c r="H32" s="24" t="s">
        <v>92</v>
      </c>
      <c r="I32" s="25" t="s">
        <v>93</v>
      </c>
      <c r="J32" s="24" t="s">
        <v>87</v>
      </c>
      <c r="K32" s="24" t="s">
        <v>94</v>
      </c>
      <c r="L32" s="24" t="s">
        <v>86</v>
      </c>
      <c r="M32" s="24" t="s">
        <v>95</v>
      </c>
      <c r="N32" s="20" t="s">
        <v>88</v>
      </c>
      <c r="O32" s="20" t="s">
        <v>86</v>
      </c>
      <c r="P32" s="24" t="s">
        <v>86</v>
      </c>
      <c r="Q32" s="24" t="s">
        <v>89</v>
      </c>
      <c r="R32" s="24" t="s">
        <v>94</v>
      </c>
      <c r="S32" s="24" t="s">
        <v>87</v>
      </c>
      <c r="T32" s="22" t="s">
        <v>96</v>
      </c>
      <c r="U32" s="22" t="s">
        <v>97</v>
      </c>
      <c r="V32" s="22" t="s">
        <v>91</v>
      </c>
      <c r="W32" s="24" t="s">
        <v>89</v>
      </c>
      <c r="X32" s="24" t="s">
        <v>94</v>
      </c>
      <c r="Y32" s="24" t="s">
        <v>89</v>
      </c>
      <c r="Z32" s="24" t="s">
        <v>95</v>
      </c>
      <c r="AA32" s="24" t="s">
        <v>91</v>
      </c>
      <c r="AB32" s="24" t="s">
        <v>91</v>
      </c>
      <c r="AC32" s="24" t="s">
        <v>88</v>
      </c>
      <c r="AD32" s="24" t="s">
        <v>88</v>
      </c>
      <c r="AE32" s="24" t="s">
        <v>95</v>
      </c>
      <c r="AF32" s="24" t="s">
        <v>95</v>
      </c>
      <c r="AG32" s="24" t="s">
        <v>98</v>
      </c>
      <c r="AH32" s="24" t="s">
        <v>88</v>
      </c>
      <c r="AI32" s="24" t="s">
        <v>99</v>
      </c>
      <c r="AJ32" s="24" t="s">
        <v>98</v>
      </c>
      <c r="AK32" s="24" t="s">
        <v>94</v>
      </c>
      <c r="AL32" s="24" t="s">
        <v>91</v>
      </c>
      <c r="AM32" s="24" t="s">
        <v>100</v>
      </c>
      <c r="AN32" s="24" t="s">
        <v>91</v>
      </c>
      <c r="AO32" s="24" t="s">
        <v>86</v>
      </c>
      <c r="AP32" s="24" t="s">
        <v>95</v>
      </c>
      <c r="AQ32" s="24" t="s">
        <v>98</v>
      </c>
      <c r="AR32" s="24" t="s">
        <v>86</v>
      </c>
      <c r="AS32" s="24" t="s">
        <v>89</v>
      </c>
      <c r="AT32" s="24" t="s">
        <v>90</v>
      </c>
      <c r="AU32" s="24" t="s">
        <v>101</v>
      </c>
      <c r="AV32" s="24" t="s">
        <v>86</v>
      </c>
      <c r="AW32" s="24" t="s">
        <v>88</v>
      </c>
      <c r="AX32" s="24" t="s">
        <v>94</v>
      </c>
      <c r="AY32" s="24"/>
    </row>
    <row r="33" spans="1:51" ht="20.149999999999999" customHeight="1" x14ac:dyDescent="0.35">
      <c r="A33" s="11">
        <v>27</v>
      </c>
      <c r="B33" s="12" t="s">
        <v>68</v>
      </c>
      <c r="C33" s="12" t="s">
        <v>69</v>
      </c>
      <c r="D33" s="20" t="s">
        <v>102</v>
      </c>
      <c r="E33" s="20" t="s">
        <v>103</v>
      </c>
      <c r="F33" s="23" t="s">
        <v>102</v>
      </c>
      <c r="G33" s="24" t="s">
        <v>91</v>
      </c>
      <c r="H33" s="24" t="s">
        <v>92</v>
      </c>
      <c r="I33" s="25" t="s">
        <v>93</v>
      </c>
      <c r="J33" s="24" t="s">
        <v>87</v>
      </c>
      <c r="K33" s="24" t="s">
        <v>94</v>
      </c>
      <c r="L33" s="24" t="s">
        <v>86</v>
      </c>
      <c r="M33" s="24" t="s">
        <v>95</v>
      </c>
      <c r="N33" s="20" t="s">
        <v>88</v>
      </c>
      <c r="O33" s="20" t="s">
        <v>86</v>
      </c>
      <c r="P33" s="24" t="s">
        <v>86</v>
      </c>
      <c r="Q33" s="24" t="s">
        <v>89</v>
      </c>
      <c r="R33" s="24" t="s">
        <v>94</v>
      </c>
      <c r="S33" s="24" t="s">
        <v>87</v>
      </c>
      <c r="T33" s="22" t="s">
        <v>96</v>
      </c>
      <c r="U33" s="22" t="s">
        <v>97</v>
      </c>
      <c r="V33" s="22" t="s">
        <v>91</v>
      </c>
      <c r="W33" s="24" t="s">
        <v>89</v>
      </c>
      <c r="X33" s="24" t="s">
        <v>94</v>
      </c>
      <c r="Y33" s="24" t="s">
        <v>89</v>
      </c>
      <c r="Z33" s="24" t="s">
        <v>95</v>
      </c>
      <c r="AA33" s="24" t="s">
        <v>91</v>
      </c>
      <c r="AB33" s="24" t="s">
        <v>91</v>
      </c>
      <c r="AC33" s="24" t="s">
        <v>88</v>
      </c>
      <c r="AD33" s="24" t="s">
        <v>88</v>
      </c>
      <c r="AE33" s="24" t="s">
        <v>95</v>
      </c>
      <c r="AF33" s="24" t="s">
        <v>95</v>
      </c>
      <c r="AG33" s="24" t="s">
        <v>98</v>
      </c>
      <c r="AH33" s="24" t="s">
        <v>88</v>
      </c>
      <c r="AI33" s="24" t="s">
        <v>99</v>
      </c>
      <c r="AJ33" s="24" t="s">
        <v>98</v>
      </c>
      <c r="AK33" s="24" t="s">
        <v>94</v>
      </c>
      <c r="AL33" s="24" t="s">
        <v>91</v>
      </c>
      <c r="AM33" s="24" t="s">
        <v>100</v>
      </c>
      <c r="AN33" s="24" t="s">
        <v>91</v>
      </c>
      <c r="AO33" s="24" t="s">
        <v>86</v>
      </c>
      <c r="AP33" s="24" t="s">
        <v>95</v>
      </c>
      <c r="AQ33" s="24" t="s">
        <v>98</v>
      </c>
      <c r="AR33" s="24" t="s">
        <v>86</v>
      </c>
      <c r="AS33" s="24" t="s">
        <v>89</v>
      </c>
      <c r="AT33" s="24" t="s">
        <v>90</v>
      </c>
      <c r="AU33" s="24" t="s">
        <v>101</v>
      </c>
      <c r="AV33" s="24" t="s">
        <v>86</v>
      </c>
      <c r="AW33" s="24" t="s">
        <v>88</v>
      </c>
      <c r="AX33" s="24" t="s">
        <v>94</v>
      </c>
      <c r="AY33" s="24"/>
    </row>
    <row r="34" spans="1:51" ht="20.149999999999999" customHeight="1" x14ac:dyDescent="0.35">
      <c r="A34" s="11">
        <v>28</v>
      </c>
      <c r="B34" s="14" t="s">
        <v>70</v>
      </c>
      <c r="C34" s="12" t="s">
        <v>71</v>
      </c>
      <c r="D34" s="20" t="s">
        <v>102</v>
      </c>
      <c r="E34" s="20" t="s">
        <v>103</v>
      </c>
      <c r="F34" s="23" t="s">
        <v>102</v>
      </c>
      <c r="G34" s="24" t="s">
        <v>91</v>
      </c>
      <c r="H34" s="24" t="s">
        <v>92</v>
      </c>
      <c r="I34" s="25" t="s">
        <v>93</v>
      </c>
      <c r="J34" s="24" t="s">
        <v>87</v>
      </c>
      <c r="K34" s="24" t="s">
        <v>94</v>
      </c>
      <c r="L34" s="24" t="s">
        <v>86</v>
      </c>
      <c r="M34" s="24" t="s">
        <v>95</v>
      </c>
      <c r="N34" s="20" t="s">
        <v>88</v>
      </c>
      <c r="O34" s="20" t="s">
        <v>86</v>
      </c>
      <c r="P34" s="24" t="s">
        <v>86</v>
      </c>
      <c r="Q34" s="24" t="s">
        <v>89</v>
      </c>
      <c r="R34" s="24" t="s">
        <v>94</v>
      </c>
      <c r="S34" s="24" t="s">
        <v>87</v>
      </c>
      <c r="T34" s="22" t="s">
        <v>96</v>
      </c>
      <c r="U34" s="22" t="s">
        <v>97</v>
      </c>
      <c r="V34" s="22" t="s">
        <v>91</v>
      </c>
      <c r="W34" s="24" t="s">
        <v>89</v>
      </c>
      <c r="X34" s="24" t="s">
        <v>94</v>
      </c>
      <c r="Y34" s="24" t="s">
        <v>89</v>
      </c>
      <c r="Z34" s="24" t="s">
        <v>95</v>
      </c>
      <c r="AA34" s="24" t="s">
        <v>91</v>
      </c>
      <c r="AB34" s="24" t="s">
        <v>91</v>
      </c>
      <c r="AC34" s="24" t="s">
        <v>88</v>
      </c>
      <c r="AD34" s="24" t="s">
        <v>88</v>
      </c>
      <c r="AE34" s="24" t="s">
        <v>95</v>
      </c>
      <c r="AF34" s="24" t="s">
        <v>95</v>
      </c>
      <c r="AG34" s="24" t="s">
        <v>98</v>
      </c>
      <c r="AH34" s="24" t="s">
        <v>88</v>
      </c>
      <c r="AI34" s="24" t="s">
        <v>99</v>
      </c>
      <c r="AJ34" s="24" t="s">
        <v>98</v>
      </c>
      <c r="AK34" s="24" t="s">
        <v>94</v>
      </c>
      <c r="AL34" s="24" t="s">
        <v>91</v>
      </c>
      <c r="AM34" s="24" t="s">
        <v>100</v>
      </c>
      <c r="AN34" s="24" t="s">
        <v>91</v>
      </c>
      <c r="AO34" s="24" t="s">
        <v>86</v>
      </c>
      <c r="AP34" s="24" t="s">
        <v>95</v>
      </c>
      <c r="AQ34" s="24" t="s">
        <v>98</v>
      </c>
      <c r="AR34" s="24" t="s">
        <v>86</v>
      </c>
      <c r="AS34" s="24" t="s">
        <v>89</v>
      </c>
      <c r="AT34" s="24" t="s">
        <v>90</v>
      </c>
      <c r="AU34" s="24" t="s">
        <v>101</v>
      </c>
      <c r="AV34" s="24" t="s">
        <v>86</v>
      </c>
      <c r="AW34" s="24" t="s">
        <v>88</v>
      </c>
      <c r="AX34" s="24" t="s">
        <v>94</v>
      </c>
      <c r="AY34" s="24"/>
    </row>
  </sheetData>
  <mergeCells count="1">
    <mergeCell ref="AJ3:AN3"/>
  </mergeCells>
  <printOptions horizontalCentered="1" verticalCentered="1"/>
  <pageMargins left="0.45" right="0.45" top="0.5" bottom="0.5" header="0.3" footer="0.3"/>
  <pageSetup paperSize="3"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9C50-CB9F-4626-AB4B-8CDF6D26FA5E}">
  <dimension ref="A1:Q33"/>
  <sheetViews>
    <sheetView workbookViewId="0">
      <selection activeCell="K2" sqref="K2"/>
    </sheetView>
  </sheetViews>
  <sheetFormatPr defaultRowHeight="14.5" x14ac:dyDescent="0.35"/>
  <cols>
    <col min="5" max="5" width="12.1796875" customWidth="1"/>
    <col min="6" max="6" width="12.36328125" customWidth="1"/>
    <col min="7" max="8" width="12" bestFit="1" customWidth="1"/>
    <col min="9" max="13" width="10.36328125" bestFit="1" customWidth="1"/>
    <col min="14" max="14" width="9.453125" bestFit="1" customWidth="1"/>
    <col min="15" max="15" width="10.453125" bestFit="1" customWidth="1"/>
  </cols>
  <sheetData>
    <row r="1" spans="1:17" x14ac:dyDescent="0.35">
      <c r="D1" s="1"/>
      <c r="E1" s="2"/>
      <c r="I1" s="3" t="s">
        <v>0</v>
      </c>
      <c r="K1" s="4"/>
      <c r="N1" s="4"/>
    </row>
    <row r="2" spans="1:17" x14ac:dyDescent="0.3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7" x14ac:dyDescent="0.35">
      <c r="A3" s="5"/>
      <c r="B3" s="5"/>
      <c r="C3" s="5"/>
      <c r="D3" s="5">
        <v>43955</v>
      </c>
      <c r="E3" s="6">
        <v>44090</v>
      </c>
      <c r="F3" s="6">
        <v>44090</v>
      </c>
      <c r="G3" s="6">
        <v>44091</v>
      </c>
      <c r="H3" s="6">
        <v>44091</v>
      </c>
      <c r="I3" s="6">
        <v>44092</v>
      </c>
      <c r="J3" s="6">
        <v>44093</v>
      </c>
      <c r="K3" s="6">
        <v>44094</v>
      </c>
      <c r="L3" s="6">
        <v>44095</v>
      </c>
      <c r="M3" s="6">
        <v>44096</v>
      </c>
      <c r="N3" s="6">
        <v>44097</v>
      </c>
      <c r="O3" s="6">
        <v>44117</v>
      </c>
    </row>
    <row r="4" spans="1:17" x14ac:dyDescent="0.35">
      <c r="A4" s="5"/>
      <c r="B4" s="5"/>
      <c r="C4" s="5"/>
      <c r="D4" s="7">
        <v>0.31944444444444448</v>
      </c>
      <c r="E4" s="8">
        <v>0.75138888888888899</v>
      </c>
      <c r="F4" s="8">
        <v>0.87986111111111109</v>
      </c>
      <c r="G4" s="8">
        <v>0.41666666666666669</v>
      </c>
      <c r="H4" s="8">
        <v>0.50347222222222221</v>
      </c>
      <c r="I4" s="8">
        <v>0.46875</v>
      </c>
      <c r="J4" s="8">
        <v>0.45833333333333331</v>
      </c>
      <c r="K4" s="8">
        <v>0.64583333333333337</v>
      </c>
      <c r="L4" s="8">
        <v>0.65625</v>
      </c>
      <c r="M4" s="8">
        <v>0.65625</v>
      </c>
      <c r="N4" s="8">
        <v>0.65625</v>
      </c>
      <c r="O4" s="8">
        <v>0.2986111111111111</v>
      </c>
    </row>
    <row r="5" spans="1:17" x14ac:dyDescent="0.35">
      <c r="A5" s="5"/>
      <c r="B5" s="9" t="s">
        <v>2</v>
      </c>
      <c r="C5" s="10" t="s">
        <v>14</v>
      </c>
      <c r="Q5" t="s">
        <v>15</v>
      </c>
    </row>
    <row r="6" spans="1:17" x14ac:dyDescent="0.35">
      <c r="A6" s="11">
        <v>1</v>
      </c>
      <c r="B6" s="12" t="s">
        <v>16</v>
      </c>
      <c r="C6" s="12" t="s">
        <v>17</v>
      </c>
      <c r="D6">
        <v>4.9000000000000004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3.14</v>
      </c>
      <c r="M6">
        <v>4.84</v>
      </c>
      <c r="N6">
        <v>3.83</v>
      </c>
      <c r="O6">
        <v>6.03</v>
      </c>
      <c r="Q6">
        <f>AVERAGE(D6:O6)</f>
        <v>1.8950000000000002</v>
      </c>
    </row>
    <row r="7" spans="1:17" x14ac:dyDescent="0.35">
      <c r="A7" s="11">
        <v>2</v>
      </c>
      <c r="B7" s="12" t="s">
        <v>18</v>
      </c>
      <c r="C7" s="12" t="s">
        <v>19</v>
      </c>
      <c r="D7">
        <v>4.45</v>
      </c>
      <c r="E7">
        <v>5.55</v>
      </c>
      <c r="F7">
        <v>5.55</v>
      </c>
      <c r="G7">
        <v>6.85</v>
      </c>
      <c r="H7">
        <v>5.68</v>
      </c>
      <c r="I7">
        <v>18.399999999999999</v>
      </c>
      <c r="J7">
        <v>0</v>
      </c>
      <c r="K7">
        <v>7.19</v>
      </c>
      <c r="L7">
        <v>3.96</v>
      </c>
      <c r="M7">
        <v>5.53</v>
      </c>
      <c r="N7">
        <v>5.45</v>
      </c>
      <c r="O7">
        <v>8.1300000000000008</v>
      </c>
      <c r="Q7">
        <f t="shared" ref="Q7:Q33" si="0">AVERAGE(D7:O7)</f>
        <v>6.3949999999999996</v>
      </c>
    </row>
    <row r="8" spans="1:17" x14ac:dyDescent="0.35">
      <c r="A8" s="11">
        <v>3</v>
      </c>
      <c r="B8" s="12" t="s">
        <v>20</v>
      </c>
      <c r="C8" s="12" t="s">
        <v>21</v>
      </c>
      <c r="D8">
        <v>5.25</v>
      </c>
      <c r="E8">
        <v>0</v>
      </c>
      <c r="F8">
        <v>0</v>
      </c>
      <c r="G8">
        <v>5.16</v>
      </c>
      <c r="H8">
        <v>0</v>
      </c>
      <c r="I8">
        <v>16.5</v>
      </c>
      <c r="J8">
        <v>4.13</v>
      </c>
      <c r="K8">
        <v>3.21</v>
      </c>
      <c r="L8">
        <v>3.2</v>
      </c>
      <c r="M8">
        <v>3.69</v>
      </c>
      <c r="N8">
        <v>3.7</v>
      </c>
      <c r="O8">
        <v>4.1100000000000003</v>
      </c>
      <c r="Q8">
        <f t="shared" si="0"/>
        <v>4.0791666666666666</v>
      </c>
    </row>
    <row r="9" spans="1:17" x14ac:dyDescent="0.35">
      <c r="A9" s="11">
        <v>4</v>
      </c>
      <c r="B9" s="12" t="s">
        <v>22</v>
      </c>
      <c r="C9" s="12" t="s">
        <v>23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 t="shared" si="0"/>
        <v>0</v>
      </c>
    </row>
    <row r="10" spans="1:17" x14ac:dyDescent="0.35">
      <c r="A10" s="11">
        <v>5</v>
      </c>
      <c r="B10" s="12" t="s">
        <v>24</v>
      </c>
      <c r="C10" s="12" t="s">
        <v>25</v>
      </c>
      <c r="D10">
        <v>5.84</v>
      </c>
      <c r="E10">
        <v>6.19</v>
      </c>
      <c r="F10">
        <v>6.12</v>
      </c>
      <c r="G10">
        <v>6.67</v>
      </c>
      <c r="H10">
        <v>5.71</v>
      </c>
      <c r="I10">
        <v>36.9</v>
      </c>
      <c r="J10">
        <v>7.76</v>
      </c>
      <c r="K10">
        <v>7.69</v>
      </c>
      <c r="L10">
        <v>6.9</v>
      </c>
      <c r="M10">
        <v>6.85</v>
      </c>
      <c r="N10">
        <v>7.61</v>
      </c>
      <c r="O10">
        <v>10.6</v>
      </c>
      <c r="Q10">
        <f t="shared" si="0"/>
        <v>9.57</v>
      </c>
    </row>
    <row r="11" spans="1:17" x14ac:dyDescent="0.35">
      <c r="A11" s="11">
        <v>6</v>
      </c>
      <c r="B11" s="12" t="s">
        <v>26</v>
      </c>
      <c r="C11" s="12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f t="shared" si="0"/>
        <v>0</v>
      </c>
    </row>
    <row r="12" spans="1:17" x14ac:dyDescent="0.35">
      <c r="A12" s="11">
        <v>7</v>
      </c>
      <c r="B12" s="12" t="s">
        <v>28</v>
      </c>
      <c r="C12" s="12" t="s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f t="shared" si="0"/>
        <v>0</v>
      </c>
    </row>
    <row r="13" spans="1:17" x14ac:dyDescent="0.35">
      <c r="A13" s="11">
        <v>8</v>
      </c>
      <c r="B13" s="12" t="s">
        <v>30</v>
      </c>
      <c r="C13" s="12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8.7899999999999991</v>
      </c>
      <c r="J13">
        <v>2.84</v>
      </c>
      <c r="K13">
        <v>1.82</v>
      </c>
      <c r="L13">
        <v>5.64</v>
      </c>
      <c r="M13">
        <v>4.26</v>
      </c>
      <c r="N13">
        <v>2.0699999999999998</v>
      </c>
      <c r="O13">
        <v>0</v>
      </c>
      <c r="Q13">
        <f t="shared" si="0"/>
        <v>2.1183333333333336</v>
      </c>
    </row>
    <row r="14" spans="1:17" x14ac:dyDescent="0.35">
      <c r="A14" s="11">
        <v>9</v>
      </c>
      <c r="B14" s="12" t="s">
        <v>32</v>
      </c>
      <c r="C14" s="12" t="s">
        <v>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4.9000000000000004</v>
      </c>
      <c r="M14">
        <v>14</v>
      </c>
      <c r="N14">
        <v>0</v>
      </c>
      <c r="O14">
        <v>0</v>
      </c>
      <c r="Q14">
        <f t="shared" si="0"/>
        <v>1.575</v>
      </c>
    </row>
    <row r="15" spans="1:17" x14ac:dyDescent="0.35">
      <c r="A15" s="11">
        <v>10</v>
      </c>
      <c r="B15" s="12" t="s">
        <v>34</v>
      </c>
      <c r="C15" s="12" t="s">
        <v>35</v>
      </c>
      <c r="D15">
        <v>4.53</v>
      </c>
      <c r="E15">
        <v>3.15</v>
      </c>
      <c r="F15">
        <v>0</v>
      </c>
      <c r="G15">
        <v>3.52</v>
      </c>
      <c r="H15">
        <v>3.06</v>
      </c>
      <c r="I15">
        <v>22</v>
      </c>
      <c r="J15">
        <v>3.71</v>
      </c>
      <c r="K15">
        <v>2.99</v>
      </c>
      <c r="L15">
        <v>2.4700000000000002</v>
      </c>
      <c r="M15">
        <v>3.1</v>
      </c>
      <c r="N15">
        <v>3.08</v>
      </c>
      <c r="O15">
        <v>0</v>
      </c>
      <c r="Q15">
        <f t="shared" si="0"/>
        <v>4.3008333333333333</v>
      </c>
    </row>
    <row r="16" spans="1:17" x14ac:dyDescent="0.35">
      <c r="A16" s="11">
        <v>11</v>
      </c>
      <c r="B16" s="12" t="s">
        <v>36</v>
      </c>
      <c r="C16" s="12" t="s">
        <v>37</v>
      </c>
      <c r="D16">
        <v>1.71</v>
      </c>
      <c r="E16">
        <v>3.36</v>
      </c>
      <c r="F16">
        <v>1.91</v>
      </c>
      <c r="G16">
        <v>3.24</v>
      </c>
      <c r="H16">
        <v>2.65</v>
      </c>
      <c r="I16">
        <v>6.77</v>
      </c>
      <c r="J16">
        <v>1.83</v>
      </c>
      <c r="K16">
        <v>2.66</v>
      </c>
      <c r="L16">
        <v>1.41</v>
      </c>
      <c r="M16">
        <v>1.79</v>
      </c>
      <c r="N16">
        <v>1.64</v>
      </c>
      <c r="O16">
        <v>3.15</v>
      </c>
      <c r="Q16">
        <f t="shared" si="0"/>
        <v>2.6766666666666663</v>
      </c>
    </row>
    <row r="17" spans="1:17" x14ac:dyDescent="0.35">
      <c r="A17" s="11">
        <v>12</v>
      </c>
      <c r="B17" s="13" t="s">
        <v>38</v>
      </c>
      <c r="C17" s="13" t="s">
        <v>39</v>
      </c>
      <c r="D17">
        <v>4.82</v>
      </c>
      <c r="E17">
        <v>10.4</v>
      </c>
      <c r="F17">
        <v>12</v>
      </c>
      <c r="G17">
        <v>7.2</v>
      </c>
      <c r="H17">
        <v>5.84</v>
      </c>
      <c r="I17">
        <v>20</v>
      </c>
      <c r="J17">
        <v>7.06</v>
      </c>
      <c r="K17">
        <v>4.91</v>
      </c>
      <c r="L17">
        <v>3.67</v>
      </c>
      <c r="M17">
        <v>7.04</v>
      </c>
      <c r="N17">
        <v>5.68</v>
      </c>
      <c r="O17">
        <v>8.27</v>
      </c>
      <c r="Q17">
        <f t="shared" si="0"/>
        <v>8.0741666666666667</v>
      </c>
    </row>
    <row r="18" spans="1:17" x14ac:dyDescent="0.35">
      <c r="A18" s="11">
        <v>13</v>
      </c>
      <c r="B18" s="12" t="s">
        <v>40</v>
      </c>
      <c r="C18" s="12" t="s">
        <v>41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 t="shared" si="0"/>
        <v>0</v>
      </c>
    </row>
    <row r="19" spans="1:17" x14ac:dyDescent="0.35">
      <c r="A19" s="11">
        <v>14</v>
      </c>
      <c r="B19" s="12" t="s">
        <v>42</v>
      </c>
      <c r="C19" s="12" t="s">
        <v>43</v>
      </c>
      <c r="D19">
        <v>0</v>
      </c>
      <c r="E19">
        <v>0</v>
      </c>
      <c r="F19">
        <v>0</v>
      </c>
      <c r="G19">
        <v>1.26</v>
      </c>
      <c r="H19">
        <v>0</v>
      </c>
      <c r="I19">
        <v>1.59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 t="shared" si="0"/>
        <v>0.23750000000000002</v>
      </c>
    </row>
    <row r="20" spans="1:17" x14ac:dyDescent="0.35">
      <c r="A20" s="11">
        <v>15</v>
      </c>
      <c r="B20" s="12" t="s">
        <v>44</v>
      </c>
      <c r="C20" s="12" t="s">
        <v>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f t="shared" si="0"/>
        <v>0</v>
      </c>
    </row>
    <row r="21" spans="1:17" x14ac:dyDescent="0.35">
      <c r="A21" s="11">
        <v>16</v>
      </c>
      <c r="B21" s="13" t="s">
        <v>46</v>
      </c>
      <c r="C21" s="13" t="s">
        <v>47</v>
      </c>
      <c r="D21">
        <v>6.65</v>
      </c>
      <c r="E21">
        <v>3.33</v>
      </c>
      <c r="F21">
        <v>6.31</v>
      </c>
      <c r="G21">
        <v>5.79</v>
      </c>
      <c r="H21">
        <v>3.12</v>
      </c>
      <c r="I21">
        <v>9.5299999999999994</v>
      </c>
      <c r="J21">
        <v>7.41</v>
      </c>
      <c r="K21">
        <v>2.73</v>
      </c>
      <c r="L21">
        <v>8.0399999999999991</v>
      </c>
      <c r="M21">
        <v>8.2899999999999991</v>
      </c>
      <c r="N21">
        <v>9.02</v>
      </c>
      <c r="O21">
        <v>10.4</v>
      </c>
      <c r="Q21">
        <f t="shared" si="0"/>
        <v>6.7183333333333337</v>
      </c>
    </row>
    <row r="22" spans="1:17" x14ac:dyDescent="0.35">
      <c r="A22" s="11">
        <v>17</v>
      </c>
      <c r="B22" s="12" t="s">
        <v>48</v>
      </c>
      <c r="C22" s="12" t="s">
        <v>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f t="shared" si="0"/>
        <v>0</v>
      </c>
    </row>
    <row r="23" spans="1:17" x14ac:dyDescent="0.35">
      <c r="A23" s="11">
        <v>18</v>
      </c>
      <c r="B23" s="12" t="s">
        <v>50</v>
      </c>
      <c r="C23" s="12" t="s">
        <v>51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f t="shared" si="0"/>
        <v>0</v>
      </c>
    </row>
    <row r="24" spans="1:17" x14ac:dyDescent="0.35">
      <c r="A24" s="11">
        <v>19</v>
      </c>
      <c r="B24" s="12" t="s">
        <v>52</v>
      </c>
      <c r="C24" s="12" t="s">
        <v>53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f t="shared" si="0"/>
        <v>0</v>
      </c>
    </row>
    <row r="25" spans="1:17" x14ac:dyDescent="0.35">
      <c r="A25" s="11">
        <v>20</v>
      </c>
      <c r="B25" s="12" t="s">
        <v>54</v>
      </c>
      <c r="C25" s="12" t="s">
        <v>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f t="shared" si="0"/>
        <v>0</v>
      </c>
    </row>
    <row r="26" spans="1:17" x14ac:dyDescent="0.35">
      <c r="A26" s="11">
        <v>21</v>
      </c>
      <c r="B26" s="12" t="s">
        <v>56</v>
      </c>
      <c r="C26" s="12" t="s">
        <v>57</v>
      </c>
      <c r="D26">
        <v>0</v>
      </c>
      <c r="E26">
        <v>0</v>
      </c>
      <c r="F26">
        <v>0</v>
      </c>
      <c r="G26">
        <v>0</v>
      </c>
      <c r="H26">
        <v>0</v>
      </c>
      <c r="I26">
        <v>2.63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 t="shared" si="0"/>
        <v>0.21916666666666665</v>
      </c>
    </row>
    <row r="27" spans="1:17" x14ac:dyDescent="0.35">
      <c r="A27" s="11">
        <v>22</v>
      </c>
      <c r="B27" s="12" t="s">
        <v>58</v>
      </c>
      <c r="C27" s="12" t="s">
        <v>59</v>
      </c>
      <c r="D27">
        <v>0</v>
      </c>
      <c r="E27">
        <v>0</v>
      </c>
      <c r="F27">
        <v>0</v>
      </c>
      <c r="G27">
        <v>1.06</v>
      </c>
      <c r="H27">
        <v>0</v>
      </c>
      <c r="I27">
        <v>2.17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 t="shared" si="0"/>
        <v>0.26916666666666667</v>
      </c>
    </row>
    <row r="28" spans="1:17" x14ac:dyDescent="0.35">
      <c r="A28" s="11">
        <v>23</v>
      </c>
      <c r="B28" s="12" t="s">
        <v>60</v>
      </c>
      <c r="C28" s="12" t="s">
        <v>61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0"/>
        <v>0</v>
      </c>
    </row>
    <row r="29" spans="1:17" x14ac:dyDescent="0.35">
      <c r="A29" s="11">
        <v>24</v>
      </c>
      <c r="B29" s="12" t="s">
        <v>62</v>
      </c>
      <c r="C29" s="12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1.53</v>
      </c>
      <c r="L29">
        <v>0</v>
      </c>
      <c r="M29">
        <v>0</v>
      </c>
      <c r="N29">
        <v>0</v>
      </c>
      <c r="O29">
        <v>0</v>
      </c>
      <c r="Q29">
        <f t="shared" si="0"/>
        <v>0.1275</v>
      </c>
    </row>
    <row r="30" spans="1:17" x14ac:dyDescent="0.35">
      <c r="A30" s="11">
        <v>25</v>
      </c>
      <c r="B30" s="12" t="s">
        <v>64</v>
      </c>
      <c r="C30" s="12" t="s">
        <v>65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0"/>
        <v>0</v>
      </c>
    </row>
    <row r="31" spans="1:17" x14ac:dyDescent="0.35">
      <c r="A31" s="11">
        <v>26</v>
      </c>
      <c r="B31" s="12" t="s">
        <v>66</v>
      </c>
      <c r="C31" s="12" t="s">
        <v>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0"/>
        <v>0</v>
      </c>
    </row>
    <row r="32" spans="1:17" x14ac:dyDescent="0.35">
      <c r="A32" s="11">
        <v>27</v>
      </c>
      <c r="B32" s="12" t="s">
        <v>68</v>
      </c>
      <c r="C32" s="12" t="s">
        <v>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 t="shared" si="0"/>
        <v>0</v>
      </c>
    </row>
    <row r="33" spans="1:17" x14ac:dyDescent="0.35">
      <c r="A33" s="11">
        <v>28</v>
      </c>
      <c r="B33" s="14" t="s">
        <v>70</v>
      </c>
      <c r="C33" s="12" t="s">
        <v>71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8370-28A2-4847-8A5D-A88F3314C4AA}">
  <dimension ref="A1:AX31"/>
  <sheetViews>
    <sheetView workbookViewId="0">
      <selection activeCell="O4" sqref="O4:O31"/>
    </sheetView>
  </sheetViews>
  <sheetFormatPr defaultRowHeight="14.5" x14ac:dyDescent="0.35"/>
  <sheetData>
    <row r="1" spans="1:50" x14ac:dyDescent="0.35">
      <c r="C1" s="16">
        <v>44285</v>
      </c>
      <c r="D1" s="16">
        <v>44285</v>
      </c>
      <c r="E1" s="17">
        <v>44285</v>
      </c>
      <c r="F1" s="5">
        <v>44291</v>
      </c>
      <c r="G1" s="5">
        <v>44293</v>
      </c>
      <c r="H1" s="5">
        <v>44294</v>
      </c>
      <c r="I1" s="5">
        <v>44295</v>
      </c>
      <c r="J1" s="17">
        <v>44296</v>
      </c>
      <c r="K1" s="5">
        <v>44297</v>
      </c>
      <c r="L1" s="17">
        <v>44298</v>
      </c>
      <c r="M1" s="18">
        <v>44299</v>
      </c>
      <c r="N1" s="18">
        <v>44299</v>
      </c>
      <c r="O1" s="5">
        <v>44299</v>
      </c>
      <c r="P1" s="17">
        <v>44300</v>
      </c>
      <c r="Q1" s="5">
        <v>44301</v>
      </c>
      <c r="R1" s="17">
        <v>44302</v>
      </c>
      <c r="S1" s="5">
        <v>44303</v>
      </c>
      <c r="T1" s="17">
        <v>44304</v>
      </c>
      <c r="U1" s="5">
        <v>44305</v>
      </c>
      <c r="V1" s="17">
        <v>44306</v>
      </c>
      <c r="W1" s="5">
        <v>44307</v>
      </c>
      <c r="X1" s="17">
        <v>44308</v>
      </c>
      <c r="Y1" s="5">
        <v>44309</v>
      </c>
      <c r="Z1" s="17">
        <v>44310</v>
      </c>
      <c r="AA1" s="5">
        <v>44311</v>
      </c>
      <c r="AB1" s="17">
        <v>44312</v>
      </c>
      <c r="AC1" s="5">
        <v>44313</v>
      </c>
      <c r="AD1" s="17">
        <v>44314</v>
      </c>
      <c r="AE1" s="5">
        <v>44315</v>
      </c>
      <c r="AF1" s="17">
        <v>44316</v>
      </c>
      <c r="AG1" s="5">
        <v>44317</v>
      </c>
      <c r="AH1" s="17">
        <v>44318</v>
      </c>
      <c r="AI1" s="5">
        <v>44319</v>
      </c>
      <c r="AJ1" s="17">
        <v>44320</v>
      </c>
      <c r="AK1" s="5">
        <v>44321</v>
      </c>
      <c r="AL1" s="17">
        <v>44322</v>
      </c>
      <c r="AM1" s="5">
        <v>44323</v>
      </c>
      <c r="AN1" s="17">
        <v>44324</v>
      </c>
      <c r="AO1" s="5">
        <v>44325</v>
      </c>
      <c r="AP1" s="17">
        <v>44326</v>
      </c>
      <c r="AQ1" s="5">
        <v>44327</v>
      </c>
      <c r="AR1" s="17">
        <v>44328</v>
      </c>
      <c r="AS1" s="5">
        <v>44329</v>
      </c>
      <c r="AT1" s="17">
        <v>44330</v>
      </c>
      <c r="AU1" s="5">
        <v>44331</v>
      </c>
      <c r="AV1" s="17">
        <v>44332</v>
      </c>
      <c r="AW1" s="5">
        <v>44333</v>
      </c>
      <c r="AX1" s="17">
        <v>44334</v>
      </c>
    </row>
    <row r="2" spans="1:50" x14ac:dyDescent="0.35">
      <c r="C2" s="19">
        <v>0.60069444444444442</v>
      </c>
      <c r="D2" s="19">
        <v>0.66666666666666663</v>
      </c>
      <c r="E2" s="17" t="s">
        <v>85</v>
      </c>
      <c r="F2" s="7">
        <v>0.5</v>
      </c>
      <c r="G2" s="7">
        <v>0.66666666666666663</v>
      </c>
      <c r="H2" s="7">
        <v>0.64583333333333337</v>
      </c>
      <c r="I2" s="7">
        <v>0.64583333333333337</v>
      </c>
      <c r="J2" s="7">
        <v>0.63888888888888895</v>
      </c>
      <c r="K2" s="7">
        <v>0.63888888888888895</v>
      </c>
      <c r="L2" s="7">
        <v>0.63888888888888895</v>
      </c>
      <c r="M2" s="19">
        <v>0.29166666666666669</v>
      </c>
      <c r="N2" s="19">
        <v>0.65972222222222221</v>
      </c>
      <c r="O2" s="7" t="s">
        <v>85</v>
      </c>
      <c r="P2" s="7">
        <v>0.65972222222222221</v>
      </c>
      <c r="Q2" s="7">
        <v>0.65972222222222221</v>
      </c>
      <c r="R2" s="7">
        <v>0.65972222222222221</v>
      </c>
      <c r="S2" s="7">
        <v>0.65972222222222221</v>
      </c>
      <c r="T2" s="7">
        <v>0.65972222222222221</v>
      </c>
      <c r="U2" s="7">
        <v>0.65972222222222221</v>
      </c>
      <c r="V2" s="7">
        <v>0.63888888888888895</v>
      </c>
      <c r="W2" s="7">
        <v>0.63888888888888895</v>
      </c>
      <c r="X2" s="7">
        <v>0.63888888888888895</v>
      </c>
      <c r="Y2" s="7">
        <v>0.63888888888888895</v>
      </c>
      <c r="Z2" s="7">
        <v>0.63888888888888895</v>
      </c>
      <c r="AA2" s="7">
        <v>0.63888888888888895</v>
      </c>
      <c r="AB2" s="7">
        <v>0.63888888888888895</v>
      </c>
      <c r="AC2" s="7">
        <v>0.63888888888888895</v>
      </c>
      <c r="AD2" s="7">
        <v>0.63888888888888895</v>
      </c>
      <c r="AE2" s="7">
        <v>0.65625</v>
      </c>
      <c r="AF2" s="7">
        <v>0.65625</v>
      </c>
      <c r="AG2" s="7">
        <v>0.65625</v>
      </c>
      <c r="AH2" s="7">
        <v>0.65625</v>
      </c>
      <c r="AI2" s="7">
        <v>0.65625</v>
      </c>
      <c r="AJ2" s="7">
        <v>0.64583333333333337</v>
      </c>
      <c r="AK2" s="7">
        <v>0.64583333333333337</v>
      </c>
      <c r="AL2" s="7">
        <v>0.64583333333333337</v>
      </c>
      <c r="AM2" s="7">
        <v>0.64583333333333337</v>
      </c>
      <c r="AN2" s="7">
        <v>0.64583333333333337</v>
      </c>
      <c r="AO2" s="7">
        <v>0.64583333333333337</v>
      </c>
      <c r="AP2" s="7">
        <v>0.64583333333333337</v>
      </c>
      <c r="AQ2" s="7">
        <v>0.64583333333333337</v>
      </c>
      <c r="AR2" s="7">
        <v>0.64583333333333337</v>
      </c>
      <c r="AS2" s="7">
        <v>0.64583333333333337</v>
      </c>
      <c r="AT2" s="7">
        <v>0.64583333333333337</v>
      </c>
      <c r="AU2" s="7">
        <v>0.64583333333333337</v>
      </c>
      <c r="AV2" s="7">
        <v>0.64583333333333337</v>
      </c>
      <c r="AW2" s="7">
        <v>0.64583333333333337</v>
      </c>
      <c r="AX2" s="5"/>
    </row>
    <row r="3" spans="1:50" x14ac:dyDescent="0.35">
      <c r="A3" s="9" t="s">
        <v>105</v>
      </c>
      <c r="B3" s="10" t="s">
        <v>14</v>
      </c>
      <c r="E3" s="33">
        <v>25.060000000000002</v>
      </c>
      <c r="F3">
        <v>24.92</v>
      </c>
      <c r="G3">
        <v>24.740000000000002</v>
      </c>
      <c r="H3" s="22">
        <v>24.54</v>
      </c>
      <c r="I3" s="22">
        <v>23.51</v>
      </c>
      <c r="J3" s="22">
        <v>22.900000000000002</v>
      </c>
      <c r="K3">
        <v>24.490000000000002</v>
      </c>
      <c r="L3">
        <v>24.91</v>
      </c>
      <c r="O3">
        <v>24.89</v>
      </c>
      <c r="P3">
        <v>24.97</v>
      </c>
      <c r="Q3">
        <v>25.42</v>
      </c>
      <c r="R3">
        <v>24.580000000000002</v>
      </c>
      <c r="S3">
        <v>24.3</v>
      </c>
      <c r="T3">
        <v>24.82</v>
      </c>
      <c r="U3">
        <v>24.3</v>
      </c>
      <c r="V3">
        <v>24.79</v>
      </c>
      <c r="W3">
        <v>24.150000000000002</v>
      </c>
      <c r="X3">
        <v>23.92</v>
      </c>
      <c r="Y3">
        <v>22.59</v>
      </c>
      <c r="Z3">
        <v>23.12</v>
      </c>
      <c r="AA3">
        <v>23.17</v>
      </c>
      <c r="AB3">
        <v>23.900000000000002</v>
      </c>
      <c r="AC3">
        <v>23.6</v>
      </c>
      <c r="AD3">
        <v>23.66</v>
      </c>
      <c r="AE3">
        <v>23.2</v>
      </c>
      <c r="AF3">
        <v>22.48</v>
      </c>
      <c r="AG3">
        <v>22.37</v>
      </c>
      <c r="AH3">
        <v>22.51</v>
      </c>
      <c r="AI3">
        <v>23.77</v>
      </c>
      <c r="AJ3">
        <v>23.830000000000002</v>
      </c>
      <c r="AK3">
        <v>23.56</v>
      </c>
      <c r="AL3">
        <v>23.37</v>
      </c>
      <c r="AM3">
        <v>23.38</v>
      </c>
      <c r="AN3">
        <v>22.1</v>
      </c>
      <c r="AO3">
        <v>21.57</v>
      </c>
      <c r="AP3">
        <v>23.93</v>
      </c>
      <c r="AQ3">
        <v>25.04</v>
      </c>
      <c r="AR3">
        <v>23.89</v>
      </c>
      <c r="AS3">
        <v>23.52</v>
      </c>
      <c r="AT3">
        <v>23.47</v>
      </c>
      <c r="AU3">
        <v>22.22</v>
      </c>
      <c r="AV3">
        <v>21.79</v>
      </c>
      <c r="AW3">
        <v>23.17</v>
      </c>
      <c r="AX3">
        <v>24.05</v>
      </c>
    </row>
    <row r="4" spans="1:50" x14ac:dyDescent="0.35">
      <c r="A4" s="12" t="s">
        <v>16</v>
      </c>
      <c r="B4" s="12" t="s">
        <v>17</v>
      </c>
      <c r="C4" s="34">
        <v>214.93272727272728</v>
      </c>
      <c r="D4" s="35">
        <v>230</v>
      </c>
      <c r="E4" s="36">
        <v>221.60499999999999</v>
      </c>
      <c r="F4" s="37">
        <v>3.0027272727272729</v>
      </c>
      <c r="G4" s="37">
        <v>1.6227272727272726</v>
      </c>
      <c r="H4" s="37">
        <v>4.5127272727272727</v>
      </c>
      <c r="I4" s="37">
        <v>3.9927272727272722</v>
      </c>
      <c r="J4" s="37">
        <v>2.4827272727272724</v>
      </c>
      <c r="K4" s="37">
        <v>0</v>
      </c>
      <c r="L4" s="37">
        <v>4.9927272727272722</v>
      </c>
      <c r="M4" s="37">
        <v>1.9327272727272726</v>
      </c>
      <c r="N4" s="37">
        <v>4.0327272727272723</v>
      </c>
      <c r="O4" s="37">
        <v>3.1549999999999994</v>
      </c>
      <c r="P4" s="37">
        <v>12.232727272727274</v>
      </c>
      <c r="Q4" s="37">
        <v>2.3827272727272728</v>
      </c>
      <c r="R4" s="37">
        <v>2.7427272727272722</v>
      </c>
      <c r="S4" s="37">
        <v>2.332727272727273</v>
      </c>
      <c r="T4" s="37">
        <v>4.3227272727272723</v>
      </c>
      <c r="U4" s="37">
        <v>7.1027272727272726</v>
      </c>
      <c r="V4" s="37">
        <v>1.9327272727272726</v>
      </c>
      <c r="W4" s="37">
        <v>0.56272727272727252</v>
      </c>
      <c r="X4" s="37">
        <v>3.622727272727273</v>
      </c>
      <c r="Y4" s="37">
        <v>40.532727272727271</v>
      </c>
      <c r="Z4" s="37">
        <v>9.0327272727272714</v>
      </c>
      <c r="AA4" s="37">
        <v>2.8527272727272726</v>
      </c>
      <c r="AB4" s="37">
        <v>10.832727272727272</v>
      </c>
      <c r="AC4" s="37">
        <v>6.7327272727272733</v>
      </c>
      <c r="AD4" s="37">
        <v>13.232727272727274</v>
      </c>
      <c r="AE4" s="37">
        <v>2.1427272727272726</v>
      </c>
      <c r="AF4" s="37">
        <v>3.6527272727272724</v>
      </c>
      <c r="AG4" s="37">
        <v>2.2427272727272722</v>
      </c>
      <c r="AH4" s="37">
        <v>2.122727272727273</v>
      </c>
      <c r="AI4" s="37">
        <v>6.2527272727272729</v>
      </c>
      <c r="AJ4" s="37">
        <v>14.032727272727275</v>
      </c>
      <c r="AK4" s="37">
        <v>4.6527272727272724</v>
      </c>
      <c r="AL4" s="37">
        <v>5.1727272727272728</v>
      </c>
      <c r="AM4" s="38">
        <v>3.0527272727272727</v>
      </c>
      <c r="AN4" s="37">
        <v>2.3527272727272726</v>
      </c>
      <c r="AO4" s="37">
        <v>2.9127272727272731</v>
      </c>
      <c r="AP4" s="37">
        <v>9.9327272727272735</v>
      </c>
      <c r="AQ4" s="37">
        <v>3.0027272727272729</v>
      </c>
      <c r="AR4" s="37">
        <v>4.4727272727272727</v>
      </c>
      <c r="AS4" s="37">
        <v>5.0027272727272729</v>
      </c>
      <c r="AT4" s="37">
        <v>6.4727272727272718</v>
      </c>
      <c r="AU4" s="37">
        <v>3.2727272727272725</v>
      </c>
      <c r="AV4" s="39">
        <v>3.6927272727272724</v>
      </c>
      <c r="AW4" s="40">
        <v>1.4627272727272724</v>
      </c>
    </row>
    <row r="5" spans="1:50" x14ac:dyDescent="0.35">
      <c r="A5" s="12" t="s">
        <v>18</v>
      </c>
      <c r="B5" s="12" t="s">
        <v>19</v>
      </c>
      <c r="C5" s="34">
        <v>339.69636363636363</v>
      </c>
      <c r="D5" s="35">
        <v>359</v>
      </c>
      <c r="E5" s="36">
        <v>345.60500000000002</v>
      </c>
      <c r="F5" s="37">
        <v>3.1063636363636364</v>
      </c>
      <c r="G5" s="37">
        <v>1.3863636363636367</v>
      </c>
      <c r="H5" s="37">
        <v>3.5963636363636367</v>
      </c>
      <c r="I5" s="37">
        <v>5.496363636363637</v>
      </c>
      <c r="J5" s="37">
        <v>2.9763636363636357</v>
      </c>
      <c r="K5" s="37">
        <v>0.92636363636363672</v>
      </c>
      <c r="L5" s="37">
        <v>2.626363636363636</v>
      </c>
      <c r="M5" s="37">
        <v>1.0463636363636359</v>
      </c>
      <c r="N5" s="37">
        <v>4.6063636363636364</v>
      </c>
      <c r="O5" s="37">
        <v>1.7349999999999994</v>
      </c>
      <c r="P5" s="37">
        <v>0.62636363636363601</v>
      </c>
      <c r="Q5" s="37">
        <v>1.3963636363636365</v>
      </c>
      <c r="R5" s="37">
        <v>2.2263636363636365</v>
      </c>
      <c r="S5" s="37">
        <v>3.1563636363636371</v>
      </c>
      <c r="T5" s="37">
        <v>2.5763636363636362</v>
      </c>
      <c r="U5" s="37">
        <v>1.1163636363636362</v>
      </c>
      <c r="V5" s="37">
        <v>3.2763636363636364</v>
      </c>
      <c r="W5" s="37">
        <v>1.4863636363636363</v>
      </c>
      <c r="X5" s="37">
        <v>1.3563636363636364</v>
      </c>
      <c r="Y5" s="37">
        <v>1.4063636363636363</v>
      </c>
      <c r="Z5" s="37">
        <v>0</v>
      </c>
      <c r="AA5" s="37">
        <v>1.3663636363636362</v>
      </c>
      <c r="AB5" s="37">
        <v>5.5963636363636367</v>
      </c>
      <c r="AC5" s="37">
        <v>1.376363636363636</v>
      </c>
      <c r="AD5" s="37">
        <v>6.496363636363637</v>
      </c>
      <c r="AE5" s="37">
        <v>0.89636363636363647</v>
      </c>
      <c r="AF5" s="37">
        <v>2.5463636363636359</v>
      </c>
      <c r="AG5" s="37">
        <v>2.2163636363636359</v>
      </c>
      <c r="AH5" s="37">
        <v>2.2163636363636359</v>
      </c>
      <c r="AI5" s="37">
        <v>0.96636363636363587</v>
      </c>
      <c r="AJ5" s="37">
        <v>1.7763636363636364</v>
      </c>
      <c r="AK5" s="37">
        <v>1.2463636363636361</v>
      </c>
      <c r="AL5" s="37">
        <v>2.3963636363636365</v>
      </c>
      <c r="AM5" s="38">
        <v>0</v>
      </c>
      <c r="AN5" s="37">
        <v>1.6463636363636365</v>
      </c>
      <c r="AO5" s="37">
        <v>2.5763636363636362</v>
      </c>
      <c r="AP5" s="37">
        <v>3.2363636363636354</v>
      </c>
      <c r="AQ5" s="37">
        <v>0.65636363636363626</v>
      </c>
      <c r="AR5" s="37">
        <v>1.4363636363636365</v>
      </c>
      <c r="AS5" s="37">
        <v>0.39636363636363647</v>
      </c>
      <c r="AT5" s="37">
        <v>3.4163636363636369</v>
      </c>
      <c r="AU5" s="37">
        <v>0.29636363636363594</v>
      </c>
      <c r="AV5" s="39">
        <v>4.1363636363636358</v>
      </c>
      <c r="AW5" s="40">
        <v>0.64636363636363647</v>
      </c>
    </row>
    <row r="6" spans="1:50" x14ac:dyDescent="0.35">
      <c r="A6" s="12" t="s">
        <v>20</v>
      </c>
      <c r="B6" s="12" t="s">
        <v>21</v>
      </c>
      <c r="C6" s="34">
        <v>978.05</v>
      </c>
      <c r="D6" s="35">
        <v>1080</v>
      </c>
      <c r="E6" s="36">
        <v>1026.4208333333333</v>
      </c>
      <c r="F6" s="37">
        <v>6.31</v>
      </c>
      <c r="G6" s="37">
        <v>2.29</v>
      </c>
      <c r="H6" s="37">
        <v>2.96</v>
      </c>
      <c r="I6" s="37">
        <v>4.2</v>
      </c>
      <c r="J6" s="37">
        <v>1.9699999999999998</v>
      </c>
      <c r="K6" s="37">
        <v>0.94</v>
      </c>
      <c r="L6" s="37">
        <v>2.84</v>
      </c>
      <c r="M6" s="37">
        <v>1.33</v>
      </c>
      <c r="N6" s="37">
        <v>0</v>
      </c>
      <c r="O6" s="37">
        <v>0</v>
      </c>
      <c r="P6" s="37">
        <v>1.0599999999999996</v>
      </c>
      <c r="Q6" s="37">
        <v>1.4299999999999997</v>
      </c>
      <c r="R6" s="37">
        <v>0</v>
      </c>
      <c r="S6" s="37">
        <v>0.88999999999999968</v>
      </c>
      <c r="T6" s="37">
        <v>0.92999999999999972</v>
      </c>
      <c r="U6" s="37">
        <v>1.4500000000000002</v>
      </c>
      <c r="V6" s="37">
        <v>0.98999999999999977</v>
      </c>
      <c r="W6" s="37">
        <v>0.39999999999999991</v>
      </c>
      <c r="X6" s="37">
        <v>1.2000000000000002</v>
      </c>
      <c r="Y6" s="37">
        <v>2.2699999999999996</v>
      </c>
      <c r="Z6" s="37">
        <v>1.5</v>
      </c>
      <c r="AA6" s="37">
        <v>2.2199999999999998</v>
      </c>
      <c r="AB6" s="37">
        <v>7.1499999999999995</v>
      </c>
      <c r="AC6" s="37">
        <v>1.5899999999999999</v>
      </c>
      <c r="AD6" s="37">
        <v>6.87</v>
      </c>
      <c r="AE6" s="37">
        <v>0.52</v>
      </c>
      <c r="AF6" s="37">
        <v>2.0599999999999996</v>
      </c>
      <c r="AG6" s="37">
        <v>0</v>
      </c>
      <c r="AH6" s="37">
        <v>0.35999999999999988</v>
      </c>
      <c r="AI6" s="37">
        <v>2.7800000000000002</v>
      </c>
      <c r="AJ6" s="37">
        <v>0.39999999999999991</v>
      </c>
      <c r="AK6" s="37">
        <v>0.71</v>
      </c>
      <c r="AL6" s="37">
        <v>1.4699999999999998</v>
      </c>
      <c r="AM6" s="38">
        <v>6.999999999999984E-2</v>
      </c>
      <c r="AN6" s="37">
        <v>0.48999999999999977</v>
      </c>
      <c r="AO6" s="37">
        <v>3.7699999999999996</v>
      </c>
      <c r="AP6" s="37">
        <v>1.5899999999999999</v>
      </c>
      <c r="AQ6" s="37">
        <v>1.46</v>
      </c>
      <c r="AR6" s="37">
        <v>0</v>
      </c>
      <c r="AS6" s="37">
        <v>0</v>
      </c>
      <c r="AT6" s="37">
        <v>1.7800000000000002</v>
      </c>
      <c r="AU6" s="37">
        <v>2.29</v>
      </c>
      <c r="AV6" s="39">
        <v>1.3999999999999995</v>
      </c>
      <c r="AW6" s="40">
        <v>0.71</v>
      </c>
    </row>
    <row r="7" spans="1:50" x14ac:dyDescent="0.35">
      <c r="A7" s="12" t="s">
        <v>22</v>
      </c>
      <c r="B7" s="12" t="s">
        <v>23</v>
      </c>
      <c r="C7" s="34">
        <v>6.01</v>
      </c>
      <c r="D7" s="35">
        <v>5.52</v>
      </c>
      <c r="E7" s="36">
        <v>5.7649999999999997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8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9">
        <v>0</v>
      </c>
      <c r="AW7" s="40">
        <v>0</v>
      </c>
    </row>
    <row r="8" spans="1:50" x14ac:dyDescent="0.35">
      <c r="A8" s="12" t="s">
        <v>24</v>
      </c>
      <c r="B8" s="12" t="s">
        <v>25</v>
      </c>
      <c r="C8" s="34">
        <v>884.91454545454542</v>
      </c>
      <c r="D8" s="35">
        <v>965</v>
      </c>
      <c r="E8" s="36">
        <v>918.93</v>
      </c>
      <c r="F8" s="37">
        <v>2.914545454545455</v>
      </c>
      <c r="G8" s="37">
        <v>0</v>
      </c>
      <c r="H8" s="37">
        <v>4.7145454545454557</v>
      </c>
      <c r="I8" s="37">
        <v>6.1145454545454543</v>
      </c>
      <c r="J8" s="37">
        <v>1.8945454545454554</v>
      </c>
      <c r="K8" s="37">
        <v>0</v>
      </c>
      <c r="L8" s="37">
        <v>3.3145454545454553</v>
      </c>
      <c r="M8" s="37">
        <v>0</v>
      </c>
      <c r="N8" s="37">
        <v>2.0945454545454547</v>
      </c>
      <c r="O8" s="37">
        <v>0</v>
      </c>
      <c r="P8" s="37">
        <v>6.1145454545454543</v>
      </c>
      <c r="Q8" s="37">
        <v>1.8445454545454547</v>
      </c>
      <c r="R8" s="37">
        <v>2.1845454545454546</v>
      </c>
      <c r="S8" s="37">
        <v>0.54454545454545489</v>
      </c>
      <c r="T8" s="37">
        <v>2.5045454545454549</v>
      </c>
      <c r="U8" s="37">
        <v>0.81454545454545535</v>
      </c>
      <c r="V8" s="37">
        <v>1.3545454545454545</v>
      </c>
      <c r="W8" s="37">
        <v>0</v>
      </c>
      <c r="X8" s="37">
        <v>0</v>
      </c>
      <c r="Y8" s="37">
        <v>0.50454545454545485</v>
      </c>
      <c r="Z8" s="37">
        <v>0.64454545454545542</v>
      </c>
      <c r="AA8" s="37">
        <v>0.88454545454545475</v>
      </c>
      <c r="AB8" s="37">
        <v>10.814545454545453</v>
      </c>
      <c r="AC8" s="37">
        <v>2.1045454545454545</v>
      </c>
      <c r="AD8" s="37">
        <v>15.214545454545455</v>
      </c>
      <c r="AE8" s="37">
        <v>0.30454545454545467</v>
      </c>
      <c r="AF8" s="37">
        <v>2.5645454545454553</v>
      </c>
      <c r="AG8" s="37">
        <v>2.1045454545454545</v>
      </c>
      <c r="AH8" s="37">
        <v>0.79454545454545489</v>
      </c>
      <c r="AI8" s="37">
        <v>3.0145454545454546</v>
      </c>
      <c r="AJ8" s="37">
        <v>4.6145454545454543</v>
      </c>
      <c r="AK8" s="37">
        <v>0.77454545454545531</v>
      </c>
      <c r="AL8" s="37">
        <v>0.37454545454545496</v>
      </c>
      <c r="AM8" s="38">
        <v>0</v>
      </c>
      <c r="AN8" s="37">
        <v>0</v>
      </c>
      <c r="AO8" s="37">
        <v>0</v>
      </c>
      <c r="AP8" s="37">
        <v>0.83454545454545492</v>
      </c>
      <c r="AQ8" s="37">
        <v>0</v>
      </c>
      <c r="AR8" s="37">
        <v>0.74454545454545507</v>
      </c>
      <c r="AS8" s="37">
        <v>0</v>
      </c>
      <c r="AT8" s="37">
        <v>4.6145454545454543</v>
      </c>
      <c r="AU8" s="37">
        <v>0.44454545454545524</v>
      </c>
      <c r="AV8" s="39">
        <v>1.6945454545454544</v>
      </c>
      <c r="AW8" s="40">
        <v>0</v>
      </c>
    </row>
    <row r="9" spans="1:50" x14ac:dyDescent="0.35">
      <c r="A9" s="12" t="s">
        <v>26</v>
      </c>
      <c r="B9" s="12" t="s">
        <v>27</v>
      </c>
      <c r="C9" s="34">
        <v>792</v>
      </c>
      <c r="D9" s="35">
        <v>1010</v>
      </c>
      <c r="E9" s="36">
        <v>901</v>
      </c>
      <c r="F9" s="37">
        <v>6.99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2.6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11.8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8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9">
        <v>0</v>
      </c>
      <c r="AW9" s="40">
        <v>0</v>
      </c>
    </row>
    <row r="10" spans="1:50" x14ac:dyDescent="0.35">
      <c r="A10" s="12" t="s">
        <v>28</v>
      </c>
      <c r="B10" s="12" t="s">
        <v>29</v>
      </c>
      <c r="C10" s="34">
        <v>0</v>
      </c>
      <c r="D10" s="35">
        <v>0</v>
      </c>
      <c r="E10" s="36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8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9">
        <v>0</v>
      </c>
      <c r="AW10" s="40">
        <v>0</v>
      </c>
    </row>
    <row r="11" spans="1:50" x14ac:dyDescent="0.35">
      <c r="A11" s="12" t="s">
        <v>30</v>
      </c>
      <c r="B11" s="12" t="s">
        <v>31</v>
      </c>
      <c r="C11" s="34">
        <v>197.48818181818183</v>
      </c>
      <c r="D11" s="35">
        <v>256</v>
      </c>
      <c r="E11" s="36">
        <v>225.38166666666666</v>
      </c>
      <c r="F11" s="37">
        <v>1.9681818181818183</v>
      </c>
      <c r="G11" s="37">
        <v>0</v>
      </c>
      <c r="H11" s="37">
        <v>3.3281818181818181</v>
      </c>
      <c r="I11" s="37">
        <v>0</v>
      </c>
      <c r="J11" s="37">
        <v>1.8881818181818182</v>
      </c>
      <c r="K11" s="37">
        <v>1.0581818181818181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2.4581818181818185</v>
      </c>
      <c r="R11" s="37">
        <v>2.6981818181818182</v>
      </c>
      <c r="S11" s="37">
        <v>0.39818181818181819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1.4381818181818184</v>
      </c>
      <c r="Z11" s="37">
        <v>0</v>
      </c>
      <c r="AA11" s="37">
        <v>-0.33181818181818179</v>
      </c>
      <c r="AB11" s="37">
        <v>4.9981818181818181</v>
      </c>
      <c r="AC11" s="37">
        <v>0</v>
      </c>
      <c r="AD11" s="37">
        <v>-1.5118181818181817</v>
      </c>
      <c r="AE11" s="37">
        <v>0.95818181818181847</v>
      </c>
      <c r="AF11" s="37">
        <v>10.388181818181819</v>
      </c>
      <c r="AG11" s="37">
        <v>4.8481818181818186</v>
      </c>
      <c r="AH11" s="37">
        <v>1.3681818181818182</v>
      </c>
      <c r="AI11" s="37">
        <v>5.8581818181818184</v>
      </c>
      <c r="AJ11" s="37">
        <v>1.5781818181818181</v>
      </c>
      <c r="AK11" s="37">
        <v>0.29818181818181833</v>
      </c>
      <c r="AL11" s="37">
        <v>0.23818181818181827</v>
      </c>
      <c r="AM11" s="38">
        <v>0</v>
      </c>
      <c r="AN11" s="37">
        <v>0</v>
      </c>
      <c r="AO11" s="37">
        <v>0</v>
      </c>
      <c r="AP11" s="37">
        <v>1.3281818181818181</v>
      </c>
      <c r="AQ11" s="37">
        <v>0</v>
      </c>
      <c r="AR11" s="37">
        <v>0.95818181818181847</v>
      </c>
      <c r="AS11" s="37">
        <v>0</v>
      </c>
      <c r="AT11" s="37">
        <v>1.7881818181818181</v>
      </c>
      <c r="AU11" s="37">
        <v>0</v>
      </c>
      <c r="AV11" s="39">
        <v>1.0981818181818181</v>
      </c>
      <c r="AW11" s="40">
        <v>0</v>
      </c>
    </row>
    <row r="12" spans="1:50" x14ac:dyDescent="0.35">
      <c r="A12" s="12" t="s">
        <v>32</v>
      </c>
      <c r="B12" s="12" t="s">
        <v>33</v>
      </c>
      <c r="C12" s="34">
        <v>0</v>
      </c>
      <c r="D12" s="35">
        <v>0</v>
      </c>
      <c r="E12" s="36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3.1418181818181825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-1.718181818181818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8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9">
        <v>0</v>
      </c>
      <c r="AW12" s="40">
        <v>0</v>
      </c>
    </row>
    <row r="13" spans="1:50" x14ac:dyDescent="0.35">
      <c r="A13" s="12" t="s">
        <v>34</v>
      </c>
      <c r="B13" s="12" t="s">
        <v>35</v>
      </c>
      <c r="C13" s="34">
        <v>4947.3081818181818</v>
      </c>
      <c r="D13" s="35">
        <v>6200</v>
      </c>
      <c r="E13" s="36">
        <v>5570.6991666666663</v>
      </c>
      <c r="F13" s="37">
        <v>23.008181818181818</v>
      </c>
      <c r="G13" s="37">
        <v>5.5281818181818192</v>
      </c>
      <c r="H13" s="37">
        <v>4.1981818181818173</v>
      </c>
      <c r="I13" s="37">
        <v>18.608181818181819</v>
      </c>
      <c r="J13" s="37">
        <v>11.008181818181818</v>
      </c>
      <c r="K13" s="37">
        <v>2.9181818181818184</v>
      </c>
      <c r="L13" s="37">
        <v>5.2981818181818188</v>
      </c>
      <c r="M13" s="37">
        <v>5.7781818181818192</v>
      </c>
      <c r="N13" s="37">
        <v>5.918181818181818</v>
      </c>
      <c r="O13" s="37">
        <v>4.2391666666666659</v>
      </c>
      <c r="P13" s="37">
        <v>0</v>
      </c>
      <c r="Q13" s="37">
        <v>3.9981818181818185</v>
      </c>
      <c r="R13" s="37">
        <v>4.0581818181818186</v>
      </c>
      <c r="S13" s="37">
        <v>2.7381818181818178</v>
      </c>
      <c r="T13" s="37">
        <v>0</v>
      </c>
      <c r="U13" s="37">
        <v>0</v>
      </c>
      <c r="V13" s="37">
        <v>2.8181818181818308E-2</v>
      </c>
      <c r="W13" s="37">
        <v>0.34818181818181815</v>
      </c>
      <c r="X13" s="37">
        <v>1.5081818181818183</v>
      </c>
      <c r="Y13" s="37">
        <v>2.5881818181818184</v>
      </c>
      <c r="Z13" s="37">
        <v>0.17818181818181822</v>
      </c>
      <c r="AA13" s="37">
        <v>0</v>
      </c>
      <c r="AB13" s="37">
        <v>12.108181818181819</v>
      </c>
      <c r="AC13" s="37">
        <v>2.7081818181818185</v>
      </c>
      <c r="AD13" s="37">
        <v>9.7081818181818189</v>
      </c>
      <c r="AE13" s="37">
        <v>0.1581818181818182</v>
      </c>
      <c r="AF13" s="37">
        <v>0.16818181818181799</v>
      </c>
      <c r="AG13" s="37">
        <v>0</v>
      </c>
      <c r="AH13" s="37">
        <v>1.8881818181818182</v>
      </c>
      <c r="AI13" s="37">
        <v>13.708181818181817</v>
      </c>
      <c r="AJ13" s="37">
        <v>1.1981818181818182</v>
      </c>
      <c r="AK13" s="37">
        <v>0.96818181818181825</v>
      </c>
      <c r="AL13" s="37">
        <v>2.2381818181818178</v>
      </c>
      <c r="AM13" s="38">
        <v>1.8081818181818181</v>
      </c>
      <c r="AN13" s="37">
        <v>5.3581818181818193</v>
      </c>
      <c r="AO13" s="37">
        <v>2.9681818181818183</v>
      </c>
      <c r="AP13" s="37">
        <v>0.91818181818181799</v>
      </c>
      <c r="AQ13" s="37">
        <v>0.37818181818181795</v>
      </c>
      <c r="AR13" s="37">
        <v>2.9181818181818184</v>
      </c>
      <c r="AS13" s="37">
        <v>1.4281818181818182</v>
      </c>
      <c r="AT13" s="37">
        <v>0.16818181818181799</v>
      </c>
      <c r="AU13" s="37">
        <v>1.7381818181818178</v>
      </c>
      <c r="AV13" s="39">
        <v>0.63818181818181818</v>
      </c>
      <c r="AW13" s="40">
        <v>0</v>
      </c>
    </row>
    <row r="14" spans="1:50" x14ac:dyDescent="0.35">
      <c r="A14" s="12" t="s">
        <v>36</v>
      </c>
      <c r="B14" s="12" t="s">
        <v>37</v>
      </c>
      <c r="C14" s="34">
        <v>472.69545454545454</v>
      </c>
      <c r="D14" s="35">
        <v>593</v>
      </c>
      <c r="E14" s="36">
        <v>531.32333333333338</v>
      </c>
      <c r="F14" s="37">
        <v>1.7954545454545454</v>
      </c>
      <c r="G14" s="37">
        <v>1.8054545454545461</v>
      </c>
      <c r="H14" s="37">
        <v>1.1054545454545459</v>
      </c>
      <c r="I14" s="37">
        <v>2.8654545454545457</v>
      </c>
      <c r="J14" s="37">
        <v>0.51545454545454561</v>
      </c>
      <c r="K14" s="37">
        <v>0.64545454545454595</v>
      </c>
      <c r="L14" s="37">
        <v>0</v>
      </c>
      <c r="M14" s="37">
        <v>0</v>
      </c>
      <c r="N14" s="37">
        <v>-0.12454545454545407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0.26545454545454561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0.38545454545454572</v>
      </c>
      <c r="AC14" s="37">
        <v>0.52545454545454584</v>
      </c>
      <c r="AD14" s="37">
        <v>0.78545454545454563</v>
      </c>
      <c r="AE14" s="37">
        <v>0</v>
      </c>
      <c r="AF14" s="37">
        <v>1.9654545454545453</v>
      </c>
      <c r="AG14" s="37">
        <v>0</v>
      </c>
      <c r="AH14" s="37">
        <v>0</v>
      </c>
      <c r="AI14" s="37">
        <v>5.9654545454545449</v>
      </c>
      <c r="AJ14" s="37">
        <v>1.6954545454545458</v>
      </c>
      <c r="AK14" s="37">
        <v>1.5654545454545459</v>
      </c>
      <c r="AL14" s="37">
        <v>6.3054545454545448</v>
      </c>
      <c r="AM14" s="38">
        <v>0.93545454545454598</v>
      </c>
      <c r="AN14" s="37">
        <v>0</v>
      </c>
      <c r="AO14" s="37">
        <v>12.095454545454546</v>
      </c>
      <c r="AP14" s="37">
        <v>0</v>
      </c>
      <c r="AQ14" s="37">
        <v>0</v>
      </c>
      <c r="AR14" s="37">
        <v>0</v>
      </c>
      <c r="AS14" s="37">
        <v>0</v>
      </c>
      <c r="AT14" s="37">
        <v>0.14545454545454595</v>
      </c>
      <c r="AU14" s="37">
        <v>0</v>
      </c>
      <c r="AV14" s="39">
        <v>0</v>
      </c>
      <c r="AW14" s="40">
        <v>0</v>
      </c>
    </row>
    <row r="15" spans="1:50" x14ac:dyDescent="0.35">
      <c r="A15" s="13" t="s">
        <v>38</v>
      </c>
      <c r="B15" s="13" t="s">
        <v>39</v>
      </c>
      <c r="C15" s="34">
        <v>707.01</v>
      </c>
      <c r="D15" s="35">
        <v>1020</v>
      </c>
      <c r="E15" s="36">
        <v>858.92583333333334</v>
      </c>
      <c r="F15" s="37">
        <v>0.29000000000000004</v>
      </c>
      <c r="G15" s="37">
        <v>0</v>
      </c>
      <c r="H15" s="37">
        <v>3.2099999999999991</v>
      </c>
      <c r="I15" s="37">
        <v>3.7099999999999991</v>
      </c>
      <c r="J15" s="37">
        <v>9.9999999999999645E-2</v>
      </c>
      <c r="K15" s="37">
        <v>0</v>
      </c>
      <c r="L15" s="37">
        <v>0</v>
      </c>
      <c r="M15" s="37">
        <v>0</v>
      </c>
      <c r="N15" s="37">
        <v>-3.0000000000000249E-2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3.51</v>
      </c>
      <c r="AC15" s="37">
        <v>0</v>
      </c>
      <c r="AD15" s="37">
        <v>5.8100000000000005</v>
      </c>
      <c r="AE15" s="37">
        <v>0</v>
      </c>
      <c r="AF15" s="37">
        <v>0</v>
      </c>
      <c r="AG15" s="37">
        <v>0</v>
      </c>
      <c r="AH15" s="37">
        <v>0</v>
      </c>
      <c r="AI15" s="37">
        <v>0.27999999999999936</v>
      </c>
      <c r="AJ15" s="37">
        <v>1.3399999999999999</v>
      </c>
      <c r="AK15" s="37">
        <v>0</v>
      </c>
      <c r="AL15" s="37">
        <v>0</v>
      </c>
      <c r="AM15" s="38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2.1400000000000006</v>
      </c>
      <c r="AU15" s="37">
        <v>0</v>
      </c>
      <c r="AV15" s="39">
        <v>0</v>
      </c>
      <c r="AW15" s="40">
        <v>0</v>
      </c>
    </row>
    <row r="16" spans="1:50" x14ac:dyDescent="0.35">
      <c r="A16" s="12" t="s">
        <v>40</v>
      </c>
      <c r="B16" s="12" t="s">
        <v>41</v>
      </c>
      <c r="C16" s="34">
        <v>802</v>
      </c>
      <c r="D16" s="35">
        <v>1630</v>
      </c>
      <c r="E16" s="36">
        <v>1216</v>
      </c>
      <c r="F16" s="37">
        <v>2.21</v>
      </c>
      <c r="G16" s="37">
        <v>0</v>
      </c>
      <c r="H16" s="37">
        <v>0</v>
      </c>
      <c r="I16" s="37">
        <v>3.76</v>
      </c>
      <c r="J16" s="37">
        <v>1.96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1.78</v>
      </c>
      <c r="AJ16" s="37">
        <v>0</v>
      </c>
      <c r="AK16" s="37">
        <v>0</v>
      </c>
      <c r="AL16" s="37">
        <v>0</v>
      </c>
      <c r="AM16" s="38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9">
        <v>0</v>
      </c>
      <c r="AW16" s="40">
        <v>0</v>
      </c>
    </row>
    <row r="17" spans="1:49" x14ac:dyDescent="0.35">
      <c r="A17" s="12" t="s">
        <v>42</v>
      </c>
      <c r="B17" s="12" t="s">
        <v>43</v>
      </c>
      <c r="C17" s="34">
        <v>0</v>
      </c>
      <c r="D17" s="35">
        <v>0</v>
      </c>
      <c r="E17" s="36">
        <v>0</v>
      </c>
      <c r="F17" s="37">
        <v>0</v>
      </c>
      <c r="G17" s="37">
        <v>0</v>
      </c>
      <c r="H17" s="37">
        <v>1.5854545454545454</v>
      </c>
      <c r="I17" s="37">
        <v>-0.11454545454545455</v>
      </c>
      <c r="J17" s="37">
        <v>0.90545454545454551</v>
      </c>
      <c r="K17" s="37">
        <v>0</v>
      </c>
      <c r="L17" s="37">
        <v>-0.11454545454545455</v>
      </c>
      <c r="M17" s="37">
        <v>0</v>
      </c>
      <c r="N17" s="37">
        <v>-0.11454545454545455</v>
      </c>
      <c r="O17" s="37">
        <v>-0.23750000000000002</v>
      </c>
      <c r="P17" s="37">
        <v>0</v>
      </c>
      <c r="Q17" s="37">
        <v>-0.11454545454545455</v>
      </c>
      <c r="R17" s="37">
        <v>0.93545454545454554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1.2454545454545456</v>
      </c>
      <c r="AA17" s="37">
        <v>1.0654545454545454</v>
      </c>
      <c r="AB17" s="37">
        <v>0</v>
      </c>
      <c r="AC17" s="37">
        <v>-0.11454545454545455</v>
      </c>
      <c r="AD17" s="37">
        <v>1.0854545454545454</v>
      </c>
      <c r="AE17" s="37">
        <v>0</v>
      </c>
      <c r="AF17" s="37">
        <v>1.6254545454545455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-0.11454545454545455</v>
      </c>
      <c r="AM17" s="38">
        <v>0</v>
      </c>
      <c r="AN17" s="37">
        <v>0</v>
      </c>
      <c r="AO17" s="37">
        <v>0</v>
      </c>
      <c r="AP17" s="37">
        <v>-0.11454545454545455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9">
        <v>0</v>
      </c>
      <c r="AW17" s="40">
        <v>0</v>
      </c>
    </row>
    <row r="18" spans="1:49" x14ac:dyDescent="0.35">
      <c r="A18" s="12" t="s">
        <v>44</v>
      </c>
      <c r="B18" s="12" t="s">
        <v>45</v>
      </c>
      <c r="C18" s="34">
        <v>2.79</v>
      </c>
      <c r="D18" s="35">
        <v>4.38</v>
      </c>
      <c r="E18" s="36">
        <v>3.585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8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9">
        <v>0</v>
      </c>
      <c r="AW18" s="40">
        <v>0</v>
      </c>
    </row>
    <row r="19" spans="1:49" x14ac:dyDescent="0.35">
      <c r="A19" s="13" t="s">
        <v>46</v>
      </c>
      <c r="B19" s="13" t="s">
        <v>47</v>
      </c>
      <c r="C19" s="34">
        <v>23993.537272727273</v>
      </c>
      <c r="D19" s="35">
        <v>33100</v>
      </c>
      <c r="E19" s="36">
        <v>28543.281666666666</v>
      </c>
      <c r="F19" s="37">
        <v>156.53727272727272</v>
      </c>
      <c r="G19" s="37">
        <v>50.737272727272732</v>
      </c>
      <c r="H19" s="37">
        <v>57.337272727272726</v>
      </c>
      <c r="I19" s="37">
        <v>329.53727272727275</v>
      </c>
      <c r="J19" s="37">
        <v>87.237272727272725</v>
      </c>
      <c r="K19" s="37">
        <v>26.937272727272727</v>
      </c>
      <c r="L19" s="37">
        <v>19.337272727272726</v>
      </c>
      <c r="M19" s="37">
        <v>25.13727272727273</v>
      </c>
      <c r="N19" s="37">
        <v>16.537272727272729</v>
      </c>
      <c r="O19" s="37">
        <v>20.581666666666667</v>
      </c>
      <c r="P19" s="37">
        <v>12.337272727272728</v>
      </c>
      <c r="Q19" s="37">
        <v>61.637272727272723</v>
      </c>
      <c r="R19" s="37">
        <v>15.137272727272729</v>
      </c>
      <c r="S19" s="37">
        <v>15.037272727272727</v>
      </c>
      <c r="T19" s="37">
        <v>11.337272727272728</v>
      </c>
      <c r="U19" s="37">
        <v>1.0772727272727272</v>
      </c>
      <c r="V19" s="37">
        <v>15.137272727272729</v>
      </c>
      <c r="W19" s="37">
        <v>6.5372727272727271</v>
      </c>
      <c r="X19" s="37">
        <v>8.7372727272727264</v>
      </c>
      <c r="Y19" s="37">
        <v>9.2372727272727264</v>
      </c>
      <c r="Z19" s="37">
        <v>2.8072727272727267</v>
      </c>
      <c r="AA19" s="37">
        <v>3.3172727272727265</v>
      </c>
      <c r="AB19" s="37">
        <v>6.9372727272727275</v>
      </c>
      <c r="AC19" s="37">
        <v>16.337272727272726</v>
      </c>
      <c r="AD19" s="37">
        <v>5.2372727272727264</v>
      </c>
      <c r="AE19" s="37">
        <v>6.1372727272727268</v>
      </c>
      <c r="AF19" s="37">
        <v>14.537272727272727</v>
      </c>
      <c r="AG19" s="37">
        <v>4.6372727272727268</v>
      </c>
      <c r="AH19" s="37">
        <v>4.3372727272727278</v>
      </c>
      <c r="AI19" s="37">
        <v>119.53727272727272</v>
      </c>
      <c r="AJ19" s="37">
        <v>37.737272727272732</v>
      </c>
      <c r="AK19" s="37">
        <v>52.63727272727273</v>
      </c>
      <c r="AL19" s="37">
        <v>7.0372727272727271</v>
      </c>
      <c r="AM19" s="38">
        <v>1.4472727272727273</v>
      </c>
      <c r="AN19" s="37">
        <v>5.4372727272727275</v>
      </c>
      <c r="AO19" s="37">
        <v>2.2872727272727271</v>
      </c>
      <c r="AP19" s="37">
        <v>35.63727272727273</v>
      </c>
      <c r="AQ19" s="37">
        <v>7.9372727272727275</v>
      </c>
      <c r="AR19" s="37">
        <v>0</v>
      </c>
      <c r="AS19" s="37">
        <v>0</v>
      </c>
      <c r="AT19" s="37">
        <v>2.8372727272727278</v>
      </c>
      <c r="AU19" s="37">
        <v>0</v>
      </c>
      <c r="AV19" s="39">
        <v>0</v>
      </c>
      <c r="AW19" s="40">
        <v>0</v>
      </c>
    </row>
    <row r="20" spans="1:49" x14ac:dyDescent="0.35">
      <c r="A20" s="12" t="s">
        <v>48</v>
      </c>
      <c r="B20" s="12" t="s">
        <v>49</v>
      </c>
      <c r="C20" s="34">
        <v>0</v>
      </c>
      <c r="D20" s="35">
        <v>0</v>
      </c>
      <c r="E20" s="36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8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9">
        <v>0</v>
      </c>
      <c r="AW20" s="40">
        <v>0</v>
      </c>
    </row>
    <row r="21" spans="1:49" x14ac:dyDescent="0.35">
      <c r="A21" s="12" t="s">
        <v>50</v>
      </c>
      <c r="B21" s="12" t="s">
        <v>51</v>
      </c>
      <c r="C21" s="34">
        <v>0</v>
      </c>
      <c r="D21" s="35">
        <v>0</v>
      </c>
      <c r="E21" s="36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8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9">
        <v>0</v>
      </c>
      <c r="AW21" s="40">
        <v>0</v>
      </c>
    </row>
    <row r="22" spans="1:49" x14ac:dyDescent="0.35">
      <c r="A22" s="12" t="s">
        <v>52</v>
      </c>
      <c r="B22" s="12" t="s">
        <v>53</v>
      </c>
      <c r="C22" s="34">
        <v>25.9</v>
      </c>
      <c r="D22" s="35">
        <v>40.5</v>
      </c>
      <c r="E22" s="36">
        <v>33.200000000000003</v>
      </c>
      <c r="F22" s="37">
        <v>0</v>
      </c>
      <c r="G22" s="37">
        <v>0</v>
      </c>
      <c r="H22" s="37">
        <v>0</v>
      </c>
      <c r="I22" s="37">
        <v>1.3</v>
      </c>
      <c r="J22" s="37">
        <v>1.27</v>
      </c>
      <c r="K22" s="37">
        <v>1.49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2.11</v>
      </c>
      <c r="AI22" s="37">
        <v>0</v>
      </c>
      <c r="AJ22" s="37">
        <v>0</v>
      </c>
      <c r="AK22" s="37">
        <v>0</v>
      </c>
      <c r="AL22" s="37">
        <v>0</v>
      </c>
      <c r="AM22" s="38">
        <v>0</v>
      </c>
      <c r="AN22" s="37">
        <v>0</v>
      </c>
      <c r="AO22" s="37">
        <v>0</v>
      </c>
      <c r="AP22" s="37">
        <v>0</v>
      </c>
      <c r="AQ22" s="37">
        <v>1.55</v>
      </c>
      <c r="AR22" s="37">
        <v>0</v>
      </c>
      <c r="AS22" s="37">
        <v>0</v>
      </c>
      <c r="AT22" s="37">
        <v>0</v>
      </c>
      <c r="AU22" s="37">
        <v>1.3</v>
      </c>
      <c r="AV22" s="39">
        <v>0</v>
      </c>
      <c r="AW22" s="40">
        <v>0</v>
      </c>
    </row>
    <row r="23" spans="1:49" x14ac:dyDescent="0.35">
      <c r="A23" s="12" t="s">
        <v>54</v>
      </c>
      <c r="B23" s="12" t="s">
        <v>55</v>
      </c>
      <c r="C23" s="34">
        <v>22</v>
      </c>
      <c r="D23" s="35">
        <v>54</v>
      </c>
      <c r="E23" s="36">
        <v>38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8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9">
        <v>0</v>
      </c>
      <c r="AW23" s="40">
        <v>0</v>
      </c>
    </row>
    <row r="24" spans="1:49" x14ac:dyDescent="0.35">
      <c r="A24" s="12" t="s">
        <v>56</v>
      </c>
      <c r="B24" s="12" t="s">
        <v>57</v>
      </c>
      <c r="C24" s="34">
        <v>0</v>
      </c>
      <c r="D24" s="35">
        <v>0</v>
      </c>
      <c r="E24" s="36">
        <v>0</v>
      </c>
      <c r="F24" s="37">
        <v>0</v>
      </c>
      <c r="G24" s="37">
        <v>0</v>
      </c>
      <c r="H24" s="37">
        <v>0</v>
      </c>
      <c r="I24" s="37">
        <v>1.85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-0.21916666666666665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8">
        <v>0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9">
        <v>0</v>
      </c>
      <c r="AW24" s="40">
        <v>0</v>
      </c>
    </row>
    <row r="25" spans="1:49" x14ac:dyDescent="0.35">
      <c r="A25" s="12" t="s">
        <v>58</v>
      </c>
      <c r="B25" s="12" t="s">
        <v>59</v>
      </c>
      <c r="C25" s="34">
        <v>0</v>
      </c>
      <c r="D25" s="35">
        <v>0</v>
      </c>
      <c r="E25" s="36">
        <v>0</v>
      </c>
      <c r="F25" s="37">
        <v>-9.6363636363636374E-2</v>
      </c>
      <c r="G25" s="37">
        <v>0</v>
      </c>
      <c r="H25" s="37">
        <v>1.4136363636363636</v>
      </c>
      <c r="I25" s="37">
        <v>3.7936363636363639</v>
      </c>
      <c r="J25" s="37">
        <v>1.1336363636363636</v>
      </c>
      <c r="K25" s="37">
        <v>0</v>
      </c>
      <c r="L25" s="37">
        <v>-9.6363636363636374E-2</v>
      </c>
      <c r="M25" s="37">
        <v>0</v>
      </c>
      <c r="N25" s="37">
        <v>-9.6363636363636374E-2</v>
      </c>
      <c r="O25" s="37">
        <v>-0.26916666666666667</v>
      </c>
      <c r="P25" s="37">
        <v>0</v>
      </c>
      <c r="Q25" s="37">
        <v>0</v>
      </c>
      <c r="R25" s="37">
        <v>-9.6363636363636374E-2</v>
      </c>
      <c r="S25" s="37">
        <v>0</v>
      </c>
      <c r="T25" s="37">
        <v>0</v>
      </c>
      <c r="U25" s="37">
        <v>0.94363636363636361</v>
      </c>
      <c r="V25" s="37">
        <v>0</v>
      </c>
      <c r="W25" s="37">
        <v>0</v>
      </c>
      <c r="X25" s="37">
        <v>0</v>
      </c>
      <c r="Y25" s="37">
        <v>0</v>
      </c>
      <c r="Z25" s="37">
        <v>2.2536363636363639</v>
      </c>
      <c r="AA25" s="37">
        <v>1.4736363636363636</v>
      </c>
      <c r="AB25" s="37">
        <v>1.0436363636363635</v>
      </c>
      <c r="AC25" s="37">
        <v>2.8036363636363637</v>
      </c>
      <c r="AD25" s="37">
        <v>-9.6363636363636374E-2</v>
      </c>
      <c r="AE25" s="37">
        <v>1.3036363636363635</v>
      </c>
      <c r="AF25" s="37">
        <v>0</v>
      </c>
      <c r="AG25" s="37">
        <v>0.98363636363636364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8">
        <v>0</v>
      </c>
      <c r="AN25" s="37">
        <v>0</v>
      </c>
      <c r="AO25" s="37">
        <v>0</v>
      </c>
      <c r="AP25" s="37">
        <v>1.4836363636363636</v>
      </c>
      <c r="AQ25" s="37">
        <v>2.833636363636364</v>
      </c>
      <c r="AR25" s="37">
        <v>0</v>
      </c>
      <c r="AS25" s="37">
        <v>0</v>
      </c>
      <c r="AT25" s="37">
        <v>0</v>
      </c>
      <c r="AU25" s="37">
        <v>0</v>
      </c>
      <c r="AV25" s="39">
        <v>0</v>
      </c>
      <c r="AW25" s="40">
        <v>0</v>
      </c>
    </row>
    <row r="26" spans="1:49" x14ac:dyDescent="0.35">
      <c r="A26" s="12" t="s">
        <v>60</v>
      </c>
      <c r="B26" s="12" t="s">
        <v>61</v>
      </c>
      <c r="C26" s="34">
        <v>0</v>
      </c>
      <c r="D26" s="35">
        <v>0</v>
      </c>
      <c r="E26" s="36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8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9">
        <v>0</v>
      </c>
      <c r="AW26" s="40">
        <v>0</v>
      </c>
    </row>
    <row r="27" spans="1:49" x14ac:dyDescent="0.35">
      <c r="A27" s="12" t="s">
        <v>62</v>
      </c>
      <c r="B27" s="12" t="s">
        <v>63</v>
      </c>
      <c r="C27" s="34">
        <v>0</v>
      </c>
      <c r="D27" s="35">
        <v>0</v>
      </c>
      <c r="E27" s="36">
        <v>0</v>
      </c>
      <c r="F27" s="37">
        <v>0</v>
      </c>
      <c r="G27" s="37">
        <v>0</v>
      </c>
      <c r="H27" s="37">
        <v>0</v>
      </c>
      <c r="I27" s="37">
        <v>-0.1390909090909091</v>
      </c>
      <c r="J27" s="37">
        <v>0</v>
      </c>
      <c r="K27" s="37">
        <v>-0.1390909090909091</v>
      </c>
      <c r="L27" s="37">
        <v>-0.1390909090909091</v>
      </c>
      <c r="M27" s="37">
        <v>-0.1390909090909091</v>
      </c>
      <c r="N27" s="37">
        <v>-0.1390909090909091</v>
      </c>
      <c r="O27" s="37">
        <v>-0.1275</v>
      </c>
      <c r="P27" s="37">
        <v>0</v>
      </c>
      <c r="Q27" s="37">
        <v>0</v>
      </c>
      <c r="R27" s="37">
        <v>-0.1390909090909091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2.9209090909090909</v>
      </c>
      <c r="AC27" s="37">
        <v>5.3709090909090911</v>
      </c>
      <c r="AD27" s="37">
        <v>-0.1390909090909091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8">
        <v>0</v>
      </c>
      <c r="AN27" s="37">
        <v>0</v>
      </c>
      <c r="AO27" s="37">
        <v>0</v>
      </c>
      <c r="AP27" s="37">
        <v>1.9009090909090909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9">
        <v>0</v>
      </c>
      <c r="AW27" s="40">
        <v>0</v>
      </c>
    </row>
    <row r="28" spans="1:49" x14ac:dyDescent="0.35">
      <c r="A28" s="12" t="s">
        <v>64</v>
      </c>
      <c r="B28" s="12" t="s">
        <v>65</v>
      </c>
      <c r="C28" s="34">
        <v>0</v>
      </c>
      <c r="D28" s="35">
        <v>26.3</v>
      </c>
      <c r="E28" s="36">
        <v>24.6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3.88</v>
      </c>
      <c r="Y28" s="37">
        <v>1.59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8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9">
        <v>0</v>
      </c>
      <c r="AW28" s="40">
        <v>0</v>
      </c>
    </row>
    <row r="29" spans="1:49" x14ac:dyDescent="0.35">
      <c r="A29" s="12" t="s">
        <v>66</v>
      </c>
      <c r="B29" s="12" t="s">
        <v>67</v>
      </c>
      <c r="C29" s="34">
        <v>0</v>
      </c>
      <c r="D29" s="35">
        <v>0</v>
      </c>
      <c r="E29" s="36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8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9">
        <v>0</v>
      </c>
      <c r="AW29" s="40">
        <v>0</v>
      </c>
    </row>
    <row r="30" spans="1:49" x14ac:dyDescent="0.35">
      <c r="A30" s="12" t="s">
        <v>68</v>
      </c>
      <c r="B30" s="12" t="s">
        <v>69</v>
      </c>
      <c r="C30" s="34">
        <v>0</v>
      </c>
      <c r="D30" s="35">
        <v>0</v>
      </c>
      <c r="E30" s="36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8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9">
        <v>0</v>
      </c>
      <c r="AW30" s="40">
        <v>0</v>
      </c>
    </row>
    <row r="31" spans="1:49" ht="15" thickBot="1" x14ac:dyDescent="0.4">
      <c r="A31" s="14" t="s">
        <v>70</v>
      </c>
      <c r="B31" s="12" t="s">
        <v>71</v>
      </c>
      <c r="C31" s="41">
        <v>0</v>
      </c>
      <c r="D31" s="35">
        <v>0</v>
      </c>
      <c r="E31" s="42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0</v>
      </c>
      <c r="AM31" s="38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9">
        <v>0</v>
      </c>
      <c r="AW31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C65A-B242-4C75-9A87-6BFD5D0B2A9C}">
  <dimension ref="A1:CT97"/>
  <sheetViews>
    <sheetView tabSelected="1" topLeftCell="A2" zoomScale="80" zoomScaleNormal="80" workbookViewId="0">
      <pane xSplit="2" topLeftCell="CN1" activePane="topRight" state="frozen"/>
      <selection pane="topRight" activeCell="CU2" sqref="CU1:DD1048576"/>
    </sheetView>
  </sheetViews>
  <sheetFormatPr defaultRowHeight="14.5" x14ac:dyDescent="0.35"/>
  <cols>
    <col min="3" max="3" width="13.36328125" bestFit="1" customWidth="1"/>
    <col min="4" max="4" width="14.26953125" bestFit="1" customWidth="1"/>
    <col min="5" max="5" width="13.36328125" bestFit="1" customWidth="1"/>
    <col min="6" max="6" width="14" bestFit="1" customWidth="1"/>
    <col min="7" max="7" width="13.36328125" bestFit="1" customWidth="1"/>
    <col min="8" max="8" width="18.1796875" customWidth="1"/>
    <col min="9" max="9" width="12.81640625" bestFit="1" customWidth="1"/>
    <col min="10" max="10" width="12.453125" customWidth="1"/>
    <col min="11" max="11" width="12.81640625" bestFit="1" customWidth="1"/>
    <col min="12" max="12" width="12.453125" customWidth="1"/>
    <col min="13" max="13" width="12.81640625" bestFit="1" customWidth="1"/>
    <col min="14" max="14" width="12.453125" customWidth="1"/>
    <col min="15" max="15" width="12.81640625" bestFit="1" customWidth="1"/>
    <col min="16" max="16" width="12.453125" customWidth="1"/>
    <col min="17" max="17" width="13.36328125" bestFit="1" customWidth="1"/>
    <col min="18" max="18" width="12.453125" customWidth="1"/>
    <col min="19" max="19" width="13.36328125" bestFit="1" customWidth="1"/>
    <col min="20" max="20" width="12.453125" customWidth="1"/>
    <col min="21" max="21" width="12.81640625" bestFit="1" customWidth="1"/>
    <col min="22" max="22" width="12.453125" customWidth="1"/>
    <col min="23" max="23" width="12.453125" bestFit="1" customWidth="1"/>
    <col min="24" max="24" width="12.453125" customWidth="1"/>
    <col min="25" max="25" width="12.453125" bestFit="1" customWidth="1"/>
    <col min="26" max="26" width="12.453125" customWidth="1"/>
    <col min="27" max="27" width="12.453125" bestFit="1" customWidth="1"/>
    <col min="28" max="28" width="12.453125" customWidth="1"/>
    <col min="29" max="29" width="12.453125" bestFit="1" customWidth="1"/>
    <col min="30" max="30" width="12.453125" customWidth="1"/>
    <col min="31" max="31" width="12.453125" bestFit="1" customWidth="1"/>
    <col min="32" max="32" width="12.453125" customWidth="1"/>
    <col min="33" max="33" width="12.453125" bestFit="1" customWidth="1"/>
    <col min="34" max="34" width="12.453125" customWidth="1"/>
    <col min="35" max="35" width="12.453125" bestFit="1" customWidth="1"/>
    <col min="36" max="36" width="12.453125" customWidth="1"/>
    <col min="37" max="37" width="12.453125" bestFit="1" customWidth="1"/>
    <col min="38" max="38" width="12.453125" customWidth="1"/>
    <col min="39" max="39" width="12.453125" bestFit="1" customWidth="1"/>
    <col min="40" max="40" width="12.453125" customWidth="1"/>
    <col min="41" max="41" width="12.453125" bestFit="1" customWidth="1"/>
    <col min="42" max="42" width="12.453125" customWidth="1"/>
    <col min="43" max="43" width="12.453125" bestFit="1" customWidth="1"/>
    <col min="44" max="44" width="12.453125" customWidth="1"/>
    <col min="45" max="45" width="12.453125" bestFit="1" customWidth="1"/>
    <col min="46" max="46" width="12.453125" customWidth="1"/>
    <col min="47" max="47" width="12.453125" bestFit="1" customWidth="1"/>
    <col min="48" max="48" width="12.453125" customWidth="1"/>
    <col min="49" max="49" width="12.453125" bestFit="1" customWidth="1"/>
    <col min="50" max="50" width="12.453125" customWidth="1"/>
    <col min="51" max="51" width="12.453125" bestFit="1" customWidth="1"/>
    <col min="52" max="52" width="12.453125" customWidth="1"/>
    <col min="53" max="53" width="12.453125" bestFit="1" customWidth="1"/>
    <col min="54" max="54" width="12.453125" customWidth="1"/>
    <col min="55" max="55" width="12.453125" bestFit="1" customWidth="1"/>
    <col min="56" max="56" width="12.453125" customWidth="1"/>
    <col min="57" max="57" width="12.453125" bestFit="1" customWidth="1"/>
    <col min="58" max="58" width="12.453125" customWidth="1"/>
    <col min="59" max="59" width="12.453125" bestFit="1" customWidth="1"/>
    <col min="60" max="60" width="12.453125" customWidth="1"/>
    <col min="61" max="61" width="12.453125" bestFit="1" customWidth="1"/>
    <col min="62" max="62" width="12.453125" customWidth="1"/>
    <col min="63" max="63" width="12.453125" bestFit="1" customWidth="1"/>
    <col min="64" max="64" width="12.453125" customWidth="1"/>
    <col min="65" max="65" width="12.453125" bestFit="1" customWidth="1"/>
    <col min="66" max="66" width="12.453125" customWidth="1"/>
    <col min="67" max="67" width="12.453125" bestFit="1" customWidth="1"/>
    <col min="68" max="68" width="12.453125" customWidth="1"/>
    <col min="69" max="69" width="12.453125" bestFit="1" customWidth="1"/>
    <col min="70" max="70" width="12.453125" customWidth="1"/>
    <col min="71" max="71" width="12.453125" bestFit="1" customWidth="1"/>
    <col min="72" max="72" width="12.453125" customWidth="1"/>
    <col min="73" max="73" width="12.453125" bestFit="1" customWidth="1"/>
    <col min="74" max="74" width="12.453125" customWidth="1"/>
    <col min="75" max="75" width="12.453125" bestFit="1" customWidth="1"/>
    <col min="76" max="76" width="12.453125" customWidth="1"/>
    <col min="77" max="77" width="12.453125" bestFit="1" customWidth="1"/>
    <col min="78" max="78" width="12.453125" customWidth="1"/>
    <col min="79" max="79" width="12.453125" bestFit="1" customWidth="1"/>
    <col min="80" max="80" width="12.453125" customWidth="1"/>
    <col min="81" max="81" width="12.453125" bestFit="1" customWidth="1"/>
    <col min="82" max="82" width="12.453125" customWidth="1"/>
    <col min="83" max="83" width="12.453125" bestFit="1" customWidth="1"/>
    <col min="84" max="84" width="12.453125" customWidth="1"/>
    <col min="85" max="85" width="12.453125" bestFit="1" customWidth="1"/>
    <col min="86" max="86" width="12.453125" customWidth="1"/>
    <col min="87" max="87" width="12.54296875" bestFit="1" customWidth="1"/>
    <col min="88" max="88" width="12.453125" customWidth="1"/>
    <col min="89" max="89" width="12.54296875" bestFit="1" customWidth="1"/>
    <col min="90" max="90" width="12.453125" customWidth="1"/>
    <col min="91" max="91" width="12.54296875" bestFit="1" customWidth="1"/>
    <col min="92" max="92" width="12.453125" customWidth="1"/>
    <col min="93" max="93" width="12.54296875" bestFit="1" customWidth="1"/>
    <col min="94" max="94" width="12.453125" customWidth="1"/>
    <col min="95" max="95" width="12.54296875" bestFit="1" customWidth="1"/>
    <col min="96" max="96" width="12.453125" customWidth="1"/>
    <col min="97" max="97" width="12.54296875" bestFit="1" customWidth="1"/>
    <col min="98" max="98" width="12.08984375" bestFit="1" customWidth="1"/>
  </cols>
  <sheetData>
    <row r="1" spans="1:98" x14ac:dyDescent="0.35">
      <c r="C1" s="16">
        <v>44285</v>
      </c>
      <c r="D1" s="43" t="s">
        <v>106</v>
      </c>
      <c r="E1" s="16">
        <v>44285</v>
      </c>
      <c r="F1" s="43" t="s">
        <v>106</v>
      </c>
      <c r="G1" s="17">
        <v>44285</v>
      </c>
      <c r="H1" s="43" t="s">
        <v>106</v>
      </c>
      <c r="I1" s="5">
        <v>44291</v>
      </c>
      <c r="J1" s="43" t="s">
        <v>106</v>
      </c>
      <c r="K1" s="5">
        <v>44293</v>
      </c>
      <c r="L1" s="43" t="s">
        <v>106</v>
      </c>
      <c r="M1" s="5">
        <v>44294</v>
      </c>
      <c r="N1" s="43" t="s">
        <v>106</v>
      </c>
      <c r="O1" s="5">
        <v>44295</v>
      </c>
      <c r="P1" s="43" t="s">
        <v>106</v>
      </c>
      <c r="Q1" s="17">
        <v>44296</v>
      </c>
      <c r="R1" s="43" t="s">
        <v>106</v>
      </c>
      <c r="S1" s="5">
        <v>44297</v>
      </c>
      <c r="T1" s="43" t="s">
        <v>106</v>
      </c>
      <c r="U1" s="17">
        <v>44298</v>
      </c>
      <c r="V1" s="43" t="s">
        <v>106</v>
      </c>
      <c r="W1" s="18">
        <v>44299</v>
      </c>
      <c r="X1" s="43" t="s">
        <v>106</v>
      </c>
      <c r="Y1" s="18">
        <v>44299</v>
      </c>
      <c r="Z1" s="43" t="s">
        <v>106</v>
      </c>
      <c r="AA1" s="5">
        <v>44299</v>
      </c>
      <c r="AB1" s="43" t="s">
        <v>106</v>
      </c>
      <c r="AC1" s="17">
        <v>44300</v>
      </c>
      <c r="AD1" s="43" t="s">
        <v>106</v>
      </c>
      <c r="AE1" s="5">
        <v>44301</v>
      </c>
      <c r="AF1" s="43" t="s">
        <v>106</v>
      </c>
      <c r="AG1" s="17">
        <v>44302</v>
      </c>
      <c r="AH1" s="43" t="s">
        <v>106</v>
      </c>
      <c r="AI1" s="5">
        <v>44303</v>
      </c>
      <c r="AJ1" s="43" t="s">
        <v>106</v>
      </c>
      <c r="AK1" s="17">
        <v>44304</v>
      </c>
      <c r="AL1" s="43" t="s">
        <v>106</v>
      </c>
      <c r="AM1" s="5">
        <v>44305</v>
      </c>
      <c r="AN1" s="43" t="s">
        <v>106</v>
      </c>
      <c r="AO1" s="17">
        <v>44306</v>
      </c>
      <c r="AP1" s="43" t="s">
        <v>106</v>
      </c>
      <c r="AQ1" s="5">
        <v>44307</v>
      </c>
      <c r="AR1" s="43" t="s">
        <v>106</v>
      </c>
      <c r="AS1" s="17">
        <v>44308</v>
      </c>
      <c r="AT1" s="43" t="s">
        <v>106</v>
      </c>
      <c r="AU1" s="5">
        <v>44309</v>
      </c>
      <c r="AV1" s="43" t="s">
        <v>106</v>
      </c>
      <c r="AW1" s="17">
        <v>44310</v>
      </c>
      <c r="AX1" s="43" t="s">
        <v>106</v>
      </c>
      <c r="AY1" s="5">
        <v>44311</v>
      </c>
      <c r="AZ1" s="43" t="s">
        <v>106</v>
      </c>
      <c r="BA1" s="17">
        <v>44312</v>
      </c>
      <c r="BB1" s="43" t="s">
        <v>106</v>
      </c>
      <c r="BC1" s="5">
        <v>44313</v>
      </c>
      <c r="BD1" s="43" t="s">
        <v>106</v>
      </c>
      <c r="BE1" s="17">
        <v>44314</v>
      </c>
      <c r="BF1" s="43" t="s">
        <v>106</v>
      </c>
      <c r="BG1" s="5">
        <v>44315</v>
      </c>
      <c r="BH1" s="43" t="s">
        <v>106</v>
      </c>
      <c r="BI1" s="17">
        <v>44316</v>
      </c>
      <c r="BJ1" s="43" t="s">
        <v>106</v>
      </c>
      <c r="BK1" s="5">
        <v>44317</v>
      </c>
      <c r="BL1" s="43" t="s">
        <v>106</v>
      </c>
      <c r="BM1" s="17">
        <v>44318</v>
      </c>
      <c r="BN1" s="43" t="s">
        <v>106</v>
      </c>
      <c r="BO1" s="5">
        <v>44319</v>
      </c>
      <c r="BP1" s="43" t="s">
        <v>106</v>
      </c>
      <c r="BQ1" s="17">
        <v>44320</v>
      </c>
      <c r="BR1" s="43" t="s">
        <v>106</v>
      </c>
      <c r="BS1" s="5">
        <v>44321</v>
      </c>
      <c r="BT1" s="43" t="s">
        <v>106</v>
      </c>
      <c r="BU1" s="17">
        <v>44322</v>
      </c>
      <c r="BV1" s="43" t="s">
        <v>106</v>
      </c>
      <c r="BW1" s="5">
        <v>44323</v>
      </c>
      <c r="BX1" s="43" t="s">
        <v>106</v>
      </c>
      <c r="BY1" s="17">
        <v>44324</v>
      </c>
      <c r="BZ1" s="43" t="s">
        <v>106</v>
      </c>
      <c r="CA1" s="5">
        <v>44325</v>
      </c>
      <c r="CB1" s="43" t="s">
        <v>106</v>
      </c>
      <c r="CC1" s="17">
        <v>44326</v>
      </c>
      <c r="CD1" s="43" t="s">
        <v>106</v>
      </c>
      <c r="CE1" s="5">
        <v>44327</v>
      </c>
      <c r="CF1" s="43" t="s">
        <v>106</v>
      </c>
      <c r="CG1" s="17">
        <v>44328</v>
      </c>
      <c r="CH1" s="43" t="s">
        <v>106</v>
      </c>
      <c r="CI1" s="5">
        <v>44329</v>
      </c>
      <c r="CJ1" s="43" t="s">
        <v>106</v>
      </c>
      <c r="CK1" s="17">
        <v>44330</v>
      </c>
      <c r="CL1" s="43" t="s">
        <v>106</v>
      </c>
      <c r="CM1" s="5">
        <v>44331</v>
      </c>
      <c r="CN1" s="43" t="s">
        <v>106</v>
      </c>
      <c r="CO1" s="17">
        <v>44332</v>
      </c>
      <c r="CP1" s="43" t="s">
        <v>106</v>
      </c>
      <c r="CQ1" s="5">
        <v>44333</v>
      </c>
      <c r="CR1" s="43" t="s">
        <v>106</v>
      </c>
      <c r="CS1" s="17">
        <v>44334</v>
      </c>
      <c r="CT1" s="43" t="s">
        <v>106</v>
      </c>
    </row>
    <row r="2" spans="1:98" x14ac:dyDescent="0.35">
      <c r="C2" s="19">
        <v>0.60069444444444442</v>
      </c>
      <c r="D2" s="43" t="s">
        <v>107</v>
      </c>
      <c r="E2" s="19">
        <v>0.66666666666666663</v>
      </c>
      <c r="F2" s="43" t="s">
        <v>107</v>
      </c>
      <c r="G2" s="17" t="s">
        <v>85</v>
      </c>
      <c r="H2" s="43" t="s">
        <v>107</v>
      </c>
      <c r="I2" s="7">
        <v>0.5</v>
      </c>
      <c r="J2" s="43" t="s">
        <v>107</v>
      </c>
      <c r="K2" s="7">
        <v>0.66666666666666663</v>
      </c>
      <c r="L2" s="43" t="s">
        <v>107</v>
      </c>
      <c r="M2" s="7">
        <v>0.64583333333333337</v>
      </c>
      <c r="N2" s="43" t="s">
        <v>107</v>
      </c>
      <c r="O2" s="7">
        <v>0.64583333333333337</v>
      </c>
      <c r="P2" s="43" t="s">
        <v>107</v>
      </c>
      <c r="Q2" s="7">
        <v>0.63888888888888895</v>
      </c>
      <c r="R2" s="43" t="s">
        <v>107</v>
      </c>
      <c r="S2" s="7">
        <v>0.63888888888888895</v>
      </c>
      <c r="T2" s="43" t="s">
        <v>107</v>
      </c>
      <c r="U2" s="7">
        <v>0.63888888888888895</v>
      </c>
      <c r="V2" s="43" t="s">
        <v>107</v>
      </c>
      <c r="W2" s="19">
        <v>0.29166666666666669</v>
      </c>
      <c r="X2" s="43" t="s">
        <v>107</v>
      </c>
      <c r="Y2" s="19">
        <v>0.65972222222222221</v>
      </c>
      <c r="Z2" s="43" t="s">
        <v>107</v>
      </c>
      <c r="AA2" s="7" t="s">
        <v>85</v>
      </c>
      <c r="AB2" s="43" t="s">
        <v>107</v>
      </c>
      <c r="AC2" s="7">
        <v>0.65972222222222221</v>
      </c>
      <c r="AD2" s="43" t="s">
        <v>107</v>
      </c>
      <c r="AE2" s="7">
        <v>0.65972222222222221</v>
      </c>
      <c r="AF2" s="43" t="s">
        <v>107</v>
      </c>
      <c r="AG2" s="7">
        <v>0.65972222222222221</v>
      </c>
      <c r="AH2" s="43" t="s">
        <v>107</v>
      </c>
      <c r="AI2" s="7">
        <v>0.65972222222222221</v>
      </c>
      <c r="AJ2" s="43" t="s">
        <v>107</v>
      </c>
      <c r="AK2" s="7">
        <v>0.65972222222222221</v>
      </c>
      <c r="AL2" s="43" t="s">
        <v>107</v>
      </c>
      <c r="AM2" s="7">
        <v>0.65972222222222221</v>
      </c>
      <c r="AN2" s="43" t="s">
        <v>107</v>
      </c>
      <c r="AO2" s="7">
        <v>0.63888888888888895</v>
      </c>
      <c r="AP2" s="43" t="s">
        <v>107</v>
      </c>
      <c r="AQ2" s="7">
        <v>0.63888888888888895</v>
      </c>
      <c r="AR2" s="43" t="s">
        <v>107</v>
      </c>
      <c r="AS2" s="7">
        <v>0.63888888888888895</v>
      </c>
      <c r="AT2" s="43" t="s">
        <v>107</v>
      </c>
      <c r="AU2" s="7">
        <v>0.63888888888888895</v>
      </c>
      <c r="AV2" s="43" t="s">
        <v>107</v>
      </c>
      <c r="AW2" s="7">
        <v>0.63888888888888895</v>
      </c>
      <c r="AX2" s="43" t="s">
        <v>107</v>
      </c>
      <c r="AY2" s="7">
        <v>0.63888888888888895</v>
      </c>
      <c r="AZ2" s="43" t="s">
        <v>107</v>
      </c>
      <c r="BA2" s="7">
        <v>0.63888888888888895</v>
      </c>
      <c r="BB2" s="43" t="s">
        <v>107</v>
      </c>
      <c r="BC2" s="7">
        <v>0.63888888888888895</v>
      </c>
      <c r="BD2" s="43" t="s">
        <v>107</v>
      </c>
      <c r="BE2" s="7">
        <v>0.63888888888888895</v>
      </c>
      <c r="BF2" s="43" t="s">
        <v>107</v>
      </c>
      <c r="BG2" s="7">
        <v>0.65625</v>
      </c>
      <c r="BH2" s="43" t="s">
        <v>107</v>
      </c>
      <c r="BI2" s="7">
        <v>0.65625</v>
      </c>
      <c r="BJ2" s="43" t="s">
        <v>107</v>
      </c>
      <c r="BK2" s="7">
        <v>0.65625</v>
      </c>
      <c r="BL2" s="43" t="s">
        <v>107</v>
      </c>
      <c r="BM2" s="7">
        <v>0.65625</v>
      </c>
      <c r="BN2" s="43" t="s">
        <v>107</v>
      </c>
      <c r="BO2" s="7">
        <v>0.65625</v>
      </c>
      <c r="BP2" s="43" t="s">
        <v>107</v>
      </c>
      <c r="BQ2" s="7">
        <v>0.64583333333333337</v>
      </c>
      <c r="BR2" s="43" t="s">
        <v>107</v>
      </c>
      <c r="BS2" s="7">
        <v>0.64583333333333337</v>
      </c>
      <c r="BT2" s="43" t="s">
        <v>107</v>
      </c>
      <c r="BU2" s="7">
        <v>0.64583333333333337</v>
      </c>
      <c r="BV2" s="43" t="s">
        <v>107</v>
      </c>
      <c r="BW2" s="7">
        <v>0.64583333333333337</v>
      </c>
      <c r="BX2" s="43" t="s">
        <v>107</v>
      </c>
      <c r="BY2" s="7">
        <v>0.64583333333333337</v>
      </c>
      <c r="BZ2" s="43" t="s">
        <v>107</v>
      </c>
      <c r="CA2" s="7">
        <v>0.64583333333333337</v>
      </c>
      <c r="CB2" s="43" t="s">
        <v>107</v>
      </c>
      <c r="CC2" s="7">
        <v>0.64583333333333337</v>
      </c>
      <c r="CD2" s="43" t="s">
        <v>107</v>
      </c>
      <c r="CE2" s="7">
        <v>0.64583333333333337</v>
      </c>
      <c r="CF2" s="43" t="s">
        <v>107</v>
      </c>
      <c r="CG2" s="7">
        <v>0.64583333333333337</v>
      </c>
      <c r="CH2" s="43" t="s">
        <v>107</v>
      </c>
      <c r="CI2" s="7">
        <v>0.64583333333333337</v>
      </c>
      <c r="CJ2" s="43" t="s">
        <v>107</v>
      </c>
      <c r="CK2" s="7">
        <v>0.64583333333333337</v>
      </c>
      <c r="CL2" s="43" t="s">
        <v>107</v>
      </c>
      <c r="CM2" s="7">
        <v>0.64583333333333337</v>
      </c>
      <c r="CN2" s="43" t="s">
        <v>107</v>
      </c>
      <c r="CO2" s="7">
        <v>0.64583333333333337</v>
      </c>
      <c r="CP2" s="43" t="s">
        <v>107</v>
      </c>
      <c r="CQ2" s="7">
        <v>0.64583333333333337</v>
      </c>
      <c r="CR2" s="43" t="s">
        <v>107</v>
      </c>
      <c r="CS2" s="5"/>
      <c r="CT2" s="43" t="s">
        <v>107</v>
      </c>
    </row>
    <row r="3" spans="1:98" x14ac:dyDescent="0.35">
      <c r="A3" s="9" t="s">
        <v>2</v>
      </c>
      <c r="B3" s="10" t="s">
        <v>14</v>
      </c>
      <c r="C3" s="44">
        <v>25</v>
      </c>
      <c r="D3" s="44"/>
      <c r="E3" s="44">
        <v>25</v>
      </c>
      <c r="F3" s="44"/>
      <c r="G3" s="33">
        <v>25.060000000000002</v>
      </c>
      <c r="H3" s="45"/>
      <c r="I3">
        <v>24.92</v>
      </c>
      <c r="K3">
        <v>24.740000000000002</v>
      </c>
      <c r="M3" s="22">
        <v>24.54</v>
      </c>
      <c r="N3" s="22"/>
      <c r="O3" s="22">
        <v>23.51</v>
      </c>
      <c r="P3" s="22"/>
      <c r="Q3" s="22">
        <v>22.900000000000002</v>
      </c>
      <c r="R3" s="45"/>
      <c r="S3">
        <v>24.490000000000002</v>
      </c>
      <c r="U3">
        <v>24.91</v>
      </c>
      <c r="W3" s="44">
        <v>24.91</v>
      </c>
      <c r="Y3" s="44">
        <v>24.91</v>
      </c>
      <c r="AA3">
        <v>24.89</v>
      </c>
      <c r="AC3">
        <v>24.97</v>
      </c>
      <c r="AE3">
        <v>25.42</v>
      </c>
      <c r="AG3">
        <v>24.580000000000002</v>
      </c>
      <c r="AI3">
        <v>24.3</v>
      </c>
      <c r="AK3">
        <v>24.82</v>
      </c>
      <c r="AM3">
        <v>24.3</v>
      </c>
      <c r="AO3">
        <v>24.79</v>
      </c>
      <c r="AQ3">
        <v>24.150000000000002</v>
      </c>
      <c r="AS3">
        <v>23.92</v>
      </c>
      <c r="AU3">
        <v>22.59</v>
      </c>
      <c r="AW3">
        <v>23.12</v>
      </c>
      <c r="AY3">
        <v>23.17</v>
      </c>
      <c r="BA3">
        <v>23.900000000000002</v>
      </c>
      <c r="BC3">
        <v>23.6</v>
      </c>
      <c r="BE3">
        <v>23.66</v>
      </c>
      <c r="BG3">
        <v>23.2</v>
      </c>
      <c r="BI3">
        <v>22.48</v>
      </c>
      <c r="BK3">
        <v>22.37</v>
      </c>
      <c r="BM3">
        <v>22.51</v>
      </c>
      <c r="BO3">
        <v>23.77</v>
      </c>
      <c r="BQ3">
        <v>23.830000000000002</v>
      </c>
      <c r="BS3">
        <v>23.56</v>
      </c>
      <c r="BU3">
        <v>23.37</v>
      </c>
      <c r="BW3">
        <v>23.38</v>
      </c>
      <c r="BY3">
        <v>22.1</v>
      </c>
      <c r="CA3">
        <v>21.57</v>
      </c>
      <c r="CC3">
        <v>23.93</v>
      </c>
      <c r="CE3">
        <v>25.04</v>
      </c>
      <c r="CG3">
        <v>23.89</v>
      </c>
      <c r="CI3">
        <v>23.52</v>
      </c>
      <c r="CK3">
        <v>23.47</v>
      </c>
      <c r="CM3">
        <v>22.22</v>
      </c>
      <c r="CO3">
        <v>21.79</v>
      </c>
      <c r="CQ3">
        <v>23.17</v>
      </c>
      <c r="CS3">
        <v>24.05</v>
      </c>
    </row>
    <row r="4" spans="1:98" x14ac:dyDescent="0.35">
      <c r="A4" s="9"/>
      <c r="B4" s="10" t="s">
        <v>108</v>
      </c>
      <c r="C4" s="45">
        <f>C3*1000000*3.78541</f>
        <v>94635250</v>
      </c>
      <c r="E4" s="45">
        <f>E3*1000000*3.78541</f>
        <v>94635250</v>
      </c>
      <c r="G4" s="45">
        <f>G3*1000000*3.78541</f>
        <v>94862374.600000024</v>
      </c>
      <c r="H4" s="45"/>
      <c r="I4" s="45">
        <f t="shared" ref="I4:CS4" si="0">I3*1000000*3.78541</f>
        <v>94332417.200000003</v>
      </c>
      <c r="J4" s="45"/>
      <c r="K4" s="45">
        <f t="shared" si="0"/>
        <v>93651043.400000021</v>
      </c>
      <c r="L4" s="45"/>
      <c r="M4" s="45">
        <f t="shared" si="0"/>
        <v>92893961.400000006</v>
      </c>
      <c r="N4" s="45"/>
      <c r="O4" s="45">
        <f t="shared" si="0"/>
        <v>88994989.100000009</v>
      </c>
      <c r="P4" s="45"/>
      <c r="Q4" s="45">
        <f t="shared" si="0"/>
        <v>86685889.000000015</v>
      </c>
      <c r="R4" s="45"/>
      <c r="S4" s="45">
        <f t="shared" si="0"/>
        <v>92704690.900000021</v>
      </c>
      <c r="T4" s="45"/>
      <c r="U4" s="45">
        <f t="shared" si="0"/>
        <v>94294563.100000009</v>
      </c>
      <c r="V4" s="45"/>
      <c r="W4" s="45">
        <f t="shared" si="0"/>
        <v>94294563.100000009</v>
      </c>
      <c r="X4" s="45"/>
      <c r="Y4" s="45">
        <f t="shared" si="0"/>
        <v>94294563.100000009</v>
      </c>
      <c r="Z4" s="45"/>
      <c r="AA4" s="45">
        <f t="shared" si="0"/>
        <v>94218854.900000006</v>
      </c>
      <c r="AB4" s="45"/>
      <c r="AC4" s="45">
        <f t="shared" si="0"/>
        <v>94521687.700000003</v>
      </c>
      <c r="AD4" s="45"/>
      <c r="AE4" s="45">
        <f t="shared" si="0"/>
        <v>96225122.200000003</v>
      </c>
      <c r="AF4" s="45"/>
      <c r="AG4" s="45">
        <f t="shared" si="0"/>
        <v>93045377.799999997</v>
      </c>
      <c r="AH4" s="45"/>
      <c r="AI4" s="45">
        <f t="shared" si="0"/>
        <v>91985463</v>
      </c>
      <c r="AJ4" s="45"/>
      <c r="AK4" s="45">
        <f t="shared" si="0"/>
        <v>93953876.200000003</v>
      </c>
      <c r="AL4" s="45"/>
      <c r="AM4" s="45">
        <f t="shared" si="0"/>
        <v>91985463</v>
      </c>
      <c r="AN4" s="45"/>
      <c r="AO4" s="45">
        <f t="shared" si="0"/>
        <v>93840313.900000006</v>
      </c>
      <c r="AP4" s="45"/>
      <c r="AQ4" s="45">
        <f t="shared" si="0"/>
        <v>91417651.500000015</v>
      </c>
      <c r="AR4" s="45"/>
      <c r="AS4" s="45">
        <f t="shared" si="0"/>
        <v>90547007.200000003</v>
      </c>
      <c r="AT4" s="45"/>
      <c r="AU4" s="45">
        <f t="shared" si="0"/>
        <v>85512411.900000006</v>
      </c>
      <c r="AV4" s="45"/>
      <c r="AW4" s="45">
        <f t="shared" si="0"/>
        <v>87518679.200000003</v>
      </c>
      <c r="AX4" s="45"/>
      <c r="AY4" s="45">
        <f t="shared" si="0"/>
        <v>87707949.700000003</v>
      </c>
      <c r="AZ4" s="45"/>
      <c r="BA4" s="45">
        <f t="shared" si="0"/>
        <v>90471299.000000015</v>
      </c>
      <c r="BB4" s="45"/>
      <c r="BC4" s="45">
        <f t="shared" si="0"/>
        <v>89335676</v>
      </c>
      <c r="BD4" s="45"/>
      <c r="BE4" s="45">
        <f t="shared" si="0"/>
        <v>89562800.600000009</v>
      </c>
      <c r="BF4" s="45"/>
      <c r="BG4" s="45">
        <f t="shared" si="0"/>
        <v>87821512</v>
      </c>
      <c r="BH4" s="45"/>
      <c r="BI4" s="45">
        <f t="shared" si="0"/>
        <v>85096016.799999997</v>
      </c>
      <c r="BJ4" s="45"/>
      <c r="BK4" s="45">
        <f t="shared" si="0"/>
        <v>84679621.700000003</v>
      </c>
      <c r="BL4" s="45"/>
      <c r="BM4" s="45">
        <f t="shared" si="0"/>
        <v>85209579.100000009</v>
      </c>
      <c r="BN4" s="45"/>
      <c r="BO4" s="45">
        <f t="shared" si="0"/>
        <v>89979195.700000003</v>
      </c>
      <c r="BP4" s="45"/>
      <c r="BQ4" s="45">
        <f t="shared" si="0"/>
        <v>90206320.299999997</v>
      </c>
      <c r="BR4" s="45"/>
      <c r="BS4" s="45">
        <f t="shared" si="0"/>
        <v>89184259.600000009</v>
      </c>
      <c r="BT4" s="45"/>
      <c r="BU4" s="45">
        <f t="shared" si="0"/>
        <v>88465031.700000003</v>
      </c>
      <c r="BV4" s="45"/>
      <c r="BW4" s="45">
        <f t="shared" si="0"/>
        <v>88502885.799999997</v>
      </c>
      <c r="BX4" s="45"/>
      <c r="BY4" s="45">
        <f t="shared" si="0"/>
        <v>83657561</v>
      </c>
      <c r="BZ4" s="45"/>
      <c r="CA4" s="45">
        <f t="shared" si="0"/>
        <v>81651293.700000003</v>
      </c>
      <c r="CB4" s="45"/>
      <c r="CC4" s="45">
        <f t="shared" si="0"/>
        <v>90584861.299999997</v>
      </c>
      <c r="CD4" s="45"/>
      <c r="CE4" s="45">
        <f t="shared" si="0"/>
        <v>94786666.400000006</v>
      </c>
      <c r="CF4" s="45"/>
      <c r="CG4" s="45">
        <f t="shared" si="0"/>
        <v>90433444.900000006</v>
      </c>
      <c r="CH4" s="45"/>
      <c r="CI4" s="45">
        <f t="shared" si="0"/>
        <v>89032843.200000003</v>
      </c>
      <c r="CJ4" s="45"/>
      <c r="CK4" s="45">
        <f t="shared" si="0"/>
        <v>88843572.700000003</v>
      </c>
      <c r="CL4" s="45"/>
      <c r="CM4" s="45">
        <f t="shared" si="0"/>
        <v>84111810.200000003</v>
      </c>
      <c r="CN4" s="45"/>
      <c r="CO4" s="45">
        <f t="shared" si="0"/>
        <v>82484083.900000006</v>
      </c>
      <c r="CP4" s="45"/>
      <c r="CQ4" s="45">
        <f t="shared" si="0"/>
        <v>87707949.700000003</v>
      </c>
      <c r="CR4" s="45"/>
      <c r="CS4" s="45">
        <f t="shared" si="0"/>
        <v>91039110.5</v>
      </c>
    </row>
    <row r="5" spans="1:98" x14ac:dyDescent="0.35">
      <c r="A5" s="12" t="s">
        <v>16</v>
      </c>
      <c r="B5" s="12" t="s">
        <v>17</v>
      </c>
      <c r="C5">
        <v>214.93272727272728</v>
      </c>
      <c r="D5">
        <f>C5*C$4</f>
        <v>20340212378.636364</v>
      </c>
      <c r="E5">
        <v>227.93272727272728</v>
      </c>
      <c r="F5">
        <f>E5*E$4</f>
        <v>21570470628.636364</v>
      </c>
      <c r="G5">
        <v>221.60499999999999</v>
      </c>
      <c r="H5">
        <f>G5*G$4</f>
        <v>21021976523.233006</v>
      </c>
      <c r="I5">
        <v>3.0027272727272729</v>
      </c>
      <c r="J5">
        <f>I5*I$4</f>
        <v>283254521.8287273</v>
      </c>
      <c r="K5">
        <v>4.5127272727272727</v>
      </c>
      <c r="L5">
        <f>K5*K$4</f>
        <v>422621617.67054552</v>
      </c>
      <c r="M5">
        <v>4.5127272727272727</v>
      </c>
      <c r="N5">
        <f>M5*M$4</f>
        <v>419205113.08145458</v>
      </c>
      <c r="O5">
        <v>3.9927272727272722</v>
      </c>
      <c r="P5">
        <f>O5*O$4</f>
        <v>355332720.11563635</v>
      </c>
      <c r="Q5">
        <v>3.9927272727272722</v>
      </c>
      <c r="R5">
        <f>Q5*Q$4</f>
        <v>346113113.17090911</v>
      </c>
      <c r="S5">
        <v>2.4827272727272724</v>
      </c>
      <c r="T5">
        <f>S5*S$4</f>
        <v>230160464.40718186</v>
      </c>
      <c r="U5">
        <v>0</v>
      </c>
      <c r="V5">
        <f>U5*U$4</f>
        <v>0</v>
      </c>
      <c r="W5">
        <v>4.9927272727272722</v>
      </c>
      <c r="X5">
        <f>W5*W$4</f>
        <v>470787036.85927272</v>
      </c>
      <c r="Y5">
        <v>1.9327272727272726</v>
      </c>
      <c r="Z5">
        <f>Y5*Y$4</f>
        <v>182245673.77327272</v>
      </c>
      <c r="AA5">
        <v>3.1549999999999994</v>
      </c>
      <c r="AB5">
        <f>AA5*AA$4</f>
        <v>297260487.20949996</v>
      </c>
      <c r="AC5">
        <v>1.660036666711767</v>
      </c>
      <c r="AD5">
        <f>AC5*AC$4</f>
        <v>156909467.38147864</v>
      </c>
      <c r="AE5">
        <v>12.232727272727274</v>
      </c>
      <c r="AF5">
        <f>AE5*AE$4</f>
        <v>1177095676.6574547</v>
      </c>
      <c r="AG5">
        <v>2.3827272727272728</v>
      </c>
      <c r="AH5">
        <f>AG5*AG$4</f>
        <v>221701759.28527272</v>
      </c>
      <c r="AI5">
        <v>2.7427272727272722</v>
      </c>
      <c r="AJ5">
        <f>AI5*AI$4</f>
        <v>252291038.06454542</v>
      </c>
      <c r="AK5">
        <v>2.332727272727273</v>
      </c>
      <c r="AL5">
        <f>AK5*AK$4</f>
        <v>219168769.39018184</v>
      </c>
      <c r="AM5">
        <v>4.3227272727272723</v>
      </c>
      <c r="AN5">
        <f>AM5*AM$4</f>
        <v>397628069.60454541</v>
      </c>
      <c r="AO5">
        <v>7.1027272727272726</v>
      </c>
      <c r="AP5">
        <f>AO5*AO$4</f>
        <v>666522156.81881821</v>
      </c>
      <c r="AQ5">
        <v>1.9327272727272726</v>
      </c>
      <c r="AR5">
        <f>AQ5*AQ$4</f>
        <v>176685388.26272729</v>
      </c>
      <c r="AS5">
        <v>0.56272727272727252</v>
      </c>
      <c r="AT5">
        <f>AS5*AS$4</f>
        <v>50953270.415272713</v>
      </c>
      <c r="AU5">
        <v>3.622727272727273</v>
      </c>
      <c r="AV5">
        <f>AU5*AU$4</f>
        <v>309788146.74681824</v>
      </c>
      <c r="AW5">
        <v>40.532727272727271</v>
      </c>
      <c r="AX5">
        <f>AW5*AW$4</f>
        <v>3547370755.2829089</v>
      </c>
      <c r="AY5">
        <v>9.0327272727272714</v>
      </c>
      <c r="AZ5">
        <f>AY5*AY$4</f>
        <v>792241989.29018176</v>
      </c>
      <c r="BA5">
        <v>2.8527272727272726</v>
      </c>
      <c r="BB5">
        <f>BA5*BA$4</f>
        <v>258089942.05636367</v>
      </c>
      <c r="BC5">
        <v>10.832727272727272</v>
      </c>
      <c r="BD5">
        <f>BC5*BC$4</f>
        <v>967749013.83272719</v>
      </c>
      <c r="BE5">
        <v>6.7327272727272733</v>
      </c>
      <c r="BF5">
        <f>BE5*BE$4</f>
        <v>603001910.22145462</v>
      </c>
      <c r="BG5">
        <v>13.232727272727274</v>
      </c>
      <c r="BH5">
        <f>BG5*BG$4</f>
        <v>1162118116.9745455</v>
      </c>
      <c r="BI5">
        <v>2.1427272727272726</v>
      </c>
      <c r="BJ5">
        <f>BI5*BI$4</f>
        <v>182337555.99781817</v>
      </c>
      <c r="BK5">
        <v>3.6527272727272724</v>
      </c>
      <c r="BL5">
        <f>BK5*BK$4</f>
        <v>309311563.62781817</v>
      </c>
      <c r="BM5">
        <v>2.2427272727272722</v>
      </c>
      <c r="BN5">
        <f>BM5*BM$4</f>
        <v>191101846.94518179</v>
      </c>
      <c r="BO5">
        <v>2.122727272727273</v>
      </c>
      <c r="BP5">
        <f>BO5*BO$4</f>
        <v>191001292.69045457</v>
      </c>
      <c r="BQ5">
        <v>6.2527272727272729</v>
      </c>
      <c r="BR5">
        <f>BQ5*BQ$4</f>
        <v>564035519.11218178</v>
      </c>
      <c r="BS5">
        <v>14.032727272727275</v>
      </c>
      <c r="BT5">
        <f>BS5*BS$4</f>
        <v>1251498391.9869094</v>
      </c>
      <c r="BU5">
        <v>4.6527272727272724</v>
      </c>
      <c r="BV5">
        <f>BU5*BU$4</f>
        <v>411603665.67327273</v>
      </c>
      <c r="BW5">
        <v>5.1727272727272728</v>
      </c>
      <c r="BX5">
        <f>BW5*BW$4</f>
        <v>457801291.09272724</v>
      </c>
      <c r="BY5">
        <v>3.0527272727272727</v>
      </c>
      <c r="BZ5">
        <f>BY5*BY$4</f>
        <v>255383718.03454545</v>
      </c>
      <c r="CA5">
        <v>2.3527272727272726</v>
      </c>
      <c r="CB5">
        <f>CA5*CA$4</f>
        <v>192103225.54145452</v>
      </c>
      <c r="CC5">
        <v>2.9127272727272731</v>
      </c>
      <c r="CD5">
        <f>CC5*CC$4</f>
        <v>263848996.0047273</v>
      </c>
      <c r="CE5">
        <v>9.9327272727272735</v>
      </c>
      <c r="CF5">
        <f>CE5*CE$4</f>
        <v>941490106.44218194</v>
      </c>
      <c r="CG5">
        <v>3.0027272727272729</v>
      </c>
      <c r="CH5">
        <f>CG5*CG$4</f>
        <v>271546971.36790913</v>
      </c>
      <c r="CI5">
        <v>4.4727272727272727</v>
      </c>
      <c r="CJ5">
        <f>CI5*CI$4</f>
        <v>398219625.9490909</v>
      </c>
      <c r="CK5">
        <v>5.0027272727272729</v>
      </c>
      <c r="CL5">
        <f>CK5*CK$4</f>
        <v>444460164.1528182</v>
      </c>
      <c r="CM5">
        <v>6.4727272727272718</v>
      </c>
      <c r="CN5">
        <f>CM5*CM$4</f>
        <v>544432807.83999991</v>
      </c>
      <c r="CO5">
        <v>3.2727272727272725</v>
      </c>
      <c r="CP5">
        <f>CO5*CO$4</f>
        <v>269947910.94545454</v>
      </c>
      <c r="CQ5">
        <v>3.6927272727272724</v>
      </c>
      <c r="CR5">
        <f>CQ5*CQ$4</f>
        <v>323881537.89218181</v>
      </c>
      <c r="CS5">
        <v>1.4627272727272724</v>
      </c>
      <c r="CT5">
        <f>CS5*CS$4</f>
        <v>133165389.81318179</v>
      </c>
    </row>
    <row r="6" spans="1:98" x14ac:dyDescent="0.35">
      <c r="A6" s="12" t="s">
        <v>18</v>
      </c>
      <c r="B6" s="12" t="s">
        <v>19</v>
      </c>
      <c r="C6">
        <v>339.69636363636363</v>
      </c>
      <c r="D6">
        <f t="shared" ref="D6:D32" si="1">C6*C$4</f>
        <v>32147250296.81818</v>
      </c>
      <c r="E6">
        <v>353.69636363636363</v>
      </c>
      <c r="F6">
        <f t="shared" ref="F6:F32" si="2">E6*E$4</f>
        <v>33472143796.81818</v>
      </c>
      <c r="G6">
        <v>345.60500000000002</v>
      </c>
      <c r="H6">
        <f t="shared" ref="H6:H32" si="3">G6*G$4</f>
        <v>32784910973.633011</v>
      </c>
      <c r="I6">
        <v>3.1063636363636364</v>
      </c>
      <c r="J6">
        <f t="shared" ref="J6:J32" si="4">I6*I$4</f>
        <v>293030790.52036363</v>
      </c>
      <c r="K6">
        <v>3.5963636363636367</v>
      </c>
      <c r="L6">
        <f t="shared" ref="L6:L32" si="5">K6*K$4</f>
        <v>336803206.99127281</v>
      </c>
      <c r="M6">
        <v>3.5963636363636367</v>
      </c>
      <c r="N6">
        <f t="shared" ref="N6:N32" si="6">M6*M$4</f>
        <v>334080464.81672734</v>
      </c>
      <c r="O6">
        <v>5.496363636363637</v>
      </c>
      <c r="P6">
        <f t="shared" ref="P6:P32" si="7">O6*O$4</f>
        <v>489148821.90781832</v>
      </c>
      <c r="Q6">
        <v>5.496363636363637</v>
      </c>
      <c r="R6">
        <f t="shared" ref="R6:R32" si="8">Q6*Q$4</f>
        <v>476457168.0854547</v>
      </c>
      <c r="S6">
        <v>2.9763636363636357</v>
      </c>
      <c r="T6">
        <f t="shared" ref="T6:T32" si="9">S6*S$4</f>
        <v>275922870.91509092</v>
      </c>
      <c r="U6">
        <v>0.92636363636363672</v>
      </c>
      <c r="V6">
        <f t="shared" ref="V6:V32" si="10">U6*U$4</f>
        <v>87351054.362636402</v>
      </c>
      <c r="W6">
        <v>2.626363636363636</v>
      </c>
      <c r="X6">
        <f t="shared" ref="X6:X32" si="11">W6*W$4</f>
        <v>247651811.63263637</v>
      </c>
      <c r="Y6">
        <v>1.0463636363636359</v>
      </c>
      <c r="Z6">
        <f t="shared" ref="Z6:Z32" si="12">Y6*Y$4</f>
        <v>98666401.93463634</v>
      </c>
      <c r="AA6">
        <v>1.7349999999999994</v>
      </c>
      <c r="AB6">
        <f t="shared" ref="AB6:AB32" si="13">AA6*AA$4</f>
        <v>163469713.25149995</v>
      </c>
      <c r="AC6">
        <v>0</v>
      </c>
      <c r="AD6">
        <f t="shared" ref="AD6:AD32" si="14">AC6*AC$4</f>
        <v>0</v>
      </c>
      <c r="AE6">
        <v>0.62636363636363601</v>
      </c>
      <c r="AF6">
        <f t="shared" ref="AF6:AF32" si="15">AE6*AE$4</f>
        <v>60271917.450727239</v>
      </c>
      <c r="AG6">
        <v>1.3963636363636365</v>
      </c>
      <c r="AH6">
        <f t="shared" ref="AH6:AH32" si="16">AG6*AG$4</f>
        <v>129925182.09163637</v>
      </c>
      <c r="AI6">
        <v>2.2263636363636365</v>
      </c>
      <c r="AJ6">
        <f t="shared" ref="AJ6:AJ31" si="17">AI6*AI$4</f>
        <v>204793089.89727274</v>
      </c>
      <c r="AK6">
        <v>3.1563636363636371</v>
      </c>
      <c r="AL6">
        <f t="shared" ref="AL6:AL32" si="18">AK6*AK$4</f>
        <v>296552598.33309102</v>
      </c>
      <c r="AM6">
        <v>2.5763636363636362</v>
      </c>
      <c r="AN6">
        <f t="shared" ref="AN6:AN32" si="19">AM6*AM$4</f>
        <v>236988001.94727272</v>
      </c>
      <c r="AO6">
        <v>1.1163636363636362</v>
      </c>
      <c r="AP6">
        <f t="shared" ref="AP6:AP32" si="20">AO6*AO$4</f>
        <v>104759914.06290908</v>
      </c>
      <c r="AQ6">
        <v>3.2763636363636364</v>
      </c>
      <c r="AR6">
        <f t="shared" ref="AR6:AR32" si="21">AQ6*AQ$4</f>
        <v>299517469.09636366</v>
      </c>
      <c r="AS6">
        <v>1.4863636363636363</v>
      </c>
      <c r="AT6">
        <f t="shared" ref="AT6:AT32" si="22">AS6*AS$4</f>
        <v>134585778.88363636</v>
      </c>
      <c r="AU6">
        <v>1.3563636363636364</v>
      </c>
      <c r="AV6">
        <f t="shared" ref="AV6:AV32" si="23">AU6*AU$4</f>
        <v>115985925.95890911</v>
      </c>
      <c r="AW6">
        <v>1.4063636363636363</v>
      </c>
      <c r="AX6">
        <f t="shared" ref="AX6:AX32" si="24">AW6*AW$4</f>
        <v>123083087.92945454</v>
      </c>
      <c r="AY6">
        <v>0</v>
      </c>
      <c r="AZ6">
        <f t="shared" ref="AZ6:AZ32" si="25">AY6*AY$4</f>
        <v>0</v>
      </c>
      <c r="BA6">
        <v>1.3663636363636362</v>
      </c>
      <c r="BB6">
        <f t="shared" ref="BB6:BB32" si="26">BA6*BA$4</f>
        <v>123616693.08818182</v>
      </c>
      <c r="BC6">
        <v>5.5963636363636367</v>
      </c>
      <c r="BD6">
        <f t="shared" ref="BD6:BD32" si="27">BC6*BC$4</f>
        <v>499954928.59636366</v>
      </c>
      <c r="BE6">
        <v>1.376363636363636</v>
      </c>
      <c r="BF6">
        <f t="shared" ref="BF6:BF32" si="28">BE6*BE$4</f>
        <v>123270981.91672726</v>
      </c>
      <c r="BG6">
        <v>6.496363636363637</v>
      </c>
      <c r="BH6">
        <f t="shared" ref="BH6:BH32" si="29">BG6*BG$4</f>
        <v>570520477.0472728</v>
      </c>
      <c r="BI6">
        <v>0.89636363636363647</v>
      </c>
      <c r="BJ6">
        <f t="shared" ref="BJ6:BJ32" si="30">BI6*BI$4</f>
        <v>76276975.058909103</v>
      </c>
      <c r="BK6">
        <v>2.5463636363636359</v>
      </c>
      <c r="BL6">
        <f t="shared" ref="BL6:BL32" si="31">BK6*BK$4</f>
        <v>215625109.43790907</v>
      </c>
      <c r="BM6">
        <v>2.2163636363636359</v>
      </c>
      <c r="BN6">
        <f t="shared" ref="BN6:BN32" si="32">BM6*BM$4</f>
        <v>188855412.58709088</v>
      </c>
      <c r="BO6">
        <v>2.2163636363636359</v>
      </c>
      <c r="BP6">
        <f t="shared" ref="BP6:BP32" si="33">BO6*BO$4</f>
        <v>199426617.37872723</v>
      </c>
      <c r="BQ6">
        <v>0.96636363636363587</v>
      </c>
      <c r="BR6">
        <f t="shared" ref="BR6:BR32" si="34">BQ6*BQ$4</f>
        <v>87172107.708090857</v>
      </c>
      <c r="BS6">
        <v>1.7763636363636364</v>
      </c>
      <c r="BT6">
        <f t="shared" ref="BT6:BT32" si="35">BS6*BS$4</f>
        <v>158423675.68945456</v>
      </c>
      <c r="BU6">
        <v>1.2463636363636361</v>
      </c>
      <c r="BV6">
        <f t="shared" ref="BV6:BV32" si="36">BU6*BU$4</f>
        <v>110259598.60063635</v>
      </c>
      <c r="BW6">
        <v>2.3963636363636365</v>
      </c>
      <c r="BX6">
        <f t="shared" ref="BX6:BX32" si="37">BW6*BW$4</f>
        <v>212085097.24436364</v>
      </c>
      <c r="BY6">
        <v>0</v>
      </c>
      <c r="BZ6">
        <f t="shared" ref="BZ6:BZ32" si="38">BY6*BY$4</f>
        <v>0</v>
      </c>
      <c r="CA6">
        <v>1.6463636363636365</v>
      </c>
      <c r="CB6">
        <f t="shared" ref="CB6:CB32" si="39">CA6*CA$4</f>
        <v>134427720.80972728</v>
      </c>
      <c r="CC6">
        <v>2.5763636363636362</v>
      </c>
      <c r="CD6">
        <f t="shared" ref="CD6:CD32" si="40">CC6*CC$4</f>
        <v>233379542.65836361</v>
      </c>
      <c r="CE6">
        <v>3.2363636363636354</v>
      </c>
      <c r="CF6">
        <f t="shared" ref="CF6:CF32" si="41">CE6*CE$4</f>
        <v>306764120.34909081</v>
      </c>
      <c r="CG6">
        <v>0.65636363636363626</v>
      </c>
      <c r="CH6">
        <f t="shared" ref="CH6:CH32" si="42">CG6*CG$4</f>
        <v>59357224.743454538</v>
      </c>
      <c r="CI6">
        <v>1.4363636363636365</v>
      </c>
      <c r="CJ6">
        <f t="shared" ref="CJ6:CJ32" si="43">CI6*CI$4</f>
        <v>127883538.41454548</v>
      </c>
      <c r="CK6">
        <v>0.39636363636363647</v>
      </c>
      <c r="CL6">
        <f t="shared" ref="CL6:CL32" si="44">CK6*CK$4</f>
        <v>35214361.542909101</v>
      </c>
      <c r="CM6">
        <v>3.4163636363636369</v>
      </c>
      <c r="CN6">
        <f t="shared" ref="CN6:CN32" si="45">CM6*CM$4</f>
        <v>287356529.75600004</v>
      </c>
      <c r="CO6">
        <v>0.29636363636363594</v>
      </c>
      <c r="CP6">
        <f t="shared" ref="CP6:CP32" si="46">CO6*CO$4</f>
        <v>24445283.04672724</v>
      </c>
      <c r="CQ6">
        <v>4.1363636363636358</v>
      </c>
      <c r="CR6">
        <f t="shared" ref="CR6:CR32" si="47">CQ6*CQ$4</f>
        <v>362791973.7590909</v>
      </c>
      <c r="CS6">
        <v>0.64636363636363647</v>
      </c>
      <c r="CT6">
        <f t="shared" ref="CT6:CT32" si="48">CS6*CS$4</f>
        <v>58844370.514090918</v>
      </c>
    </row>
    <row r="7" spans="1:98" x14ac:dyDescent="0.35">
      <c r="A7" s="12" t="s">
        <v>20</v>
      </c>
      <c r="B7" s="12" t="s">
        <v>21</v>
      </c>
      <c r="C7">
        <v>978.05</v>
      </c>
      <c r="D7">
        <f t="shared" si="1"/>
        <v>92558006262.5</v>
      </c>
      <c r="E7">
        <v>1077.05</v>
      </c>
      <c r="F7">
        <f t="shared" si="2"/>
        <v>101926896012.5</v>
      </c>
      <c r="G7">
        <v>1026.4208333333333</v>
      </c>
      <c r="H7">
        <f t="shared" si="3"/>
        <v>97368717588.910858</v>
      </c>
      <c r="I7">
        <v>6.31</v>
      </c>
      <c r="J7">
        <f t="shared" si="4"/>
        <v>595237552.53199995</v>
      </c>
      <c r="K7">
        <v>2.96</v>
      </c>
      <c r="L7">
        <f t="shared" si="5"/>
        <v>277207088.46400005</v>
      </c>
      <c r="M7">
        <v>2.96</v>
      </c>
      <c r="N7">
        <f t="shared" si="6"/>
        <v>274966125.74400002</v>
      </c>
      <c r="O7">
        <v>4.2</v>
      </c>
      <c r="P7">
        <f t="shared" si="7"/>
        <v>373778954.22000003</v>
      </c>
      <c r="Q7">
        <v>4.2</v>
      </c>
      <c r="R7">
        <f t="shared" si="8"/>
        <v>364080733.80000007</v>
      </c>
      <c r="S7">
        <v>1.9699999999999998</v>
      </c>
      <c r="T7">
        <f t="shared" si="9"/>
        <v>182628241.07300001</v>
      </c>
      <c r="U7">
        <v>0.94</v>
      </c>
      <c r="V7">
        <f t="shared" si="10"/>
        <v>88636889.31400001</v>
      </c>
      <c r="W7">
        <v>2.84</v>
      </c>
      <c r="X7">
        <f t="shared" si="11"/>
        <v>267796559.20400003</v>
      </c>
      <c r="Y7">
        <v>1.33</v>
      </c>
      <c r="Z7">
        <f t="shared" si="12"/>
        <v>125411768.92300002</v>
      </c>
      <c r="AA7">
        <v>0</v>
      </c>
      <c r="AB7">
        <f t="shared" si="13"/>
        <v>0</v>
      </c>
      <c r="AC7">
        <v>0</v>
      </c>
      <c r="AD7">
        <f t="shared" si="14"/>
        <v>0</v>
      </c>
      <c r="AE7">
        <v>1.0599999999999996</v>
      </c>
      <c r="AF7">
        <f t="shared" si="15"/>
        <v>101998629.53199996</v>
      </c>
      <c r="AG7">
        <v>1.4299999999999997</v>
      </c>
      <c r="AH7">
        <f t="shared" si="16"/>
        <v>133054890.25399996</v>
      </c>
      <c r="AI7">
        <v>0</v>
      </c>
      <c r="AJ7">
        <f t="shared" si="17"/>
        <v>0</v>
      </c>
      <c r="AK7">
        <v>0.88999999999999968</v>
      </c>
      <c r="AL7">
        <f t="shared" si="18"/>
        <v>83618949.817999974</v>
      </c>
      <c r="AM7">
        <v>0.92999999999999972</v>
      </c>
      <c r="AN7">
        <f t="shared" si="19"/>
        <v>85546480.589999974</v>
      </c>
      <c r="AO7">
        <v>1.4500000000000002</v>
      </c>
      <c r="AP7">
        <f t="shared" si="20"/>
        <v>136068455.15500003</v>
      </c>
      <c r="AQ7">
        <v>0.98999999999999977</v>
      </c>
      <c r="AR7">
        <f t="shared" si="21"/>
        <v>90503474.984999999</v>
      </c>
      <c r="AS7">
        <v>0.39999999999999991</v>
      </c>
      <c r="AT7">
        <f t="shared" si="22"/>
        <v>36218802.879999995</v>
      </c>
      <c r="AU7">
        <v>1.2000000000000002</v>
      </c>
      <c r="AV7">
        <f t="shared" si="23"/>
        <v>102614894.28000002</v>
      </c>
      <c r="AW7">
        <v>2.2699999999999996</v>
      </c>
      <c r="AX7">
        <f t="shared" si="24"/>
        <v>198667401.78399998</v>
      </c>
      <c r="AY7">
        <v>1.5</v>
      </c>
      <c r="AZ7">
        <f t="shared" si="25"/>
        <v>131561924.55000001</v>
      </c>
      <c r="BA7">
        <v>2.2199999999999998</v>
      </c>
      <c r="BB7">
        <f t="shared" si="26"/>
        <v>200846283.78</v>
      </c>
      <c r="BC7">
        <v>7.1499999999999995</v>
      </c>
      <c r="BD7">
        <f t="shared" si="27"/>
        <v>638750083.39999998</v>
      </c>
      <c r="BE7">
        <v>1.5899999999999999</v>
      </c>
      <c r="BF7">
        <f t="shared" si="28"/>
        <v>142404852.954</v>
      </c>
      <c r="BG7">
        <v>6.87</v>
      </c>
      <c r="BH7">
        <f t="shared" si="29"/>
        <v>603333787.44000006</v>
      </c>
      <c r="BI7">
        <v>0.52</v>
      </c>
      <c r="BJ7">
        <f t="shared" si="30"/>
        <v>44249928.736000001</v>
      </c>
      <c r="BK7">
        <v>2.0599999999999996</v>
      </c>
      <c r="BL7">
        <f t="shared" si="31"/>
        <v>174440020.70199996</v>
      </c>
      <c r="BM7">
        <v>0</v>
      </c>
      <c r="BN7">
        <f t="shared" si="32"/>
        <v>0</v>
      </c>
      <c r="BO7">
        <v>0.35999999999999988</v>
      </c>
      <c r="BP7">
        <f t="shared" si="33"/>
        <v>32392510.451999988</v>
      </c>
      <c r="BQ7">
        <v>2.7800000000000002</v>
      </c>
      <c r="BR7">
        <f t="shared" si="34"/>
        <v>250773570.43400002</v>
      </c>
      <c r="BS7">
        <v>0.39999999999999991</v>
      </c>
      <c r="BT7">
        <f t="shared" si="35"/>
        <v>35673703.839999996</v>
      </c>
      <c r="BU7">
        <v>0.71</v>
      </c>
      <c r="BV7">
        <f t="shared" si="36"/>
        <v>62810172.506999999</v>
      </c>
      <c r="BW7">
        <v>1.4699999999999998</v>
      </c>
      <c r="BX7">
        <f t="shared" si="37"/>
        <v>130099242.12599997</v>
      </c>
      <c r="BY7">
        <v>6.999999999999984E-2</v>
      </c>
      <c r="BZ7">
        <f t="shared" si="38"/>
        <v>5856029.2699999865</v>
      </c>
      <c r="CA7">
        <v>0.48999999999999977</v>
      </c>
      <c r="CB7">
        <f t="shared" si="39"/>
        <v>40009133.91299998</v>
      </c>
      <c r="CC7">
        <v>3.7699999999999996</v>
      </c>
      <c r="CD7">
        <f t="shared" si="40"/>
        <v>341504927.10099995</v>
      </c>
      <c r="CE7">
        <v>1.5899999999999999</v>
      </c>
      <c r="CF7">
        <f t="shared" si="41"/>
        <v>150710799.57600001</v>
      </c>
      <c r="CG7">
        <v>1.46</v>
      </c>
      <c r="CH7">
        <f t="shared" si="42"/>
        <v>132032829.55400001</v>
      </c>
      <c r="CI7">
        <v>0</v>
      </c>
      <c r="CJ7">
        <f t="shared" si="43"/>
        <v>0</v>
      </c>
      <c r="CK7">
        <v>0</v>
      </c>
      <c r="CL7">
        <f t="shared" si="44"/>
        <v>0</v>
      </c>
      <c r="CM7">
        <v>1.7800000000000002</v>
      </c>
      <c r="CN7">
        <f t="shared" si="45"/>
        <v>149719022.15600002</v>
      </c>
      <c r="CO7">
        <v>2.29</v>
      </c>
      <c r="CP7">
        <f t="shared" si="46"/>
        <v>188888552.13100001</v>
      </c>
      <c r="CQ7">
        <v>1.3999999999999995</v>
      </c>
      <c r="CR7">
        <f t="shared" si="47"/>
        <v>122791129.57999995</v>
      </c>
      <c r="CS7">
        <v>0.71</v>
      </c>
      <c r="CT7">
        <f t="shared" si="48"/>
        <v>64637768.454999998</v>
      </c>
    </row>
    <row r="8" spans="1:98" x14ac:dyDescent="0.35">
      <c r="A8" s="12" t="s">
        <v>22</v>
      </c>
      <c r="B8" s="12" t="s">
        <v>23</v>
      </c>
      <c r="C8">
        <v>6.01</v>
      </c>
      <c r="D8">
        <f t="shared" si="1"/>
        <v>568757852.5</v>
      </c>
      <c r="E8">
        <v>5.52</v>
      </c>
      <c r="F8">
        <f t="shared" si="2"/>
        <v>522386579.99999994</v>
      </c>
      <c r="G8">
        <v>5.7649999999999997</v>
      </c>
      <c r="H8">
        <f t="shared" si="3"/>
        <v>546881589.56900012</v>
      </c>
      <c r="I8">
        <v>0</v>
      </c>
      <c r="J8">
        <f t="shared" si="4"/>
        <v>0</v>
      </c>
      <c r="K8">
        <v>0</v>
      </c>
      <c r="L8">
        <f t="shared" si="5"/>
        <v>0</v>
      </c>
      <c r="M8">
        <v>0</v>
      </c>
      <c r="N8">
        <f t="shared" si="6"/>
        <v>0</v>
      </c>
      <c r="O8">
        <v>0</v>
      </c>
      <c r="P8">
        <f t="shared" si="7"/>
        <v>0</v>
      </c>
      <c r="Q8">
        <v>0</v>
      </c>
      <c r="R8">
        <f t="shared" si="8"/>
        <v>0</v>
      </c>
      <c r="S8">
        <v>0</v>
      </c>
      <c r="T8">
        <f t="shared" si="9"/>
        <v>0</v>
      </c>
      <c r="U8">
        <v>0</v>
      </c>
      <c r="V8">
        <f t="shared" si="10"/>
        <v>0</v>
      </c>
      <c r="W8">
        <v>0</v>
      </c>
      <c r="X8">
        <f t="shared" si="11"/>
        <v>0</v>
      </c>
      <c r="Y8">
        <v>0</v>
      </c>
      <c r="Z8">
        <f t="shared" si="12"/>
        <v>0</v>
      </c>
      <c r="AA8">
        <v>0</v>
      </c>
      <c r="AB8">
        <f t="shared" si="13"/>
        <v>0</v>
      </c>
      <c r="AC8">
        <v>0</v>
      </c>
      <c r="AD8">
        <f t="shared" si="14"/>
        <v>0</v>
      </c>
      <c r="AE8">
        <v>0</v>
      </c>
      <c r="AF8">
        <f t="shared" si="15"/>
        <v>0</v>
      </c>
      <c r="AG8">
        <v>0</v>
      </c>
      <c r="AH8">
        <f t="shared" si="16"/>
        <v>0</v>
      </c>
      <c r="AI8">
        <v>0</v>
      </c>
      <c r="AJ8">
        <f t="shared" si="17"/>
        <v>0</v>
      </c>
      <c r="AK8">
        <v>0</v>
      </c>
      <c r="AL8">
        <f t="shared" si="18"/>
        <v>0</v>
      </c>
      <c r="AM8">
        <v>0</v>
      </c>
      <c r="AN8">
        <f t="shared" si="19"/>
        <v>0</v>
      </c>
      <c r="AO8">
        <v>0</v>
      </c>
      <c r="AP8">
        <f t="shared" si="20"/>
        <v>0</v>
      </c>
      <c r="AQ8">
        <v>0</v>
      </c>
      <c r="AR8">
        <f t="shared" si="21"/>
        <v>0</v>
      </c>
      <c r="AS8">
        <v>0</v>
      </c>
      <c r="AT8">
        <f t="shared" si="22"/>
        <v>0</v>
      </c>
      <c r="AU8">
        <v>0</v>
      </c>
      <c r="AV8">
        <f t="shared" si="23"/>
        <v>0</v>
      </c>
      <c r="AW8">
        <v>0</v>
      </c>
      <c r="AX8">
        <f t="shared" si="24"/>
        <v>0</v>
      </c>
      <c r="AY8">
        <v>0</v>
      </c>
      <c r="AZ8">
        <f t="shared" si="25"/>
        <v>0</v>
      </c>
      <c r="BA8">
        <v>0</v>
      </c>
      <c r="BB8">
        <f t="shared" si="26"/>
        <v>0</v>
      </c>
      <c r="BC8">
        <v>0</v>
      </c>
      <c r="BD8">
        <f t="shared" si="27"/>
        <v>0</v>
      </c>
      <c r="BE8">
        <v>0</v>
      </c>
      <c r="BF8">
        <f t="shared" si="28"/>
        <v>0</v>
      </c>
      <c r="BG8">
        <v>0</v>
      </c>
      <c r="BH8">
        <f t="shared" si="29"/>
        <v>0</v>
      </c>
      <c r="BI8">
        <v>0</v>
      </c>
      <c r="BJ8">
        <f t="shared" si="30"/>
        <v>0</v>
      </c>
      <c r="BK8">
        <v>0</v>
      </c>
      <c r="BL8">
        <f t="shared" si="31"/>
        <v>0</v>
      </c>
      <c r="BM8">
        <v>0</v>
      </c>
      <c r="BN8">
        <f t="shared" si="32"/>
        <v>0</v>
      </c>
      <c r="BO8">
        <v>0</v>
      </c>
      <c r="BP8">
        <f t="shared" si="33"/>
        <v>0</v>
      </c>
      <c r="BQ8">
        <v>0</v>
      </c>
      <c r="BR8">
        <f t="shared" si="34"/>
        <v>0</v>
      </c>
      <c r="BS8">
        <v>0</v>
      </c>
      <c r="BT8">
        <f t="shared" si="35"/>
        <v>0</v>
      </c>
      <c r="BU8">
        <v>0</v>
      </c>
      <c r="BV8">
        <f t="shared" si="36"/>
        <v>0</v>
      </c>
      <c r="BW8">
        <v>0</v>
      </c>
      <c r="BX8">
        <f t="shared" si="37"/>
        <v>0</v>
      </c>
      <c r="BY8">
        <v>0</v>
      </c>
      <c r="BZ8">
        <f t="shared" si="38"/>
        <v>0</v>
      </c>
      <c r="CA8">
        <v>0</v>
      </c>
      <c r="CB8">
        <f t="shared" si="39"/>
        <v>0</v>
      </c>
      <c r="CC8">
        <v>0</v>
      </c>
      <c r="CD8">
        <f t="shared" si="40"/>
        <v>0</v>
      </c>
      <c r="CE8">
        <v>0</v>
      </c>
      <c r="CF8">
        <f t="shared" si="41"/>
        <v>0</v>
      </c>
      <c r="CG8">
        <v>0</v>
      </c>
      <c r="CH8">
        <f t="shared" si="42"/>
        <v>0</v>
      </c>
      <c r="CI8">
        <v>0</v>
      </c>
      <c r="CJ8">
        <f t="shared" si="43"/>
        <v>0</v>
      </c>
      <c r="CK8">
        <v>0</v>
      </c>
      <c r="CL8">
        <f t="shared" si="44"/>
        <v>0</v>
      </c>
      <c r="CM8">
        <v>0</v>
      </c>
      <c r="CN8">
        <f t="shared" si="45"/>
        <v>0</v>
      </c>
      <c r="CO8">
        <v>0</v>
      </c>
      <c r="CP8">
        <f t="shared" si="46"/>
        <v>0</v>
      </c>
      <c r="CQ8">
        <v>0</v>
      </c>
      <c r="CR8">
        <f t="shared" si="47"/>
        <v>0</v>
      </c>
      <c r="CS8">
        <v>0</v>
      </c>
      <c r="CT8">
        <f t="shared" si="48"/>
        <v>0</v>
      </c>
    </row>
    <row r="9" spans="1:98" x14ac:dyDescent="0.35">
      <c r="A9" s="12" t="s">
        <v>24</v>
      </c>
      <c r="B9" s="12" t="s">
        <v>25</v>
      </c>
      <c r="C9">
        <v>884.91454545454542</v>
      </c>
      <c r="D9">
        <f t="shared" si="1"/>
        <v>83744109237.727264</v>
      </c>
      <c r="E9">
        <v>957.91454545454542</v>
      </c>
      <c r="F9">
        <f t="shared" si="2"/>
        <v>90652482487.727264</v>
      </c>
      <c r="G9">
        <v>918.93</v>
      </c>
      <c r="H9">
        <f t="shared" si="3"/>
        <v>87171881891.178024</v>
      </c>
      <c r="I9">
        <v>2.914545454545455</v>
      </c>
      <c r="J9">
        <f t="shared" si="4"/>
        <v>274936117.76654553</v>
      </c>
      <c r="K9">
        <v>4.7145454545454557</v>
      </c>
      <c r="L9">
        <f t="shared" si="5"/>
        <v>441522100.97490931</v>
      </c>
      <c r="M9">
        <v>4.7145454545454557</v>
      </c>
      <c r="N9">
        <f t="shared" si="6"/>
        <v>437952803.47309107</v>
      </c>
      <c r="O9">
        <v>6.1145454545454543</v>
      </c>
      <c r="P9">
        <f t="shared" si="7"/>
        <v>544163906.07872725</v>
      </c>
      <c r="Q9">
        <v>6.1145454545454543</v>
      </c>
      <c r="R9">
        <f t="shared" si="8"/>
        <v>530044808.55818188</v>
      </c>
      <c r="S9">
        <v>1.8945454545454554</v>
      </c>
      <c r="T9">
        <f t="shared" si="9"/>
        <v>175633250.75963649</v>
      </c>
      <c r="U9">
        <v>0</v>
      </c>
      <c r="V9">
        <f t="shared" si="10"/>
        <v>0</v>
      </c>
      <c r="W9">
        <v>3.3145454545454553</v>
      </c>
      <c r="X9">
        <f t="shared" si="11"/>
        <v>312543615.51145464</v>
      </c>
      <c r="Y9">
        <v>0</v>
      </c>
      <c r="Z9">
        <f t="shared" si="12"/>
        <v>0</v>
      </c>
      <c r="AA9">
        <v>0</v>
      </c>
      <c r="AB9">
        <f t="shared" si="13"/>
        <v>0</v>
      </c>
      <c r="AC9">
        <v>0</v>
      </c>
      <c r="AD9">
        <f t="shared" si="14"/>
        <v>0</v>
      </c>
      <c r="AE9">
        <v>6.1145454545454543</v>
      </c>
      <c r="AF9">
        <f t="shared" si="15"/>
        <v>588372883.56109095</v>
      </c>
      <c r="AG9">
        <v>1.8445454545454547</v>
      </c>
      <c r="AH9">
        <f t="shared" si="16"/>
        <v>171626428.68745455</v>
      </c>
      <c r="AI9">
        <v>2.1845454545454546</v>
      </c>
      <c r="AJ9">
        <f t="shared" si="17"/>
        <v>200946425.0809091</v>
      </c>
      <c r="AK9">
        <v>0.54454545454545489</v>
      </c>
      <c r="AL9">
        <f t="shared" si="18"/>
        <v>51162156.2216364</v>
      </c>
      <c r="AM9">
        <v>2.5045454545454549</v>
      </c>
      <c r="AN9">
        <f t="shared" si="19"/>
        <v>230381773.24090913</v>
      </c>
      <c r="AO9">
        <v>0.81454545454545535</v>
      </c>
      <c r="AP9">
        <f t="shared" si="20"/>
        <v>76437201.140363723</v>
      </c>
      <c r="AQ9">
        <v>1.3545454545454545</v>
      </c>
      <c r="AR9">
        <f t="shared" si="21"/>
        <v>123829364.30454548</v>
      </c>
      <c r="AS9">
        <v>0</v>
      </c>
      <c r="AT9">
        <f t="shared" si="22"/>
        <v>0</v>
      </c>
      <c r="AU9">
        <v>0</v>
      </c>
      <c r="AV9">
        <f t="shared" si="23"/>
        <v>0</v>
      </c>
      <c r="AW9">
        <v>0.50454545454545485</v>
      </c>
      <c r="AX9">
        <f t="shared" si="24"/>
        <v>44157151.778181843</v>
      </c>
      <c r="AY9">
        <v>0.64454545454545542</v>
      </c>
      <c r="AZ9">
        <f t="shared" si="25"/>
        <v>56531760.306636445</v>
      </c>
      <c r="BA9">
        <v>0.88454545454545475</v>
      </c>
      <c r="BB9">
        <f t="shared" si="26"/>
        <v>80025976.297272757</v>
      </c>
      <c r="BC9">
        <v>10.814545454545453</v>
      </c>
      <c r="BD9">
        <f t="shared" si="27"/>
        <v>966124728.81454527</v>
      </c>
      <c r="BE9">
        <v>2.1045454545454545</v>
      </c>
      <c r="BF9">
        <f t="shared" si="28"/>
        <v>188488984.89909092</v>
      </c>
      <c r="BG9">
        <v>15.214545454545455</v>
      </c>
      <c r="BH9">
        <f t="shared" si="29"/>
        <v>1336164386.2109091</v>
      </c>
      <c r="BI9">
        <v>0.30454545454545467</v>
      </c>
      <c r="BJ9">
        <f t="shared" si="30"/>
        <v>25915605.116363645</v>
      </c>
      <c r="BK9">
        <v>2.5645454545454553</v>
      </c>
      <c r="BL9">
        <f t="shared" si="31"/>
        <v>217164738.92336372</v>
      </c>
      <c r="BM9">
        <v>2.1045454545454545</v>
      </c>
      <c r="BN9">
        <f t="shared" si="32"/>
        <v>179327432.37863639</v>
      </c>
      <c r="BO9">
        <v>0.79454545454545489</v>
      </c>
      <c r="BP9">
        <f t="shared" si="33"/>
        <v>71492560.947090939</v>
      </c>
      <c r="BQ9">
        <v>3.0145454545454546</v>
      </c>
      <c r="BR9">
        <f t="shared" si="34"/>
        <v>271931052.83163637</v>
      </c>
      <c r="BS9">
        <v>4.6145454545454543</v>
      </c>
      <c r="BT9">
        <f t="shared" si="35"/>
        <v>411544819.75418186</v>
      </c>
      <c r="BU9">
        <v>0.77454545454545531</v>
      </c>
      <c r="BV9">
        <f t="shared" si="36"/>
        <v>68520188.189454615</v>
      </c>
      <c r="BW9">
        <v>0.37454545454545496</v>
      </c>
      <c r="BX9">
        <f t="shared" si="37"/>
        <v>33148353.59054549</v>
      </c>
      <c r="BY9">
        <v>0</v>
      </c>
      <c r="BZ9">
        <f t="shared" si="38"/>
        <v>0</v>
      </c>
      <c r="CA9">
        <v>0</v>
      </c>
      <c r="CB9">
        <f t="shared" si="39"/>
        <v>0</v>
      </c>
      <c r="CC9">
        <v>0</v>
      </c>
      <c r="CD9">
        <f t="shared" si="40"/>
        <v>0</v>
      </c>
      <c r="CE9">
        <v>0.83454545454545492</v>
      </c>
      <c r="CF9">
        <f t="shared" si="41"/>
        <v>79103781.595636398</v>
      </c>
      <c r="CG9">
        <v>0</v>
      </c>
      <c r="CH9">
        <f t="shared" si="42"/>
        <v>0</v>
      </c>
      <c r="CI9">
        <v>0.74454545454545507</v>
      </c>
      <c r="CJ9">
        <f t="shared" si="43"/>
        <v>66288998.709818229</v>
      </c>
      <c r="CK9">
        <v>0</v>
      </c>
      <c r="CL9">
        <f t="shared" si="44"/>
        <v>0</v>
      </c>
      <c r="CM9">
        <v>4.6145454545454543</v>
      </c>
      <c r="CN9">
        <f t="shared" si="45"/>
        <v>388137771.43199998</v>
      </c>
      <c r="CO9">
        <v>0.44454545454545524</v>
      </c>
      <c r="CP9">
        <f t="shared" si="46"/>
        <v>36667924.570090972</v>
      </c>
      <c r="CQ9">
        <v>1.6945454545454544</v>
      </c>
      <c r="CR9">
        <f t="shared" si="47"/>
        <v>148625107.49163637</v>
      </c>
      <c r="CS9">
        <v>0</v>
      </c>
      <c r="CT9">
        <f t="shared" si="48"/>
        <v>0</v>
      </c>
    </row>
    <row r="10" spans="1:98" x14ac:dyDescent="0.35">
      <c r="A10" s="12" t="s">
        <v>26</v>
      </c>
      <c r="B10" s="12" t="s">
        <v>27</v>
      </c>
      <c r="C10">
        <v>792</v>
      </c>
      <c r="D10">
        <f t="shared" si="1"/>
        <v>74951118000</v>
      </c>
      <c r="E10">
        <v>1010</v>
      </c>
      <c r="F10">
        <f t="shared" si="2"/>
        <v>95581602500</v>
      </c>
      <c r="G10">
        <v>901</v>
      </c>
      <c r="H10">
        <f t="shared" si="3"/>
        <v>85470999514.600021</v>
      </c>
      <c r="I10">
        <v>6.99</v>
      </c>
      <c r="J10">
        <f t="shared" si="4"/>
        <v>659383596.22800004</v>
      </c>
      <c r="K10">
        <v>0</v>
      </c>
      <c r="L10">
        <f t="shared" si="5"/>
        <v>0</v>
      </c>
      <c r="M10">
        <v>0</v>
      </c>
      <c r="N10">
        <f t="shared" si="6"/>
        <v>0</v>
      </c>
      <c r="O10">
        <v>0</v>
      </c>
      <c r="P10">
        <f t="shared" si="7"/>
        <v>0</v>
      </c>
      <c r="Q10">
        <v>0</v>
      </c>
      <c r="R10">
        <f t="shared" si="8"/>
        <v>0</v>
      </c>
      <c r="S10">
        <v>0</v>
      </c>
      <c r="T10">
        <f t="shared" si="9"/>
        <v>0</v>
      </c>
      <c r="U10">
        <v>0</v>
      </c>
      <c r="V10">
        <f t="shared" si="10"/>
        <v>0</v>
      </c>
      <c r="W10">
        <v>2.6</v>
      </c>
      <c r="X10">
        <f t="shared" si="11"/>
        <v>245165864.06000003</v>
      </c>
      <c r="Y10">
        <v>0</v>
      </c>
      <c r="Z10">
        <f t="shared" si="12"/>
        <v>0</v>
      </c>
      <c r="AA10">
        <v>0</v>
      </c>
      <c r="AB10">
        <f t="shared" si="13"/>
        <v>0</v>
      </c>
      <c r="AC10">
        <v>0</v>
      </c>
      <c r="AD10">
        <f t="shared" si="14"/>
        <v>0</v>
      </c>
      <c r="AE10">
        <v>0</v>
      </c>
      <c r="AF10">
        <f t="shared" si="15"/>
        <v>0</v>
      </c>
      <c r="AG10">
        <v>0</v>
      </c>
      <c r="AH10">
        <f t="shared" si="16"/>
        <v>0</v>
      </c>
      <c r="AI10">
        <v>0</v>
      </c>
      <c r="AJ10">
        <f t="shared" si="17"/>
        <v>0</v>
      </c>
      <c r="AK10">
        <v>0</v>
      </c>
      <c r="AL10">
        <f t="shared" si="18"/>
        <v>0</v>
      </c>
      <c r="AM10">
        <v>0</v>
      </c>
      <c r="AN10">
        <f t="shared" si="19"/>
        <v>0</v>
      </c>
      <c r="AO10">
        <v>11.8</v>
      </c>
      <c r="AP10">
        <f t="shared" si="20"/>
        <v>1107315704.0200002</v>
      </c>
      <c r="AQ10">
        <v>0</v>
      </c>
      <c r="AR10">
        <f t="shared" si="21"/>
        <v>0</v>
      </c>
      <c r="AS10">
        <v>0</v>
      </c>
      <c r="AT10">
        <f t="shared" si="22"/>
        <v>0</v>
      </c>
      <c r="AU10">
        <v>0</v>
      </c>
      <c r="AV10">
        <f t="shared" si="23"/>
        <v>0</v>
      </c>
      <c r="AW10">
        <v>0</v>
      </c>
      <c r="AX10">
        <f t="shared" si="24"/>
        <v>0</v>
      </c>
      <c r="AY10">
        <v>0</v>
      </c>
      <c r="AZ10">
        <f t="shared" si="25"/>
        <v>0</v>
      </c>
      <c r="BA10">
        <v>0</v>
      </c>
      <c r="BB10">
        <f t="shared" si="26"/>
        <v>0</v>
      </c>
      <c r="BC10">
        <v>0</v>
      </c>
      <c r="BD10">
        <f t="shared" si="27"/>
        <v>0</v>
      </c>
      <c r="BE10">
        <v>0</v>
      </c>
      <c r="BF10">
        <f t="shared" si="28"/>
        <v>0</v>
      </c>
      <c r="BG10">
        <v>0</v>
      </c>
      <c r="BH10">
        <f t="shared" si="29"/>
        <v>0</v>
      </c>
      <c r="BI10">
        <v>0</v>
      </c>
      <c r="BJ10">
        <f t="shared" si="30"/>
        <v>0</v>
      </c>
      <c r="BK10">
        <v>0</v>
      </c>
      <c r="BL10">
        <f t="shared" si="31"/>
        <v>0</v>
      </c>
      <c r="BM10">
        <v>0</v>
      </c>
      <c r="BN10">
        <f t="shared" si="32"/>
        <v>0</v>
      </c>
      <c r="BO10">
        <v>0</v>
      </c>
      <c r="BP10">
        <f t="shared" si="33"/>
        <v>0</v>
      </c>
      <c r="BQ10">
        <v>0</v>
      </c>
      <c r="BR10">
        <f t="shared" si="34"/>
        <v>0</v>
      </c>
      <c r="BS10">
        <v>0</v>
      </c>
      <c r="BT10">
        <f t="shared" si="35"/>
        <v>0</v>
      </c>
      <c r="BU10">
        <v>0</v>
      </c>
      <c r="BV10">
        <f t="shared" si="36"/>
        <v>0</v>
      </c>
      <c r="BW10">
        <v>0</v>
      </c>
      <c r="BX10">
        <f t="shared" si="37"/>
        <v>0</v>
      </c>
      <c r="BY10">
        <v>0</v>
      </c>
      <c r="BZ10">
        <f t="shared" si="38"/>
        <v>0</v>
      </c>
      <c r="CA10">
        <v>0</v>
      </c>
      <c r="CB10">
        <f t="shared" si="39"/>
        <v>0</v>
      </c>
      <c r="CC10">
        <v>0</v>
      </c>
      <c r="CD10">
        <f t="shared" si="40"/>
        <v>0</v>
      </c>
      <c r="CE10">
        <v>0</v>
      </c>
      <c r="CF10">
        <f t="shared" si="41"/>
        <v>0</v>
      </c>
      <c r="CG10">
        <v>0</v>
      </c>
      <c r="CH10">
        <f t="shared" si="42"/>
        <v>0</v>
      </c>
      <c r="CI10">
        <v>0</v>
      </c>
      <c r="CJ10">
        <f t="shared" si="43"/>
        <v>0</v>
      </c>
      <c r="CK10">
        <v>0</v>
      </c>
      <c r="CL10">
        <f t="shared" si="44"/>
        <v>0</v>
      </c>
      <c r="CM10">
        <v>0</v>
      </c>
      <c r="CN10">
        <f t="shared" si="45"/>
        <v>0</v>
      </c>
      <c r="CO10">
        <v>0</v>
      </c>
      <c r="CP10">
        <f t="shared" si="46"/>
        <v>0</v>
      </c>
      <c r="CQ10">
        <v>0</v>
      </c>
      <c r="CR10">
        <f t="shared" si="47"/>
        <v>0</v>
      </c>
      <c r="CS10">
        <v>0</v>
      </c>
      <c r="CT10">
        <f t="shared" si="48"/>
        <v>0</v>
      </c>
    </row>
    <row r="11" spans="1:98" x14ac:dyDescent="0.35">
      <c r="A11" s="12" t="s">
        <v>28</v>
      </c>
      <c r="B11" s="12" t="s">
        <v>29</v>
      </c>
      <c r="C11">
        <v>0</v>
      </c>
      <c r="D11">
        <f t="shared" si="1"/>
        <v>0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v>0</v>
      </c>
      <c r="J11">
        <f t="shared" si="4"/>
        <v>0</v>
      </c>
      <c r="K11">
        <v>0</v>
      </c>
      <c r="L11">
        <f t="shared" si="5"/>
        <v>0</v>
      </c>
      <c r="M11">
        <v>0</v>
      </c>
      <c r="N11">
        <f t="shared" si="6"/>
        <v>0</v>
      </c>
      <c r="O11">
        <v>0</v>
      </c>
      <c r="P11">
        <f t="shared" si="7"/>
        <v>0</v>
      </c>
      <c r="Q11">
        <v>0</v>
      </c>
      <c r="R11">
        <f t="shared" si="8"/>
        <v>0</v>
      </c>
      <c r="S11">
        <v>0</v>
      </c>
      <c r="T11">
        <f t="shared" si="9"/>
        <v>0</v>
      </c>
      <c r="U11">
        <v>0</v>
      </c>
      <c r="V11">
        <f t="shared" si="10"/>
        <v>0</v>
      </c>
      <c r="W11">
        <v>0</v>
      </c>
      <c r="X11">
        <f t="shared" si="11"/>
        <v>0</v>
      </c>
      <c r="Y11">
        <v>0</v>
      </c>
      <c r="Z11">
        <f t="shared" si="12"/>
        <v>0</v>
      </c>
      <c r="AA11">
        <v>0</v>
      </c>
      <c r="AB11">
        <f t="shared" si="13"/>
        <v>0</v>
      </c>
      <c r="AC11">
        <v>0</v>
      </c>
      <c r="AD11">
        <f t="shared" si="14"/>
        <v>0</v>
      </c>
      <c r="AE11">
        <v>0</v>
      </c>
      <c r="AF11">
        <f t="shared" si="15"/>
        <v>0</v>
      </c>
      <c r="AG11">
        <v>0</v>
      </c>
      <c r="AH11">
        <f t="shared" si="16"/>
        <v>0</v>
      </c>
      <c r="AI11">
        <v>0</v>
      </c>
      <c r="AJ11">
        <f t="shared" si="17"/>
        <v>0</v>
      </c>
      <c r="AK11">
        <v>0</v>
      </c>
      <c r="AL11">
        <f t="shared" si="18"/>
        <v>0</v>
      </c>
      <c r="AM11">
        <v>0</v>
      </c>
      <c r="AN11">
        <f t="shared" si="19"/>
        <v>0</v>
      </c>
      <c r="AO11">
        <v>0</v>
      </c>
      <c r="AP11">
        <f t="shared" si="20"/>
        <v>0</v>
      </c>
      <c r="AQ11">
        <v>0</v>
      </c>
      <c r="AR11">
        <f t="shared" si="21"/>
        <v>0</v>
      </c>
      <c r="AS11">
        <v>0</v>
      </c>
      <c r="AT11">
        <f t="shared" si="22"/>
        <v>0</v>
      </c>
      <c r="AU11">
        <v>0</v>
      </c>
      <c r="AV11">
        <f t="shared" si="23"/>
        <v>0</v>
      </c>
      <c r="AW11">
        <v>0</v>
      </c>
      <c r="AX11">
        <f t="shared" si="24"/>
        <v>0</v>
      </c>
      <c r="AY11">
        <v>0</v>
      </c>
      <c r="AZ11">
        <f t="shared" si="25"/>
        <v>0</v>
      </c>
      <c r="BA11">
        <v>0</v>
      </c>
      <c r="BB11">
        <f t="shared" si="26"/>
        <v>0</v>
      </c>
      <c r="BC11">
        <v>0</v>
      </c>
      <c r="BD11">
        <f t="shared" si="27"/>
        <v>0</v>
      </c>
      <c r="BE11">
        <v>0</v>
      </c>
      <c r="BF11">
        <f t="shared" si="28"/>
        <v>0</v>
      </c>
      <c r="BG11">
        <v>0</v>
      </c>
      <c r="BH11">
        <f t="shared" si="29"/>
        <v>0</v>
      </c>
      <c r="BI11">
        <v>0</v>
      </c>
      <c r="BJ11">
        <f t="shared" si="30"/>
        <v>0</v>
      </c>
      <c r="BK11">
        <v>0</v>
      </c>
      <c r="BL11">
        <f t="shared" si="31"/>
        <v>0</v>
      </c>
      <c r="BM11">
        <v>0</v>
      </c>
      <c r="BN11">
        <f t="shared" si="32"/>
        <v>0</v>
      </c>
      <c r="BO11">
        <v>0</v>
      </c>
      <c r="BP11">
        <f t="shared" si="33"/>
        <v>0</v>
      </c>
      <c r="BQ11">
        <v>0</v>
      </c>
      <c r="BR11">
        <f t="shared" si="34"/>
        <v>0</v>
      </c>
      <c r="BS11">
        <v>0</v>
      </c>
      <c r="BT11">
        <f t="shared" si="35"/>
        <v>0</v>
      </c>
      <c r="BU11">
        <v>0</v>
      </c>
      <c r="BV11">
        <f t="shared" si="36"/>
        <v>0</v>
      </c>
      <c r="BW11">
        <v>0</v>
      </c>
      <c r="BX11">
        <f t="shared" si="37"/>
        <v>0</v>
      </c>
      <c r="BY11">
        <v>0</v>
      </c>
      <c r="BZ11">
        <f t="shared" si="38"/>
        <v>0</v>
      </c>
      <c r="CA11">
        <v>0</v>
      </c>
      <c r="CB11">
        <f t="shared" si="39"/>
        <v>0</v>
      </c>
      <c r="CC11">
        <v>0</v>
      </c>
      <c r="CD11">
        <f t="shared" si="40"/>
        <v>0</v>
      </c>
      <c r="CE11">
        <v>0</v>
      </c>
      <c r="CF11">
        <f t="shared" si="41"/>
        <v>0</v>
      </c>
      <c r="CG11">
        <v>0</v>
      </c>
      <c r="CH11">
        <f t="shared" si="42"/>
        <v>0</v>
      </c>
      <c r="CI11">
        <v>0</v>
      </c>
      <c r="CJ11">
        <f t="shared" si="43"/>
        <v>0</v>
      </c>
      <c r="CK11">
        <v>0</v>
      </c>
      <c r="CL11">
        <f t="shared" si="44"/>
        <v>0</v>
      </c>
      <c r="CM11">
        <v>0</v>
      </c>
      <c r="CN11">
        <f t="shared" si="45"/>
        <v>0</v>
      </c>
      <c r="CO11">
        <v>0</v>
      </c>
      <c r="CP11">
        <f t="shared" si="46"/>
        <v>0</v>
      </c>
      <c r="CQ11">
        <v>0</v>
      </c>
      <c r="CR11">
        <f t="shared" si="47"/>
        <v>0</v>
      </c>
      <c r="CS11">
        <v>0</v>
      </c>
      <c r="CT11">
        <f t="shared" si="48"/>
        <v>0</v>
      </c>
    </row>
    <row r="12" spans="1:98" x14ac:dyDescent="0.35">
      <c r="A12" s="12" t="s">
        <v>30</v>
      </c>
      <c r="B12" s="12" t="s">
        <v>31</v>
      </c>
      <c r="C12">
        <v>197.48818181818183</v>
      </c>
      <c r="D12">
        <f t="shared" si="1"/>
        <v>18689343458.409092</v>
      </c>
      <c r="E12">
        <v>254.48818181818183</v>
      </c>
      <c r="F12">
        <f t="shared" si="2"/>
        <v>24083552708.409092</v>
      </c>
      <c r="G12">
        <v>225.38166666666666</v>
      </c>
      <c r="H12">
        <f t="shared" si="3"/>
        <v>21380240091.305672</v>
      </c>
      <c r="I12">
        <v>1.9681818181818183</v>
      </c>
      <c r="J12">
        <f t="shared" si="4"/>
        <v>185663348.39818183</v>
      </c>
      <c r="K12">
        <v>3.3281818181818181</v>
      </c>
      <c r="L12">
        <f t="shared" si="5"/>
        <v>311687699.89763641</v>
      </c>
      <c r="M12">
        <v>3.3281818181818181</v>
      </c>
      <c r="N12">
        <f t="shared" si="6"/>
        <v>309167993.35036367</v>
      </c>
      <c r="O12">
        <v>0</v>
      </c>
      <c r="P12">
        <f t="shared" si="7"/>
        <v>0</v>
      </c>
      <c r="Q12">
        <v>0</v>
      </c>
      <c r="R12">
        <f t="shared" si="8"/>
        <v>0</v>
      </c>
      <c r="S12">
        <v>1.8881818181818182</v>
      </c>
      <c r="T12">
        <f t="shared" si="9"/>
        <v>175043311.8175455</v>
      </c>
      <c r="U12">
        <v>1.0581818181818181</v>
      </c>
      <c r="V12">
        <f t="shared" si="10"/>
        <v>99780792.225818187</v>
      </c>
      <c r="W12">
        <v>0</v>
      </c>
      <c r="X12">
        <f t="shared" si="11"/>
        <v>0</v>
      </c>
      <c r="Y12">
        <v>0</v>
      </c>
      <c r="Z12">
        <f t="shared" si="12"/>
        <v>0</v>
      </c>
      <c r="AA12">
        <v>0</v>
      </c>
      <c r="AB12">
        <f t="shared" si="13"/>
        <v>0</v>
      </c>
      <c r="AC12">
        <v>0</v>
      </c>
      <c r="AD12">
        <f t="shared" si="14"/>
        <v>0</v>
      </c>
      <c r="AE12">
        <v>0</v>
      </c>
      <c r="AF12">
        <f t="shared" si="15"/>
        <v>0</v>
      </c>
      <c r="AG12">
        <v>2.4581818181818185</v>
      </c>
      <c r="AH12">
        <f t="shared" si="16"/>
        <v>228722455.97381821</v>
      </c>
      <c r="AI12">
        <v>2.6981818181818182</v>
      </c>
      <c r="AJ12">
        <f t="shared" si="17"/>
        <v>248193503.80363637</v>
      </c>
      <c r="AK12">
        <v>0.39818181818181819</v>
      </c>
      <c r="AL12">
        <f t="shared" si="18"/>
        <v>37410725.250545457</v>
      </c>
      <c r="AM12">
        <v>0</v>
      </c>
      <c r="AN12">
        <f t="shared" si="19"/>
        <v>0</v>
      </c>
      <c r="AO12">
        <v>0</v>
      </c>
      <c r="AP12">
        <f t="shared" si="20"/>
        <v>0</v>
      </c>
      <c r="AQ12">
        <v>0</v>
      </c>
      <c r="AR12">
        <f t="shared" si="21"/>
        <v>0</v>
      </c>
      <c r="AS12">
        <v>0</v>
      </c>
      <c r="AT12">
        <f t="shared" si="22"/>
        <v>0</v>
      </c>
      <c r="AU12">
        <v>0</v>
      </c>
      <c r="AV12">
        <f t="shared" si="23"/>
        <v>0</v>
      </c>
      <c r="AW12">
        <v>0</v>
      </c>
      <c r="AX12">
        <f t="shared" si="24"/>
        <v>0</v>
      </c>
      <c r="AY12">
        <v>0</v>
      </c>
      <c r="AZ12">
        <f t="shared" si="25"/>
        <v>0</v>
      </c>
      <c r="BA12">
        <v>0</v>
      </c>
      <c r="BB12">
        <f t="shared" si="26"/>
        <v>0</v>
      </c>
      <c r="BC12">
        <v>4.9981818181818181</v>
      </c>
      <c r="BD12">
        <f t="shared" si="27"/>
        <v>446515951.49818182</v>
      </c>
      <c r="BE12">
        <v>0</v>
      </c>
      <c r="BF12">
        <f t="shared" si="28"/>
        <v>0</v>
      </c>
      <c r="BG12">
        <v>0</v>
      </c>
      <c r="BH12">
        <f t="shared" si="29"/>
        <v>0</v>
      </c>
      <c r="BI12">
        <v>0.95818181818181847</v>
      </c>
      <c r="BJ12">
        <f t="shared" si="30"/>
        <v>81537456.097454563</v>
      </c>
      <c r="BK12">
        <v>10.388181818181819</v>
      </c>
      <c r="BL12">
        <f t="shared" si="31"/>
        <v>879667306.5144546</v>
      </c>
      <c r="BM12">
        <v>4.8481818181818186</v>
      </c>
      <c r="BN12">
        <f t="shared" si="32"/>
        <v>413111532.12754554</v>
      </c>
      <c r="BO12">
        <v>1.3681818181818182</v>
      </c>
      <c r="BP12">
        <f t="shared" si="33"/>
        <v>123107899.57136364</v>
      </c>
      <c r="BQ12">
        <v>5.8581818181818184</v>
      </c>
      <c r="BR12">
        <f t="shared" si="34"/>
        <v>528445025.46654546</v>
      </c>
      <c r="BS12">
        <v>1.5781818181818181</v>
      </c>
      <c r="BT12">
        <f t="shared" si="35"/>
        <v>140748976.96872729</v>
      </c>
      <c r="BU12">
        <v>0.29818181818181833</v>
      </c>
      <c r="BV12">
        <f t="shared" si="36"/>
        <v>26378663.997818194</v>
      </c>
      <c r="BW12">
        <v>0.23818181818181827</v>
      </c>
      <c r="BX12">
        <f t="shared" si="37"/>
        <v>21079778.254181825</v>
      </c>
      <c r="BY12">
        <v>0</v>
      </c>
      <c r="BZ12">
        <f t="shared" si="38"/>
        <v>0</v>
      </c>
      <c r="CA12">
        <v>0</v>
      </c>
      <c r="CB12">
        <f t="shared" si="39"/>
        <v>0</v>
      </c>
      <c r="CC12">
        <v>0</v>
      </c>
      <c r="CD12">
        <f t="shared" si="40"/>
        <v>0</v>
      </c>
      <c r="CE12">
        <v>1.3281818181818181</v>
      </c>
      <c r="CF12">
        <f t="shared" si="41"/>
        <v>125893926.91854545</v>
      </c>
      <c r="CG12">
        <v>0</v>
      </c>
      <c r="CH12">
        <f t="shared" si="42"/>
        <v>0</v>
      </c>
      <c r="CI12">
        <v>0.95818181818181847</v>
      </c>
      <c r="CJ12">
        <f t="shared" si="43"/>
        <v>85309651.575272754</v>
      </c>
      <c r="CK12">
        <v>0</v>
      </c>
      <c r="CL12">
        <f t="shared" si="44"/>
        <v>0</v>
      </c>
      <c r="CM12">
        <v>1.7881818181818181</v>
      </c>
      <c r="CN12">
        <f t="shared" si="45"/>
        <v>150407209.69400001</v>
      </c>
      <c r="CO12">
        <v>0</v>
      </c>
      <c r="CP12">
        <f t="shared" si="46"/>
        <v>0</v>
      </c>
      <c r="CQ12">
        <v>1.0981818181818181</v>
      </c>
      <c r="CR12">
        <f t="shared" si="47"/>
        <v>96319275.670545459</v>
      </c>
      <c r="CS12">
        <v>0</v>
      </c>
      <c r="CT12">
        <f t="shared" si="48"/>
        <v>0</v>
      </c>
    </row>
    <row r="13" spans="1:98" x14ac:dyDescent="0.35">
      <c r="A13" s="12" t="s">
        <v>32</v>
      </c>
      <c r="B13" s="12" t="s">
        <v>33</v>
      </c>
      <c r="C13">
        <v>0</v>
      </c>
      <c r="D13">
        <f t="shared" si="1"/>
        <v>0</v>
      </c>
      <c r="E13">
        <v>0</v>
      </c>
      <c r="F13">
        <f t="shared" si="2"/>
        <v>0</v>
      </c>
      <c r="G13">
        <v>0</v>
      </c>
      <c r="H13">
        <f t="shared" si="3"/>
        <v>0</v>
      </c>
      <c r="I13">
        <v>0</v>
      </c>
      <c r="J13">
        <f t="shared" si="4"/>
        <v>0</v>
      </c>
      <c r="K13">
        <v>0</v>
      </c>
      <c r="L13">
        <f t="shared" si="5"/>
        <v>0</v>
      </c>
      <c r="M13">
        <v>0</v>
      </c>
      <c r="N13">
        <f t="shared" si="6"/>
        <v>0</v>
      </c>
      <c r="O13">
        <v>0</v>
      </c>
      <c r="P13">
        <f t="shared" si="7"/>
        <v>0</v>
      </c>
      <c r="Q13">
        <v>0</v>
      </c>
      <c r="R13">
        <f t="shared" si="8"/>
        <v>0</v>
      </c>
      <c r="S13">
        <v>0</v>
      </c>
      <c r="T13">
        <f t="shared" si="9"/>
        <v>0</v>
      </c>
      <c r="U13">
        <v>0</v>
      </c>
      <c r="V13">
        <f t="shared" si="10"/>
        <v>0</v>
      </c>
      <c r="W13">
        <v>0</v>
      </c>
      <c r="X13">
        <f t="shared" si="11"/>
        <v>0</v>
      </c>
      <c r="Y13">
        <v>0</v>
      </c>
      <c r="Z13">
        <f t="shared" si="12"/>
        <v>0</v>
      </c>
      <c r="AA13">
        <v>0</v>
      </c>
      <c r="AB13">
        <f t="shared" si="13"/>
        <v>0</v>
      </c>
      <c r="AC13">
        <v>0</v>
      </c>
      <c r="AD13">
        <f t="shared" si="14"/>
        <v>0</v>
      </c>
      <c r="AE13">
        <v>0</v>
      </c>
      <c r="AF13">
        <f t="shared" si="15"/>
        <v>0</v>
      </c>
      <c r="AG13">
        <v>0</v>
      </c>
      <c r="AH13">
        <f t="shared" si="16"/>
        <v>0</v>
      </c>
      <c r="AI13">
        <v>0</v>
      </c>
      <c r="AJ13">
        <f t="shared" si="17"/>
        <v>0</v>
      </c>
      <c r="AK13">
        <v>0</v>
      </c>
      <c r="AL13">
        <f t="shared" si="18"/>
        <v>0</v>
      </c>
      <c r="AM13">
        <v>0</v>
      </c>
      <c r="AN13">
        <f t="shared" si="19"/>
        <v>0</v>
      </c>
      <c r="AO13">
        <v>3.1418181818181825</v>
      </c>
      <c r="AP13">
        <f t="shared" si="20"/>
        <v>294829204.39854556</v>
      </c>
      <c r="AQ13">
        <v>0</v>
      </c>
      <c r="AR13">
        <f t="shared" si="21"/>
        <v>0</v>
      </c>
      <c r="AS13">
        <v>0</v>
      </c>
      <c r="AT13">
        <f t="shared" si="22"/>
        <v>0</v>
      </c>
      <c r="AU13">
        <v>0</v>
      </c>
      <c r="AV13">
        <f t="shared" si="23"/>
        <v>0</v>
      </c>
      <c r="AW13">
        <v>0</v>
      </c>
      <c r="AX13">
        <f t="shared" si="24"/>
        <v>0</v>
      </c>
      <c r="AY13">
        <v>0</v>
      </c>
      <c r="AZ13">
        <f t="shared" si="25"/>
        <v>0</v>
      </c>
      <c r="BA13">
        <v>0</v>
      </c>
      <c r="BB13">
        <f t="shared" si="26"/>
        <v>0</v>
      </c>
      <c r="BC13">
        <v>0</v>
      </c>
      <c r="BD13">
        <f t="shared" si="27"/>
        <v>0</v>
      </c>
      <c r="BE13">
        <v>0</v>
      </c>
      <c r="BF13">
        <f t="shared" si="28"/>
        <v>0</v>
      </c>
      <c r="BG13">
        <v>0</v>
      </c>
      <c r="BH13">
        <f t="shared" si="29"/>
        <v>0</v>
      </c>
      <c r="BI13">
        <v>0</v>
      </c>
      <c r="BJ13">
        <f t="shared" si="30"/>
        <v>0</v>
      </c>
      <c r="BK13">
        <v>0</v>
      </c>
      <c r="BL13">
        <f t="shared" si="31"/>
        <v>0</v>
      </c>
      <c r="BM13">
        <v>0</v>
      </c>
      <c r="BN13">
        <f t="shared" si="32"/>
        <v>0</v>
      </c>
      <c r="BO13">
        <v>0</v>
      </c>
      <c r="BP13">
        <f t="shared" si="33"/>
        <v>0</v>
      </c>
      <c r="BQ13">
        <v>0</v>
      </c>
      <c r="BR13">
        <f t="shared" si="34"/>
        <v>0</v>
      </c>
      <c r="BS13">
        <v>0</v>
      </c>
      <c r="BT13">
        <f t="shared" si="35"/>
        <v>0</v>
      </c>
      <c r="BU13">
        <v>0</v>
      </c>
      <c r="BV13">
        <f t="shared" si="36"/>
        <v>0</v>
      </c>
      <c r="BW13">
        <v>0</v>
      </c>
      <c r="BX13">
        <f t="shared" si="37"/>
        <v>0</v>
      </c>
      <c r="BY13">
        <v>0</v>
      </c>
      <c r="BZ13">
        <f t="shared" si="38"/>
        <v>0</v>
      </c>
      <c r="CA13">
        <v>0</v>
      </c>
      <c r="CB13">
        <f t="shared" si="39"/>
        <v>0</v>
      </c>
      <c r="CC13">
        <v>0</v>
      </c>
      <c r="CD13">
        <f t="shared" si="40"/>
        <v>0</v>
      </c>
      <c r="CE13">
        <v>0</v>
      </c>
      <c r="CF13">
        <f t="shared" si="41"/>
        <v>0</v>
      </c>
      <c r="CG13">
        <v>0</v>
      </c>
      <c r="CH13">
        <f t="shared" si="42"/>
        <v>0</v>
      </c>
      <c r="CI13">
        <v>0</v>
      </c>
      <c r="CJ13">
        <f t="shared" si="43"/>
        <v>0</v>
      </c>
      <c r="CK13">
        <v>0</v>
      </c>
      <c r="CL13">
        <f t="shared" si="44"/>
        <v>0</v>
      </c>
      <c r="CM13">
        <v>0</v>
      </c>
      <c r="CN13">
        <f t="shared" si="45"/>
        <v>0</v>
      </c>
      <c r="CO13">
        <v>0</v>
      </c>
      <c r="CP13">
        <f t="shared" si="46"/>
        <v>0</v>
      </c>
      <c r="CQ13">
        <v>0</v>
      </c>
      <c r="CR13">
        <f t="shared" si="47"/>
        <v>0</v>
      </c>
      <c r="CS13">
        <v>0</v>
      </c>
      <c r="CT13">
        <f t="shared" si="48"/>
        <v>0</v>
      </c>
    </row>
    <row r="14" spans="1:98" x14ac:dyDescent="0.35">
      <c r="A14" s="12" t="s">
        <v>34</v>
      </c>
      <c r="B14" s="12" t="s">
        <v>35</v>
      </c>
      <c r="C14">
        <v>4947.3081818181818</v>
      </c>
      <c r="D14">
        <f t="shared" si="1"/>
        <v>468189746613.40906</v>
      </c>
      <c r="E14">
        <v>6197.3081818181818</v>
      </c>
      <c r="F14">
        <f t="shared" si="2"/>
        <v>586483809113.40906</v>
      </c>
      <c r="G14">
        <v>5570.6991666666663</v>
      </c>
      <c r="H14">
        <f t="shared" si="3"/>
        <v>528449751132.24127</v>
      </c>
      <c r="I14">
        <v>23.008181818181818</v>
      </c>
      <c r="J14">
        <f t="shared" si="4"/>
        <v>2170417406.2861819</v>
      </c>
      <c r="K14">
        <v>4.1981818181818173</v>
      </c>
      <c r="L14">
        <f t="shared" si="5"/>
        <v>393164107.65563637</v>
      </c>
      <c r="M14">
        <v>4.1981818181818173</v>
      </c>
      <c r="N14">
        <f t="shared" si="6"/>
        <v>389985739.7683636</v>
      </c>
      <c r="O14">
        <v>18.608181818181819</v>
      </c>
      <c r="P14">
        <f t="shared" si="7"/>
        <v>1656034938.0799093</v>
      </c>
      <c r="Q14">
        <v>18.608181818181819</v>
      </c>
      <c r="R14">
        <f t="shared" si="8"/>
        <v>1613066783.5827277</v>
      </c>
      <c r="S14">
        <v>11.008181818181818</v>
      </c>
      <c r="T14">
        <f t="shared" si="9"/>
        <v>1020510092.8255457</v>
      </c>
      <c r="U14">
        <v>2.9181818181818184</v>
      </c>
      <c r="V14">
        <f t="shared" si="10"/>
        <v>275168679.59181821</v>
      </c>
      <c r="W14">
        <v>5.2981818181818188</v>
      </c>
      <c r="X14">
        <f t="shared" si="11"/>
        <v>499589739.76981831</v>
      </c>
      <c r="Y14">
        <v>5.7781818181818192</v>
      </c>
      <c r="Z14">
        <f t="shared" si="12"/>
        <v>544851130.05781829</v>
      </c>
      <c r="AA14">
        <v>4.2391666666666659</v>
      </c>
      <c r="AB14">
        <f t="shared" si="13"/>
        <v>399409429.06358325</v>
      </c>
      <c r="AC14">
        <v>5.172668416566319</v>
      </c>
      <c r="AD14">
        <f t="shared" si="14"/>
        <v>488929348.64633512</v>
      </c>
      <c r="AE14">
        <v>0</v>
      </c>
      <c r="AF14">
        <f t="shared" si="15"/>
        <v>0</v>
      </c>
      <c r="AG14">
        <v>3.9981818181818185</v>
      </c>
      <c r="AH14">
        <f t="shared" si="16"/>
        <v>372012337.78581822</v>
      </c>
      <c r="AI14">
        <v>4.0581818181818186</v>
      </c>
      <c r="AJ14">
        <f t="shared" si="17"/>
        <v>373293733.48363638</v>
      </c>
      <c r="AK14">
        <v>2.7381818181818178</v>
      </c>
      <c r="AL14">
        <f t="shared" si="18"/>
        <v>257262795.55854544</v>
      </c>
      <c r="AM14">
        <v>0</v>
      </c>
      <c r="AN14">
        <f t="shared" si="19"/>
        <v>0</v>
      </c>
      <c r="AO14">
        <v>0</v>
      </c>
      <c r="AP14">
        <f t="shared" si="20"/>
        <v>0</v>
      </c>
      <c r="AQ14">
        <v>2.8181818181818308E-2</v>
      </c>
      <c r="AR14">
        <f t="shared" si="21"/>
        <v>2576315.6331818299</v>
      </c>
      <c r="AS14">
        <v>0.34818181818181815</v>
      </c>
      <c r="AT14">
        <f t="shared" si="22"/>
        <v>31526821.597818181</v>
      </c>
      <c r="AU14">
        <v>1.5081818181818183</v>
      </c>
      <c r="AV14">
        <f t="shared" si="23"/>
        <v>128968264.85645457</v>
      </c>
      <c r="AW14">
        <v>2.5881818181818184</v>
      </c>
      <c r="AX14">
        <f t="shared" si="24"/>
        <v>226514254.25672731</v>
      </c>
      <c r="AY14">
        <v>0.17818181818181822</v>
      </c>
      <c r="AZ14">
        <f t="shared" si="25"/>
        <v>15627961.946545457</v>
      </c>
      <c r="BA14">
        <v>0</v>
      </c>
      <c r="BB14">
        <f t="shared" si="26"/>
        <v>0</v>
      </c>
      <c r="BC14">
        <v>12.108181818181819</v>
      </c>
      <c r="BD14">
        <f t="shared" si="27"/>
        <v>1081692607.858182</v>
      </c>
      <c r="BE14">
        <v>2.7081818181818185</v>
      </c>
      <c r="BF14">
        <f t="shared" si="28"/>
        <v>242552348.17036369</v>
      </c>
      <c r="BG14">
        <v>9.7081818181818189</v>
      </c>
      <c r="BH14">
        <f t="shared" si="29"/>
        <v>852587206.04363644</v>
      </c>
      <c r="BI14">
        <v>0.1581818181818182</v>
      </c>
      <c r="BJ14">
        <f t="shared" si="30"/>
        <v>13460642.657454547</v>
      </c>
      <c r="BK14">
        <v>0.16818181818181799</v>
      </c>
      <c r="BL14">
        <f t="shared" si="31"/>
        <v>14241572.74045453</v>
      </c>
      <c r="BM14">
        <v>0</v>
      </c>
      <c r="BN14">
        <f t="shared" si="32"/>
        <v>0</v>
      </c>
      <c r="BO14">
        <v>1.8881818181818182</v>
      </c>
      <c r="BP14">
        <f t="shared" si="33"/>
        <v>169897081.33536366</v>
      </c>
      <c r="BQ14">
        <v>13.708181818181817</v>
      </c>
      <c r="BR14">
        <f t="shared" si="34"/>
        <v>1236564639.8215454</v>
      </c>
      <c r="BS14">
        <v>1.1981818181818182</v>
      </c>
      <c r="BT14">
        <f t="shared" si="35"/>
        <v>106858958.32072729</v>
      </c>
      <c r="BU14">
        <v>0.96818181818181825</v>
      </c>
      <c r="BV14">
        <f t="shared" si="36"/>
        <v>85650235.236818194</v>
      </c>
      <c r="BW14">
        <v>2.2381818181818178</v>
      </c>
      <c r="BX14">
        <f t="shared" si="37"/>
        <v>198085549.85418177</v>
      </c>
      <c r="BY14">
        <v>1.8081818181818181</v>
      </c>
      <c r="BZ14">
        <f t="shared" si="38"/>
        <v>151268080.75363636</v>
      </c>
      <c r="CA14">
        <v>0</v>
      </c>
      <c r="CB14">
        <f t="shared" si="39"/>
        <v>0</v>
      </c>
      <c r="CC14">
        <v>2.9681818181818183</v>
      </c>
      <c r="CD14">
        <f t="shared" si="40"/>
        <v>268872338.31318182</v>
      </c>
      <c r="CE14">
        <v>0</v>
      </c>
      <c r="CF14">
        <f t="shared" si="41"/>
        <v>0</v>
      </c>
      <c r="CG14">
        <v>0</v>
      </c>
      <c r="CH14">
        <f t="shared" si="42"/>
        <v>0</v>
      </c>
      <c r="CI14">
        <v>2.9181818181818184</v>
      </c>
      <c r="CJ14">
        <f t="shared" si="43"/>
        <v>259814024.24727276</v>
      </c>
      <c r="CK14">
        <v>1.4281818181818182</v>
      </c>
      <c r="CL14">
        <f t="shared" si="44"/>
        <v>126884775.19245455</v>
      </c>
      <c r="CM14">
        <v>0.16818181818181799</v>
      </c>
      <c r="CN14">
        <f t="shared" si="45"/>
        <v>14146077.169999985</v>
      </c>
      <c r="CO14">
        <v>0</v>
      </c>
      <c r="CP14">
        <f t="shared" si="46"/>
        <v>0</v>
      </c>
      <c r="CQ14">
        <v>0.63818181818181818</v>
      </c>
      <c r="CR14">
        <f t="shared" si="47"/>
        <v>55973618.808545455</v>
      </c>
      <c r="CS14">
        <v>0</v>
      </c>
      <c r="CT14">
        <f t="shared" si="48"/>
        <v>0</v>
      </c>
    </row>
    <row r="15" spans="1:98" x14ac:dyDescent="0.35">
      <c r="A15" s="12" t="s">
        <v>36</v>
      </c>
      <c r="B15" s="12" t="s">
        <v>37</v>
      </c>
      <c r="C15">
        <v>472.69545454545454</v>
      </c>
      <c r="D15">
        <f t="shared" si="1"/>
        <v>44733652514.772728</v>
      </c>
      <c r="E15">
        <v>590.6954545454546</v>
      </c>
      <c r="F15">
        <f t="shared" si="2"/>
        <v>55900612014.772736</v>
      </c>
      <c r="G15">
        <v>531.32333333333338</v>
      </c>
      <c r="H15">
        <f t="shared" si="3"/>
        <v>50402593080.387352</v>
      </c>
      <c r="I15">
        <v>1.7954545454545454</v>
      </c>
      <c r="J15">
        <f t="shared" si="4"/>
        <v>169369567.24545455</v>
      </c>
      <c r="K15">
        <v>1.1054545454545459</v>
      </c>
      <c r="L15">
        <f t="shared" si="5"/>
        <v>103526971.61309098</v>
      </c>
      <c r="M15">
        <v>1.1054545454545459</v>
      </c>
      <c r="N15">
        <f t="shared" si="6"/>
        <v>102690051.87490913</v>
      </c>
      <c r="O15">
        <v>2.8654545454545457</v>
      </c>
      <c r="P15">
        <f t="shared" si="7"/>
        <v>255011096.03927279</v>
      </c>
      <c r="Q15">
        <v>2.8654545454545457</v>
      </c>
      <c r="R15">
        <f t="shared" si="8"/>
        <v>248394474.66181824</v>
      </c>
      <c r="S15">
        <v>0.51545454545454561</v>
      </c>
      <c r="T15">
        <f t="shared" si="9"/>
        <v>47785054.309363663</v>
      </c>
      <c r="U15">
        <v>0.64545454545454595</v>
      </c>
      <c r="V15">
        <f t="shared" si="10"/>
        <v>60862854.364545509</v>
      </c>
      <c r="W15">
        <v>0</v>
      </c>
      <c r="X15">
        <f t="shared" si="11"/>
        <v>0</v>
      </c>
      <c r="Y15">
        <v>0</v>
      </c>
      <c r="Z15">
        <f t="shared" si="12"/>
        <v>0</v>
      </c>
      <c r="AA15">
        <v>0</v>
      </c>
      <c r="AB15">
        <f t="shared" si="13"/>
        <v>0</v>
      </c>
      <c r="AC15">
        <v>0</v>
      </c>
      <c r="AD15">
        <f t="shared" si="14"/>
        <v>0</v>
      </c>
      <c r="AE15">
        <v>0</v>
      </c>
      <c r="AF15">
        <f t="shared" si="15"/>
        <v>0</v>
      </c>
      <c r="AG15">
        <v>0</v>
      </c>
      <c r="AH15">
        <f t="shared" si="16"/>
        <v>0</v>
      </c>
      <c r="AI15">
        <v>0</v>
      </c>
      <c r="AJ15">
        <f t="shared" si="17"/>
        <v>0</v>
      </c>
      <c r="AK15">
        <v>0</v>
      </c>
      <c r="AL15">
        <f t="shared" si="18"/>
        <v>0</v>
      </c>
      <c r="AM15">
        <v>0</v>
      </c>
      <c r="AN15">
        <f t="shared" si="19"/>
        <v>0</v>
      </c>
      <c r="AO15">
        <v>0.26545454545454561</v>
      </c>
      <c r="AP15">
        <f t="shared" si="20"/>
        <v>24910337.87163638</v>
      </c>
      <c r="AQ15">
        <v>0</v>
      </c>
      <c r="AR15">
        <f t="shared" si="21"/>
        <v>0</v>
      </c>
      <c r="AS15">
        <v>0</v>
      </c>
      <c r="AT15">
        <f t="shared" si="22"/>
        <v>0</v>
      </c>
      <c r="AU15">
        <v>0</v>
      </c>
      <c r="AV15">
        <f t="shared" si="23"/>
        <v>0</v>
      </c>
      <c r="AW15">
        <v>0</v>
      </c>
      <c r="AX15">
        <f t="shared" si="24"/>
        <v>0</v>
      </c>
      <c r="AY15">
        <v>0</v>
      </c>
      <c r="AZ15">
        <f t="shared" si="25"/>
        <v>0</v>
      </c>
      <c r="BA15">
        <v>0</v>
      </c>
      <c r="BB15">
        <f t="shared" si="26"/>
        <v>0</v>
      </c>
      <c r="BC15">
        <v>0.38545454545454572</v>
      </c>
      <c r="BD15">
        <f t="shared" si="27"/>
        <v>34434842.385454565</v>
      </c>
      <c r="BE15">
        <v>0.52545454545454584</v>
      </c>
      <c r="BF15">
        <f t="shared" si="28"/>
        <v>47061180.67890913</v>
      </c>
      <c r="BG15">
        <v>0.78545454545454563</v>
      </c>
      <c r="BH15">
        <f t="shared" si="29"/>
        <v>68979805.789090931</v>
      </c>
      <c r="BI15">
        <v>0</v>
      </c>
      <c r="BJ15">
        <f t="shared" si="30"/>
        <v>0</v>
      </c>
      <c r="BK15">
        <v>1.9654545454545453</v>
      </c>
      <c r="BL15">
        <f t="shared" si="31"/>
        <v>166433947.37763637</v>
      </c>
      <c r="BM15">
        <v>0</v>
      </c>
      <c r="BN15">
        <f t="shared" si="32"/>
        <v>0</v>
      </c>
      <c r="BO15">
        <v>0</v>
      </c>
      <c r="BP15">
        <f t="shared" si="33"/>
        <v>0</v>
      </c>
      <c r="BQ15">
        <v>5.9654545454545449</v>
      </c>
      <c r="BR15">
        <f t="shared" si="34"/>
        <v>538121703.4623636</v>
      </c>
      <c r="BS15">
        <v>1.6954545454545458</v>
      </c>
      <c r="BT15">
        <f t="shared" si="35"/>
        <v>151207858.32181823</v>
      </c>
      <c r="BU15">
        <v>1.5654545454545459</v>
      </c>
      <c r="BV15">
        <f t="shared" si="36"/>
        <v>138487985.98854551</v>
      </c>
      <c r="BW15">
        <v>6.3054545454545448</v>
      </c>
      <c r="BX15">
        <f t="shared" si="37"/>
        <v>558050923.55345452</v>
      </c>
      <c r="BY15">
        <v>0.93545454545454598</v>
      </c>
      <c r="BZ15">
        <f t="shared" si="38"/>
        <v>78257845.699090958</v>
      </c>
      <c r="CA15">
        <v>0</v>
      </c>
      <c r="CB15">
        <f t="shared" si="39"/>
        <v>0</v>
      </c>
      <c r="CC15">
        <v>12.095454545454546</v>
      </c>
      <c r="CD15">
        <f t="shared" si="40"/>
        <v>1095665072.3604546</v>
      </c>
      <c r="CE15">
        <v>0</v>
      </c>
      <c r="CF15">
        <f t="shared" si="41"/>
        <v>0</v>
      </c>
      <c r="CG15">
        <v>0</v>
      </c>
      <c r="CH15">
        <f t="shared" si="42"/>
        <v>0</v>
      </c>
      <c r="CI15">
        <v>0</v>
      </c>
      <c r="CJ15">
        <f t="shared" si="43"/>
        <v>0</v>
      </c>
      <c r="CK15">
        <v>0</v>
      </c>
      <c r="CL15">
        <f t="shared" si="44"/>
        <v>0</v>
      </c>
      <c r="CM15">
        <v>0.14545454545454595</v>
      </c>
      <c r="CN15">
        <f t="shared" si="45"/>
        <v>12234445.120000042</v>
      </c>
      <c r="CO15">
        <v>0</v>
      </c>
      <c r="CP15">
        <f t="shared" si="46"/>
        <v>0</v>
      </c>
      <c r="CQ15">
        <v>0</v>
      </c>
      <c r="CR15">
        <f t="shared" si="47"/>
        <v>0</v>
      </c>
      <c r="CS15">
        <v>0</v>
      </c>
      <c r="CT15">
        <f t="shared" si="48"/>
        <v>0</v>
      </c>
    </row>
    <row r="16" spans="1:98" x14ac:dyDescent="0.35">
      <c r="A16" s="13" t="s">
        <v>38</v>
      </c>
      <c r="B16" s="13" t="s">
        <v>39</v>
      </c>
      <c r="C16">
        <v>707.01</v>
      </c>
      <c r="D16">
        <f t="shared" si="1"/>
        <v>66908068102.5</v>
      </c>
      <c r="E16">
        <v>1013.01</v>
      </c>
      <c r="F16">
        <f t="shared" si="2"/>
        <v>95866454602.5</v>
      </c>
      <c r="G16">
        <v>858.92583333333334</v>
      </c>
      <c r="H16">
        <f t="shared" si="3"/>
        <v>81479744155.283859</v>
      </c>
      <c r="I16">
        <v>0.29000000000000004</v>
      </c>
      <c r="J16">
        <f t="shared" si="4"/>
        <v>27356400.988000005</v>
      </c>
      <c r="K16">
        <v>3.2099999999999991</v>
      </c>
      <c r="L16">
        <f t="shared" si="5"/>
        <v>300619849.31399995</v>
      </c>
      <c r="M16">
        <v>3.2099999999999991</v>
      </c>
      <c r="N16">
        <f t="shared" si="6"/>
        <v>298189616.09399992</v>
      </c>
      <c r="O16">
        <v>3.7099999999999991</v>
      </c>
      <c r="P16">
        <f t="shared" si="7"/>
        <v>330171409.56099993</v>
      </c>
      <c r="Q16">
        <v>3.7099999999999991</v>
      </c>
      <c r="R16">
        <f t="shared" si="8"/>
        <v>321604648.19</v>
      </c>
      <c r="S16">
        <v>9.9999999999999645E-2</v>
      </c>
      <c r="T16">
        <f t="shared" si="9"/>
        <v>9270469.08999997</v>
      </c>
      <c r="U16">
        <v>0</v>
      </c>
      <c r="V16">
        <f t="shared" si="10"/>
        <v>0</v>
      </c>
      <c r="W16">
        <v>0</v>
      </c>
      <c r="X16">
        <f t="shared" si="11"/>
        <v>0</v>
      </c>
      <c r="Y16">
        <v>0</v>
      </c>
      <c r="Z16">
        <f t="shared" si="12"/>
        <v>0</v>
      </c>
      <c r="AA16">
        <v>0</v>
      </c>
      <c r="AB16">
        <f t="shared" si="13"/>
        <v>0</v>
      </c>
      <c r="AC16">
        <v>0</v>
      </c>
      <c r="AD16">
        <f t="shared" si="14"/>
        <v>0</v>
      </c>
      <c r="AE16">
        <v>0</v>
      </c>
      <c r="AF16">
        <f t="shared" si="15"/>
        <v>0</v>
      </c>
      <c r="AG16">
        <v>0</v>
      </c>
      <c r="AH16">
        <f t="shared" si="16"/>
        <v>0</v>
      </c>
      <c r="AI16">
        <v>0</v>
      </c>
      <c r="AJ16">
        <f t="shared" si="17"/>
        <v>0</v>
      </c>
      <c r="AK16">
        <v>0</v>
      </c>
      <c r="AL16">
        <f t="shared" si="18"/>
        <v>0</v>
      </c>
      <c r="AM16">
        <v>0</v>
      </c>
      <c r="AN16">
        <f t="shared" si="19"/>
        <v>0</v>
      </c>
      <c r="AO16">
        <v>0</v>
      </c>
      <c r="AP16">
        <f t="shared" si="20"/>
        <v>0</v>
      </c>
      <c r="AQ16">
        <v>0</v>
      </c>
      <c r="AR16">
        <f t="shared" si="21"/>
        <v>0</v>
      </c>
      <c r="AS16">
        <v>0</v>
      </c>
      <c r="AT16">
        <f t="shared" si="22"/>
        <v>0</v>
      </c>
      <c r="AU16">
        <v>0</v>
      </c>
      <c r="AV16">
        <f t="shared" si="23"/>
        <v>0</v>
      </c>
      <c r="AW16">
        <v>0</v>
      </c>
      <c r="AX16">
        <f t="shared" si="24"/>
        <v>0</v>
      </c>
      <c r="AY16">
        <v>0</v>
      </c>
      <c r="AZ16">
        <f t="shared" si="25"/>
        <v>0</v>
      </c>
      <c r="BA16">
        <v>0</v>
      </c>
      <c r="BB16">
        <f t="shared" si="26"/>
        <v>0</v>
      </c>
      <c r="BC16">
        <v>3.51</v>
      </c>
      <c r="BD16">
        <f t="shared" si="27"/>
        <v>313568222.75999999</v>
      </c>
      <c r="BE16">
        <v>0</v>
      </c>
      <c r="BF16">
        <f t="shared" si="28"/>
        <v>0</v>
      </c>
      <c r="BG16">
        <v>5.8100000000000005</v>
      </c>
      <c r="BH16">
        <f t="shared" si="29"/>
        <v>510242984.72000003</v>
      </c>
      <c r="BI16">
        <v>0</v>
      </c>
      <c r="BJ16">
        <f t="shared" si="30"/>
        <v>0</v>
      </c>
      <c r="BK16">
        <v>0</v>
      </c>
      <c r="BL16">
        <f t="shared" si="31"/>
        <v>0</v>
      </c>
      <c r="BM16">
        <v>0</v>
      </c>
      <c r="BN16">
        <f t="shared" si="32"/>
        <v>0</v>
      </c>
      <c r="BO16">
        <v>0</v>
      </c>
      <c r="BP16">
        <f t="shared" si="33"/>
        <v>0</v>
      </c>
      <c r="BQ16">
        <v>0.27999999999999936</v>
      </c>
      <c r="BR16">
        <f t="shared" si="34"/>
        <v>25257769.683999941</v>
      </c>
      <c r="BS16">
        <v>1.3399999999999999</v>
      </c>
      <c r="BT16">
        <f t="shared" si="35"/>
        <v>119506907.86399999</v>
      </c>
      <c r="BU16">
        <v>0</v>
      </c>
      <c r="BV16">
        <f t="shared" si="36"/>
        <v>0</v>
      </c>
      <c r="BW16">
        <v>0</v>
      </c>
      <c r="BX16">
        <f t="shared" si="37"/>
        <v>0</v>
      </c>
      <c r="BY16">
        <v>0</v>
      </c>
      <c r="BZ16">
        <f t="shared" si="38"/>
        <v>0</v>
      </c>
      <c r="CA16">
        <v>0</v>
      </c>
      <c r="CB16">
        <f t="shared" si="39"/>
        <v>0</v>
      </c>
      <c r="CC16">
        <v>0</v>
      </c>
      <c r="CD16">
        <f t="shared" si="40"/>
        <v>0</v>
      </c>
      <c r="CE16">
        <v>0</v>
      </c>
      <c r="CF16">
        <f t="shared" si="41"/>
        <v>0</v>
      </c>
      <c r="CG16">
        <v>0</v>
      </c>
      <c r="CH16">
        <f t="shared" si="42"/>
        <v>0</v>
      </c>
      <c r="CI16">
        <v>0</v>
      </c>
      <c r="CJ16">
        <f t="shared" si="43"/>
        <v>0</v>
      </c>
      <c r="CK16">
        <v>0</v>
      </c>
      <c r="CL16">
        <f t="shared" si="44"/>
        <v>0</v>
      </c>
      <c r="CM16">
        <v>2.1400000000000006</v>
      </c>
      <c r="CN16">
        <f t="shared" si="45"/>
        <v>179999273.82800007</v>
      </c>
      <c r="CO16">
        <v>0</v>
      </c>
      <c r="CP16">
        <f t="shared" si="46"/>
        <v>0</v>
      </c>
      <c r="CQ16">
        <v>0</v>
      </c>
      <c r="CR16">
        <f t="shared" si="47"/>
        <v>0</v>
      </c>
      <c r="CS16">
        <v>0</v>
      </c>
      <c r="CT16">
        <f t="shared" si="48"/>
        <v>0</v>
      </c>
    </row>
    <row r="17" spans="1:98" x14ac:dyDescent="0.35">
      <c r="A17" s="12" t="s">
        <v>40</v>
      </c>
      <c r="B17" s="12" t="s">
        <v>41</v>
      </c>
      <c r="C17">
        <v>802</v>
      </c>
      <c r="D17">
        <f t="shared" si="1"/>
        <v>75897470500</v>
      </c>
      <c r="E17">
        <v>1630</v>
      </c>
      <c r="F17">
        <f t="shared" si="2"/>
        <v>154255457500</v>
      </c>
      <c r="G17">
        <v>1216</v>
      </c>
      <c r="H17">
        <f t="shared" si="3"/>
        <v>115352647513.60004</v>
      </c>
      <c r="I17">
        <v>2.21</v>
      </c>
      <c r="J17">
        <f t="shared" si="4"/>
        <v>208474642.01199999</v>
      </c>
      <c r="K17">
        <v>0</v>
      </c>
      <c r="L17">
        <f t="shared" si="5"/>
        <v>0</v>
      </c>
      <c r="M17">
        <v>0</v>
      </c>
      <c r="N17">
        <f t="shared" si="6"/>
        <v>0</v>
      </c>
      <c r="O17">
        <v>3.76</v>
      </c>
      <c r="P17">
        <f t="shared" si="7"/>
        <v>334621159.01600003</v>
      </c>
      <c r="Q17">
        <v>3.76</v>
      </c>
      <c r="R17">
        <f t="shared" si="8"/>
        <v>325938942.64000005</v>
      </c>
      <c r="S17">
        <v>1.96</v>
      </c>
      <c r="T17">
        <f t="shared" si="9"/>
        <v>181701194.16400003</v>
      </c>
      <c r="U17">
        <v>0</v>
      </c>
      <c r="V17">
        <f t="shared" si="10"/>
        <v>0</v>
      </c>
      <c r="W17">
        <v>0</v>
      </c>
      <c r="X17">
        <f t="shared" si="11"/>
        <v>0</v>
      </c>
      <c r="Y17">
        <v>0</v>
      </c>
      <c r="Z17">
        <f t="shared" si="12"/>
        <v>0</v>
      </c>
      <c r="AA17">
        <v>0</v>
      </c>
      <c r="AB17">
        <f t="shared" si="13"/>
        <v>0</v>
      </c>
      <c r="AC17">
        <v>0</v>
      </c>
      <c r="AD17">
        <f t="shared" si="14"/>
        <v>0</v>
      </c>
      <c r="AE17">
        <v>0</v>
      </c>
      <c r="AF17">
        <f t="shared" si="15"/>
        <v>0</v>
      </c>
      <c r="AG17">
        <v>0</v>
      </c>
      <c r="AH17">
        <f t="shared" si="16"/>
        <v>0</v>
      </c>
      <c r="AI17">
        <v>0</v>
      </c>
      <c r="AJ17">
        <f t="shared" si="17"/>
        <v>0</v>
      </c>
      <c r="AK17">
        <v>0</v>
      </c>
      <c r="AL17">
        <f t="shared" si="18"/>
        <v>0</v>
      </c>
      <c r="AM17">
        <v>0</v>
      </c>
      <c r="AN17">
        <f t="shared" si="19"/>
        <v>0</v>
      </c>
      <c r="AO17">
        <v>0</v>
      </c>
      <c r="AP17">
        <f t="shared" si="20"/>
        <v>0</v>
      </c>
      <c r="AQ17">
        <v>0</v>
      </c>
      <c r="AR17">
        <f t="shared" si="21"/>
        <v>0</v>
      </c>
      <c r="AS17">
        <v>0</v>
      </c>
      <c r="AT17">
        <f t="shared" si="22"/>
        <v>0</v>
      </c>
      <c r="AU17">
        <v>0</v>
      </c>
      <c r="AV17">
        <f t="shared" si="23"/>
        <v>0</v>
      </c>
      <c r="AW17">
        <v>0</v>
      </c>
      <c r="AX17">
        <f t="shared" si="24"/>
        <v>0</v>
      </c>
      <c r="AY17">
        <v>0</v>
      </c>
      <c r="AZ17">
        <f t="shared" si="25"/>
        <v>0</v>
      </c>
      <c r="BA17">
        <v>0</v>
      </c>
      <c r="BB17">
        <f t="shared" si="26"/>
        <v>0</v>
      </c>
      <c r="BC17">
        <v>0</v>
      </c>
      <c r="BD17">
        <f t="shared" si="27"/>
        <v>0</v>
      </c>
      <c r="BE17">
        <v>0</v>
      </c>
      <c r="BF17">
        <f t="shared" si="28"/>
        <v>0</v>
      </c>
      <c r="BG17">
        <v>0</v>
      </c>
      <c r="BH17">
        <f t="shared" si="29"/>
        <v>0</v>
      </c>
      <c r="BI17">
        <v>0</v>
      </c>
      <c r="BJ17">
        <f t="shared" si="30"/>
        <v>0</v>
      </c>
      <c r="BK17">
        <v>0</v>
      </c>
      <c r="BL17">
        <f t="shared" si="31"/>
        <v>0</v>
      </c>
      <c r="BM17">
        <v>0</v>
      </c>
      <c r="BN17">
        <f t="shared" si="32"/>
        <v>0</v>
      </c>
      <c r="BO17">
        <v>0</v>
      </c>
      <c r="BP17">
        <f t="shared" si="33"/>
        <v>0</v>
      </c>
      <c r="BQ17">
        <v>1.78</v>
      </c>
      <c r="BR17">
        <f t="shared" si="34"/>
        <v>160567250.134</v>
      </c>
      <c r="BS17">
        <v>0</v>
      </c>
      <c r="BT17">
        <f t="shared" si="35"/>
        <v>0</v>
      </c>
      <c r="BU17">
        <v>0</v>
      </c>
      <c r="BV17">
        <f t="shared" si="36"/>
        <v>0</v>
      </c>
      <c r="BW17">
        <v>0</v>
      </c>
      <c r="BX17">
        <f t="shared" si="37"/>
        <v>0</v>
      </c>
      <c r="BY17">
        <v>0</v>
      </c>
      <c r="BZ17">
        <f t="shared" si="38"/>
        <v>0</v>
      </c>
      <c r="CA17">
        <v>0</v>
      </c>
      <c r="CB17">
        <f t="shared" si="39"/>
        <v>0</v>
      </c>
      <c r="CC17">
        <v>0</v>
      </c>
      <c r="CD17">
        <f t="shared" si="40"/>
        <v>0</v>
      </c>
      <c r="CE17">
        <v>0</v>
      </c>
      <c r="CF17">
        <f t="shared" si="41"/>
        <v>0</v>
      </c>
      <c r="CG17">
        <v>0</v>
      </c>
      <c r="CH17">
        <f t="shared" si="42"/>
        <v>0</v>
      </c>
      <c r="CI17">
        <v>0</v>
      </c>
      <c r="CJ17">
        <f t="shared" si="43"/>
        <v>0</v>
      </c>
      <c r="CK17">
        <v>0</v>
      </c>
      <c r="CL17">
        <f t="shared" si="44"/>
        <v>0</v>
      </c>
      <c r="CM17">
        <v>0</v>
      </c>
      <c r="CN17">
        <f t="shared" si="45"/>
        <v>0</v>
      </c>
      <c r="CO17">
        <v>0</v>
      </c>
      <c r="CP17">
        <f t="shared" si="46"/>
        <v>0</v>
      </c>
      <c r="CQ17">
        <v>0</v>
      </c>
      <c r="CR17">
        <f t="shared" si="47"/>
        <v>0</v>
      </c>
      <c r="CS17">
        <v>0</v>
      </c>
      <c r="CT17">
        <f t="shared" si="48"/>
        <v>0</v>
      </c>
    </row>
    <row r="18" spans="1:98" x14ac:dyDescent="0.35">
      <c r="A18" s="12" t="s">
        <v>42</v>
      </c>
      <c r="B18" s="12" t="s">
        <v>43</v>
      </c>
      <c r="C18">
        <v>0</v>
      </c>
      <c r="D18">
        <f t="shared" si="1"/>
        <v>0</v>
      </c>
      <c r="E18">
        <v>0</v>
      </c>
      <c r="F18">
        <f t="shared" si="2"/>
        <v>0</v>
      </c>
      <c r="G18">
        <v>0</v>
      </c>
      <c r="H18">
        <f t="shared" si="3"/>
        <v>0</v>
      </c>
      <c r="I18">
        <v>0</v>
      </c>
      <c r="J18">
        <f t="shared" si="4"/>
        <v>0</v>
      </c>
      <c r="K18">
        <v>1.5854545454545454</v>
      </c>
      <c r="L18">
        <f t="shared" si="5"/>
        <v>148479472.44509095</v>
      </c>
      <c r="M18">
        <v>1.5854545454545454</v>
      </c>
      <c r="N18">
        <f t="shared" si="6"/>
        <v>147279153.34690911</v>
      </c>
      <c r="O18">
        <v>0</v>
      </c>
      <c r="P18">
        <f t="shared" si="7"/>
        <v>0</v>
      </c>
      <c r="Q18">
        <v>0</v>
      </c>
      <c r="R18">
        <f t="shared" si="8"/>
        <v>0</v>
      </c>
      <c r="S18">
        <v>0.90545454545454551</v>
      </c>
      <c r="T18">
        <f t="shared" si="9"/>
        <v>83939883.760363653</v>
      </c>
      <c r="U18">
        <v>0</v>
      </c>
      <c r="V18">
        <f t="shared" si="10"/>
        <v>0</v>
      </c>
      <c r="W18">
        <v>0</v>
      </c>
      <c r="X18">
        <f t="shared" si="11"/>
        <v>0</v>
      </c>
      <c r="Y18">
        <v>0</v>
      </c>
      <c r="Z18">
        <f t="shared" si="12"/>
        <v>0</v>
      </c>
      <c r="AA18">
        <v>0</v>
      </c>
      <c r="AB18">
        <f t="shared" si="13"/>
        <v>0</v>
      </c>
      <c r="AC18">
        <v>0</v>
      </c>
      <c r="AD18">
        <f t="shared" si="14"/>
        <v>0</v>
      </c>
      <c r="AE18">
        <v>0</v>
      </c>
      <c r="AF18">
        <f t="shared" si="15"/>
        <v>0</v>
      </c>
      <c r="AG18">
        <v>0</v>
      </c>
      <c r="AH18">
        <f t="shared" si="16"/>
        <v>0</v>
      </c>
      <c r="AI18">
        <v>0.93545454545454554</v>
      </c>
      <c r="AJ18">
        <f t="shared" si="17"/>
        <v>86048219.479090914</v>
      </c>
      <c r="AK18">
        <v>0</v>
      </c>
      <c r="AL18">
        <f t="shared" si="18"/>
        <v>0</v>
      </c>
      <c r="AM18">
        <v>0</v>
      </c>
      <c r="AN18">
        <f t="shared" si="19"/>
        <v>0</v>
      </c>
      <c r="AO18">
        <v>0</v>
      </c>
      <c r="AP18">
        <f t="shared" si="20"/>
        <v>0</v>
      </c>
      <c r="AQ18">
        <v>0</v>
      </c>
      <c r="AR18">
        <f t="shared" si="21"/>
        <v>0</v>
      </c>
      <c r="AS18">
        <v>0</v>
      </c>
      <c r="AT18">
        <f t="shared" si="22"/>
        <v>0</v>
      </c>
      <c r="AU18">
        <v>0</v>
      </c>
      <c r="AV18">
        <f t="shared" si="23"/>
        <v>0</v>
      </c>
      <c r="AW18">
        <v>0</v>
      </c>
      <c r="AX18">
        <f t="shared" si="24"/>
        <v>0</v>
      </c>
      <c r="AY18">
        <v>1.2454545454545456</v>
      </c>
      <c r="AZ18">
        <f t="shared" si="25"/>
        <v>109236264.62636365</v>
      </c>
      <c r="BA18">
        <v>1.0654545454545454</v>
      </c>
      <c r="BB18">
        <f t="shared" si="26"/>
        <v>96393056.752727285</v>
      </c>
      <c r="BC18">
        <v>0</v>
      </c>
      <c r="BD18">
        <f t="shared" si="27"/>
        <v>0</v>
      </c>
      <c r="BE18">
        <v>0</v>
      </c>
      <c r="BF18">
        <f t="shared" si="28"/>
        <v>0</v>
      </c>
      <c r="BG18">
        <v>1.0854545454545454</v>
      </c>
      <c r="BH18">
        <f t="shared" si="29"/>
        <v>95326259.389090911</v>
      </c>
      <c r="BI18">
        <v>0</v>
      </c>
      <c r="BJ18">
        <f t="shared" si="30"/>
        <v>0</v>
      </c>
      <c r="BK18">
        <v>1.6254545454545455</v>
      </c>
      <c r="BL18">
        <f t="shared" si="31"/>
        <v>137642875.99963638</v>
      </c>
      <c r="BM18">
        <v>0</v>
      </c>
      <c r="BN18">
        <f t="shared" si="32"/>
        <v>0</v>
      </c>
      <c r="BO18">
        <v>0</v>
      </c>
      <c r="BP18">
        <f t="shared" si="33"/>
        <v>0</v>
      </c>
      <c r="BQ18">
        <v>0</v>
      </c>
      <c r="BR18">
        <f t="shared" si="34"/>
        <v>0</v>
      </c>
      <c r="BS18">
        <v>0</v>
      </c>
      <c r="BT18">
        <f t="shared" si="35"/>
        <v>0</v>
      </c>
      <c r="BU18">
        <v>0</v>
      </c>
      <c r="BV18">
        <f t="shared" si="36"/>
        <v>0</v>
      </c>
      <c r="BW18">
        <v>0</v>
      </c>
      <c r="BX18">
        <f t="shared" si="37"/>
        <v>0</v>
      </c>
      <c r="BY18">
        <v>0</v>
      </c>
      <c r="BZ18">
        <f t="shared" si="38"/>
        <v>0</v>
      </c>
      <c r="CA18">
        <v>0</v>
      </c>
      <c r="CB18">
        <f t="shared" si="39"/>
        <v>0</v>
      </c>
      <c r="CC18">
        <v>0</v>
      </c>
      <c r="CD18">
        <f t="shared" si="40"/>
        <v>0</v>
      </c>
      <c r="CE18">
        <v>0</v>
      </c>
      <c r="CF18">
        <f t="shared" si="41"/>
        <v>0</v>
      </c>
      <c r="CG18">
        <v>0</v>
      </c>
      <c r="CH18">
        <f t="shared" si="42"/>
        <v>0</v>
      </c>
      <c r="CI18">
        <v>0</v>
      </c>
      <c r="CJ18">
        <f t="shared" si="43"/>
        <v>0</v>
      </c>
      <c r="CK18">
        <v>0</v>
      </c>
      <c r="CL18">
        <f t="shared" si="44"/>
        <v>0</v>
      </c>
      <c r="CM18">
        <v>0</v>
      </c>
      <c r="CN18">
        <f t="shared" si="45"/>
        <v>0</v>
      </c>
      <c r="CO18">
        <v>0</v>
      </c>
      <c r="CP18">
        <f t="shared" si="46"/>
        <v>0</v>
      </c>
      <c r="CQ18">
        <v>0</v>
      </c>
      <c r="CR18">
        <f t="shared" si="47"/>
        <v>0</v>
      </c>
      <c r="CS18">
        <v>0</v>
      </c>
      <c r="CT18">
        <f t="shared" si="48"/>
        <v>0</v>
      </c>
    </row>
    <row r="19" spans="1:98" x14ac:dyDescent="0.35">
      <c r="A19" s="12" t="s">
        <v>44</v>
      </c>
      <c r="B19" s="12" t="s">
        <v>45</v>
      </c>
      <c r="C19">
        <v>2.79</v>
      </c>
      <c r="D19">
        <f t="shared" si="1"/>
        <v>264032347.5</v>
      </c>
      <c r="E19">
        <v>4.38</v>
      </c>
      <c r="F19">
        <f t="shared" si="2"/>
        <v>414502395</v>
      </c>
      <c r="G19">
        <v>3.585</v>
      </c>
      <c r="H19">
        <f t="shared" si="3"/>
        <v>340081612.9410001</v>
      </c>
      <c r="I19">
        <v>0</v>
      </c>
      <c r="J19">
        <f t="shared" si="4"/>
        <v>0</v>
      </c>
      <c r="K19">
        <v>0</v>
      </c>
      <c r="L19">
        <f t="shared" si="5"/>
        <v>0</v>
      </c>
      <c r="M19">
        <v>0</v>
      </c>
      <c r="N19">
        <f t="shared" si="6"/>
        <v>0</v>
      </c>
      <c r="O19">
        <v>0</v>
      </c>
      <c r="P19">
        <f t="shared" si="7"/>
        <v>0</v>
      </c>
      <c r="Q19">
        <v>0</v>
      </c>
      <c r="R19">
        <f t="shared" si="8"/>
        <v>0</v>
      </c>
      <c r="S19">
        <v>0</v>
      </c>
      <c r="T19">
        <f t="shared" si="9"/>
        <v>0</v>
      </c>
      <c r="U19">
        <v>0</v>
      </c>
      <c r="V19">
        <f t="shared" si="10"/>
        <v>0</v>
      </c>
      <c r="W19">
        <v>0</v>
      </c>
      <c r="X19">
        <f t="shared" si="11"/>
        <v>0</v>
      </c>
      <c r="Y19">
        <v>0</v>
      </c>
      <c r="Z19">
        <f t="shared" si="12"/>
        <v>0</v>
      </c>
      <c r="AA19">
        <v>0</v>
      </c>
      <c r="AB19">
        <f t="shared" si="13"/>
        <v>0</v>
      </c>
      <c r="AC19">
        <v>0</v>
      </c>
      <c r="AD19">
        <f t="shared" si="14"/>
        <v>0</v>
      </c>
      <c r="AE19">
        <v>0</v>
      </c>
      <c r="AF19">
        <f t="shared" si="15"/>
        <v>0</v>
      </c>
      <c r="AG19">
        <v>0</v>
      </c>
      <c r="AH19">
        <f t="shared" si="16"/>
        <v>0</v>
      </c>
      <c r="AI19">
        <v>0</v>
      </c>
      <c r="AJ19">
        <f t="shared" si="17"/>
        <v>0</v>
      </c>
      <c r="AK19">
        <v>0</v>
      </c>
      <c r="AL19">
        <f t="shared" si="18"/>
        <v>0</v>
      </c>
      <c r="AM19">
        <v>0</v>
      </c>
      <c r="AN19">
        <f t="shared" si="19"/>
        <v>0</v>
      </c>
      <c r="AO19">
        <v>0</v>
      </c>
      <c r="AP19">
        <f t="shared" si="20"/>
        <v>0</v>
      </c>
      <c r="AQ19">
        <v>0</v>
      </c>
      <c r="AR19">
        <f t="shared" si="21"/>
        <v>0</v>
      </c>
      <c r="AS19">
        <v>0</v>
      </c>
      <c r="AT19">
        <f t="shared" si="22"/>
        <v>0</v>
      </c>
      <c r="AU19">
        <v>0</v>
      </c>
      <c r="AV19">
        <f t="shared" si="23"/>
        <v>0</v>
      </c>
      <c r="AW19">
        <v>0</v>
      </c>
      <c r="AX19">
        <f t="shared" si="24"/>
        <v>0</v>
      </c>
      <c r="AY19">
        <v>0</v>
      </c>
      <c r="AZ19">
        <f t="shared" si="25"/>
        <v>0</v>
      </c>
      <c r="BA19">
        <v>0</v>
      </c>
      <c r="BB19">
        <f t="shared" si="26"/>
        <v>0</v>
      </c>
      <c r="BC19">
        <v>0</v>
      </c>
      <c r="BD19">
        <f t="shared" si="27"/>
        <v>0</v>
      </c>
      <c r="BE19">
        <v>0</v>
      </c>
      <c r="BF19">
        <f t="shared" si="28"/>
        <v>0</v>
      </c>
      <c r="BG19">
        <v>0</v>
      </c>
      <c r="BH19">
        <f t="shared" si="29"/>
        <v>0</v>
      </c>
      <c r="BI19">
        <v>0</v>
      </c>
      <c r="BJ19">
        <f t="shared" si="30"/>
        <v>0</v>
      </c>
      <c r="BK19">
        <v>0</v>
      </c>
      <c r="BL19">
        <f t="shared" si="31"/>
        <v>0</v>
      </c>
      <c r="BM19">
        <v>0</v>
      </c>
      <c r="BN19">
        <f t="shared" si="32"/>
        <v>0</v>
      </c>
      <c r="BO19">
        <v>0</v>
      </c>
      <c r="BP19">
        <f t="shared" si="33"/>
        <v>0</v>
      </c>
      <c r="BQ19">
        <v>0</v>
      </c>
      <c r="BR19">
        <f t="shared" si="34"/>
        <v>0</v>
      </c>
      <c r="BS19">
        <v>0</v>
      </c>
      <c r="BT19">
        <f t="shared" si="35"/>
        <v>0</v>
      </c>
      <c r="BU19">
        <v>0</v>
      </c>
      <c r="BV19">
        <f t="shared" si="36"/>
        <v>0</v>
      </c>
      <c r="BW19">
        <v>0</v>
      </c>
      <c r="BX19">
        <f t="shared" si="37"/>
        <v>0</v>
      </c>
      <c r="BY19">
        <v>0</v>
      </c>
      <c r="BZ19">
        <f t="shared" si="38"/>
        <v>0</v>
      </c>
      <c r="CA19">
        <v>0</v>
      </c>
      <c r="CB19">
        <f t="shared" si="39"/>
        <v>0</v>
      </c>
      <c r="CC19">
        <v>0</v>
      </c>
      <c r="CD19">
        <f t="shared" si="40"/>
        <v>0</v>
      </c>
      <c r="CE19">
        <v>0</v>
      </c>
      <c r="CF19">
        <f t="shared" si="41"/>
        <v>0</v>
      </c>
      <c r="CG19">
        <v>0</v>
      </c>
      <c r="CH19">
        <f t="shared" si="42"/>
        <v>0</v>
      </c>
      <c r="CI19">
        <v>0</v>
      </c>
      <c r="CJ19">
        <f t="shared" si="43"/>
        <v>0</v>
      </c>
      <c r="CK19">
        <v>0</v>
      </c>
      <c r="CL19">
        <f t="shared" si="44"/>
        <v>0</v>
      </c>
      <c r="CM19">
        <v>0</v>
      </c>
      <c r="CN19">
        <f t="shared" si="45"/>
        <v>0</v>
      </c>
      <c r="CO19">
        <v>0</v>
      </c>
      <c r="CP19">
        <f t="shared" si="46"/>
        <v>0</v>
      </c>
      <c r="CQ19">
        <v>0</v>
      </c>
      <c r="CR19">
        <f t="shared" si="47"/>
        <v>0</v>
      </c>
      <c r="CS19">
        <v>0</v>
      </c>
      <c r="CT19">
        <f t="shared" si="48"/>
        <v>0</v>
      </c>
    </row>
    <row r="20" spans="1:98" x14ac:dyDescent="0.35">
      <c r="A20" s="13" t="s">
        <v>46</v>
      </c>
      <c r="B20" s="13" t="s">
        <v>47</v>
      </c>
      <c r="C20">
        <v>23993.537272727273</v>
      </c>
      <c r="D20">
        <f t="shared" si="1"/>
        <v>2270634398188.8638</v>
      </c>
      <c r="E20">
        <v>33093.53727272727</v>
      </c>
      <c r="F20">
        <f t="shared" si="2"/>
        <v>3131815173188.8633</v>
      </c>
      <c r="G20">
        <v>28543.281666666666</v>
      </c>
      <c r="H20">
        <f>G20*G$4</f>
        <v>2707683477776.6465</v>
      </c>
      <c r="I20">
        <v>156.53727272727272</v>
      </c>
      <c r="J20">
        <f t="shared" si="4"/>
        <v>14766539318.259274</v>
      </c>
      <c r="K20">
        <v>57.337272727272726</v>
      </c>
      <c r="L20">
        <f t="shared" si="5"/>
        <v>5369695416.6194553</v>
      </c>
      <c r="M20">
        <v>57.337272727272726</v>
      </c>
      <c r="N20">
        <f t="shared" si="6"/>
        <v>5326286399.5085459</v>
      </c>
      <c r="O20">
        <v>329.53727272727275</v>
      </c>
      <c r="P20">
        <f t="shared" si="7"/>
        <v>29327165994.407368</v>
      </c>
      <c r="Q20">
        <v>329.53727272727275</v>
      </c>
      <c r="R20">
        <f t="shared" si="8"/>
        <v>28566231444.999096</v>
      </c>
      <c r="S20">
        <v>87.237272727272725</v>
      </c>
      <c r="T20">
        <f t="shared" si="9"/>
        <v>8087304403.1408195</v>
      </c>
      <c r="U20">
        <v>26.937272727272727</v>
      </c>
      <c r="V20">
        <f t="shared" si="10"/>
        <v>2540038362.9237275</v>
      </c>
      <c r="W20">
        <v>19.337272727272726</v>
      </c>
      <c r="X20">
        <f t="shared" si="11"/>
        <v>1823399683.3637273</v>
      </c>
      <c r="Y20">
        <v>25.13727272727273</v>
      </c>
      <c r="Z20">
        <f t="shared" si="12"/>
        <v>2370308149.3437276</v>
      </c>
      <c r="AA20">
        <v>20.581666666666667</v>
      </c>
      <c r="AB20">
        <f t="shared" si="13"/>
        <v>1939181065.2668335</v>
      </c>
      <c r="AC20">
        <v>22.824646693907376</v>
      </c>
      <c r="AD20">
        <f t="shared" si="14"/>
        <v>2157424126.6643505</v>
      </c>
      <c r="AE20">
        <v>12.337272727272728</v>
      </c>
      <c r="AF20">
        <f t="shared" si="15"/>
        <v>1187155575.7965455</v>
      </c>
      <c r="AG20">
        <v>61.637272727272723</v>
      </c>
      <c r="AH20">
        <f t="shared" si="16"/>
        <v>5735063327.470727</v>
      </c>
      <c r="AI20">
        <v>15.137272727272729</v>
      </c>
      <c r="AJ20">
        <f t="shared" si="17"/>
        <v>1392409040.3754547</v>
      </c>
      <c r="AK20">
        <v>15.037272727272727</v>
      </c>
      <c r="AL20">
        <f t="shared" si="18"/>
        <v>1412810060.2038183</v>
      </c>
      <c r="AM20">
        <v>11.337272727272728</v>
      </c>
      <c r="AN20">
        <f t="shared" si="19"/>
        <v>1042864280.9754546</v>
      </c>
      <c r="AO20">
        <v>1.0772727272727272</v>
      </c>
      <c r="AP20">
        <f t="shared" si="20"/>
        <v>101091610.88318181</v>
      </c>
      <c r="AQ20">
        <v>15.137272727272729</v>
      </c>
      <c r="AR20">
        <f t="shared" si="21"/>
        <v>1383813922.842273</v>
      </c>
      <c r="AS20">
        <v>6.5372727272727271</v>
      </c>
      <c r="AT20">
        <f t="shared" si="22"/>
        <v>591930480.70472729</v>
      </c>
      <c r="AU20">
        <v>8.7372727272727264</v>
      </c>
      <c r="AV20">
        <f t="shared" si="23"/>
        <v>747145264.33718181</v>
      </c>
      <c r="AW20">
        <v>9.2372727272727264</v>
      </c>
      <c r="AX20">
        <f t="shared" si="24"/>
        <v>808433908.50109088</v>
      </c>
      <c r="AY20">
        <v>2.8072727272727267</v>
      </c>
      <c r="AZ20">
        <f t="shared" si="25"/>
        <v>246220135.15781814</v>
      </c>
      <c r="BA20">
        <v>3.3172727272727265</v>
      </c>
      <c r="BB20">
        <f t="shared" si="26"/>
        <v>300117972.77363634</v>
      </c>
      <c r="BC20">
        <v>6.9372727272727275</v>
      </c>
      <c r="BD20">
        <f t="shared" si="27"/>
        <v>619745948.68727279</v>
      </c>
      <c r="BE20">
        <v>16.337272727272726</v>
      </c>
      <c r="BF20">
        <f t="shared" si="28"/>
        <v>1463211899.6205454</v>
      </c>
      <c r="BG20">
        <v>5.2372727272727264</v>
      </c>
      <c r="BH20">
        <f t="shared" si="29"/>
        <v>459945209.66545445</v>
      </c>
      <c r="BI20">
        <v>6.1372727272727268</v>
      </c>
      <c r="BJ20">
        <f t="shared" si="30"/>
        <v>522257463.10618174</v>
      </c>
      <c r="BK20">
        <v>14.537272727272727</v>
      </c>
      <c r="BL20">
        <f t="shared" si="31"/>
        <v>1231010755.0951819</v>
      </c>
      <c r="BM20">
        <v>4.6372727272727268</v>
      </c>
      <c r="BN20">
        <f t="shared" si="32"/>
        <v>395140057.26281816</v>
      </c>
      <c r="BO20">
        <v>4.3372727272727278</v>
      </c>
      <c r="BP20">
        <f t="shared" si="33"/>
        <v>390264311.53154552</v>
      </c>
      <c r="BQ20">
        <v>119.53727272727272</v>
      </c>
      <c r="BR20">
        <f t="shared" si="34"/>
        <v>10783017511.424818</v>
      </c>
      <c r="BS20">
        <v>37.737272727272732</v>
      </c>
      <c r="BT20">
        <f t="shared" si="35"/>
        <v>3365570727.5050917</v>
      </c>
      <c r="BU20">
        <v>52.63727272727273</v>
      </c>
      <c r="BV20">
        <f t="shared" si="36"/>
        <v>4656558000.4197273</v>
      </c>
      <c r="BW20">
        <v>7.0372727272727271</v>
      </c>
      <c r="BX20">
        <f t="shared" si="37"/>
        <v>622818944.52527273</v>
      </c>
      <c r="BY20">
        <v>1.4472727272727273</v>
      </c>
      <c r="BZ20">
        <f t="shared" si="38"/>
        <v>121075306.46545455</v>
      </c>
      <c r="CA20">
        <v>5.4372727272727275</v>
      </c>
      <c r="CB20">
        <f t="shared" si="39"/>
        <v>443960352.38154548</v>
      </c>
      <c r="CC20">
        <v>2.2872727272727271</v>
      </c>
      <c r="CD20">
        <f t="shared" si="40"/>
        <v>207192282.75527272</v>
      </c>
      <c r="CE20">
        <v>35.63727272727273</v>
      </c>
      <c r="CF20">
        <f t="shared" si="41"/>
        <v>3377938281.4058185</v>
      </c>
      <c r="CG20">
        <v>7.9372727272727275</v>
      </c>
      <c r="CH20">
        <f t="shared" si="42"/>
        <v>717794915.83809102</v>
      </c>
      <c r="CI20">
        <v>0</v>
      </c>
      <c r="CJ20">
        <f t="shared" si="43"/>
        <v>0</v>
      </c>
      <c r="CK20">
        <v>0</v>
      </c>
      <c r="CL20">
        <f t="shared" si="44"/>
        <v>0</v>
      </c>
      <c r="CM20">
        <v>2.8372727272727278</v>
      </c>
      <c r="CN20">
        <f t="shared" si="45"/>
        <v>238648145.12200007</v>
      </c>
      <c r="CO20">
        <v>0</v>
      </c>
      <c r="CP20">
        <f t="shared" si="46"/>
        <v>0</v>
      </c>
      <c r="CQ20">
        <v>0</v>
      </c>
      <c r="CR20">
        <f t="shared" si="47"/>
        <v>0</v>
      </c>
      <c r="CS20">
        <v>0</v>
      </c>
      <c r="CT20">
        <f t="shared" si="48"/>
        <v>0</v>
      </c>
    </row>
    <row r="21" spans="1:98" x14ac:dyDescent="0.35">
      <c r="A21" s="12" t="s">
        <v>48</v>
      </c>
      <c r="B21" s="12" t="s">
        <v>49</v>
      </c>
      <c r="C21">
        <v>0</v>
      </c>
      <c r="D21">
        <f t="shared" si="1"/>
        <v>0</v>
      </c>
      <c r="E21">
        <v>0</v>
      </c>
      <c r="F21">
        <f t="shared" si="2"/>
        <v>0</v>
      </c>
      <c r="G21">
        <v>0</v>
      </c>
      <c r="H21">
        <f t="shared" si="3"/>
        <v>0</v>
      </c>
      <c r="I21">
        <v>0</v>
      </c>
      <c r="J21">
        <f t="shared" si="4"/>
        <v>0</v>
      </c>
      <c r="K21">
        <v>0</v>
      </c>
      <c r="L21">
        <f t="shared" si="5"/>
        <v>0</v>
      </c>
      <c r="M21">
        <v>0</v>
      </c>
      <c r="N21">
        <f t="shared" si="6"/>
        <v>0</v>
      </c>
      <c r="O21">
        <v>0</v>
      </c>
      <c r="P21">
        <f t="shared" si="7"/>
        <v>0</v>
      </c>
      <c r="Q21">
        <v>0</v>
      </c>
      <c r="R21">
        <f t="shared" si="8"/>
        <v>0</v>
      </c>
      <c r="S21">
        <v>0</v>
      </c>
      <c r="T21">
        <f t="shared" si="9"/>
        <v>0</v>
      </c>
      <c r="U21">
        <v>0</v>
      </c>
      <c r="V21">
        <f t="shared" si="10"/>
        <v>0</v>
      </c>
      <c r="W21">
        <v>0</v>
      </c>
      <c r="X21">
        <f t="shared" si="11"/>
        <v>0</v>
      </c>
      <c r="Y21">
        <v>0</v>
      </c>
      <c r="Z21">
        <f t="shared" si="12"/>
        <v>0</v>
      </c>
      <c r="AA21">
        <v>0</v>
      </c>
      <c r="AB21">
        <f t="shared" si="13"/>
        <v>0</v>
      </c>
      <c r="AC21">
        <v>0</v>
      </c>
      <c r="AD21">
        <f t="shared" si="14"/>
        <v>0</v>
      </c>
      <c r="AE21">
        <v>0</v>
      </c>
      <c r="AF21">
        <f t="shared" si="15"/>
        <v>0</v>
      </c>
      <c r="AG21">
        <v>0</v>
      </c>
      <c r="AH21">
        <f t="shared" si="16"/>
        <v>0</v>
      </c>
      <c r="AI21">
        <v>0</v>
      </c>
      <c r="AJ21">
        <f t="shared" si="17"/>
        <v>0</v>
      </c>
      <c r="AK21">
        <v>0</v>
      </c>
      <c r="AL21">
        <f t="shared" si="18"/>
        <v>0</v>
      </c>
      <c r="AM21">
        <v>0</v>
      </c>
      <c r="AN21">
        <f t="shared" si="19"/>
        <v>0</v>
      </c>
      <c r="AO21">
        <v>0</v>
      </c>
      <c r="AP21">
        <f t="shared" si="20"/>
        <v>0</v>
      </c>
      <c r="AQ21">
        <v>0</v>
      </c>
      <c r="AR21">
        <f t="shared" si="21"/>
        <v>0</v>
      </c>
      <c r="AS21">
        <v>0</v>
      </c>
      <c r="AT21">
        <f t="shared" si="22"/>
        <v>0</v>
      </c>
      <c r="AU21">
        <v>0</v>
      </c>
      <c r="AV21">
        <f t="shared" si="23"/>
        <v>0</v>
      </c>
      <c r="AW21">
        <v>0</v>
      </c>
      <c r="AX21">
        <f t="shared" si="24"/>
        <v>0</v>
      </c>
      <c r="AY21">
        <v>0</v>
      </c>
      <c r="AZ21">
        <f t="shared" si="25"/>
        <v>0</v>
      </c>
      <c r="BA21">
        <v>0</v>
      </c>
      <c r="BB21">
        <f t="shared" si="26"/>
        <v>0</v>
      </c>
      <c r="BC21">
        <v>0</v>
      </c>
      <c r="BD21">
        <f t="shared" si="27"/>
        <v>0</v>
      </c>
      <c r="BE21">
        <v>0</v>
      </c>
      <c r="BF21">
        <f t="shared" si="28"/>
        <v>0</v>
      </c>
      <c r="BG21">
        <v>0</v>
      </c>
      <c r="BH21">
        <f t="shared" si="29"/>
        <v>0</v>
      </c>
      <c r="BI21">
        <v>0</v>
      </c>
      <c r="BJ21">
        <f t="shared" si="30"/>
        <v>0</v>
      </c>
      <c r="BK21">
        <v>0</v>
      </c>
      <c r="BL21">
        <f t="shared" si="31"/>
        <v>0</v>
      </c>
      <c r="BM21">
        <v>0</v>
      </c>
      <c r="BN21">
        <f t="shared" si="32"/>
        <v>0</v>
      </c>
      <c r="BO21">
        <v>0</v>
      </c>
      <c r="BP21">
        <f t="shared" si="33"/>
        <v>0</v>
      </c>
      <c r="BQ21">
        <v>0</v>
      </c>
      <c r="BR21">
        <f t="shared" si="34"/>
        <v>0</v>
      </c>
      <c r="BS21">
        <v>0</v>
      </c>
      <c r="BT21">
        <f t="shared" si="35"/>
        <v>0</v>
      </c>
      <c r="BU21">
        <v>0</v>
      </c>
      <c r="BV21">
        <f t="shared" si="36"/>
        <v>0</v>
      </c>
      <c r="BW21">
        <v>0</v>
      </c>
      <c r="BX21">
        <f t="shared" si="37"/>
        <v>0</v>
      </c>
      <c r="BY21">
        <v>0</v>
      </c>
      <c r="BZ21">
        <f t="shared" si="38"/>
        <v>0</v>
      </c>
      <c r="CA21">
        <v>0</v>
      </c>
      <c r="CB21">
        <f t="shared" si="39"/>
        <v>0</v>
      </c>
      <c r="CC21">
        <v>0</v>
      </c>
      <c r="CD21">
        <f t="shared" si="40"/>
        <v>0</v>
      </c>
      <c r="CE21">
        <v>0</v>
      </c>
      <c r="CF21">
        <f t="shared" si="41"/>
        <v>0</v>
      </c>
      <c r="CG21">
        <v>0</v>
      </c>
      <c r="CH21">
        <f t="shared" si="42"/>
        <v>0</v>
      </c>
      <c r="CI21">
        <v>0</v>
      </c>
      <c r="CJ21">
        <f t="shared" si="43"/>
        <v>0</v>
      </c>
      <c r="CK21">
        <v>0</v>
      </c>
      <c r="CL21">
        <f t="shared" si="44"/>
        <v>0</v>
      </c>
      <c r="CM21">
        <v>0</v>
      </c>
      <c r="CN21">
        <f t="shared" si="45"/>
        <v>0</v>
      </c>
      <c r="CO21">
        <v>0</v>
      </c>
      <c r="CP21">
        <f t="shared" si="46"/>
        <v>0</v>
      </c>
      <c r="CQ21">
        <v>0</v>
      </c>
      <c r="CR21">
        <f t="shared" si="47"/>
        <v>0</v>
      </c>
      <c r="CS21">
        <v>0</v>
      </c>
      <c r="CT21">
        <f t="shared" si="48"/>
        <v>0</v>
      </c>
    </row>
    <row r="22" spans="1:98" x14ac:dyDescent="0.35">
      <c r="A22" s="12" t="s">
        <v>50</v>
      </c>
      <c r="B22" s="12" t="s">
        <v>51</v>
      </c>
      <c r="C22">
        <v>0</v>
      </c>
      <c r="D22">
        <f t="shared" si="1"/>
        <v>0</v>
      </c>
      <c r="E22">
        <v>0</v>
      </c>
      <c r="F22">
        <f t="shared" si="2"/>
        <v>0</v>
      </c>
      <c r="G22">
        <v>0</v>
      </c>
      <c r="H22">
        <f t="shared" si="3"/>
        <v>0</v>
      </c>
      <c r="I22">
        <v>0</v>
      </c>
      <c r="J22">
        <f t="shared" si="4"/>
        <v>0</v>
      </c>
      <c r="K22">
        <v>0</v>
      </c>
      <c r="L22">
        <f t="shared" si="5"/>
        <v>0</v>
      </c>
      <c r="M22">
        <v>0</v>
      </c>
      <c r="N22">
        <f t="shared" si="6"/>
        <v>0</v>
      </c>
      <c r="O22">
        <v>0</v>
      </c>
      <c r="P22">
        <f t="shared" si="7"/>
        <v>0</v>
      </c>
      <c r="Q22">
        <v>0</v>
      </c>
      <c r="R22">
        <f t="shared" si="8"/>
        <v>0</v>
      </c>
      <c r="S22">
        <v>0</v>
      </c>
      <c r="T22">
        <f t="shared" si="9"/>
        <v>0</v>
      </c>
      <c r="U22">
        <v>0</v>
      </c>
      <c r="V22">
        <f t="shared" si="10"/>
        <v>0</v>
      </c>
      <c r="W22">
        <v>0</v>
      </c>
      <c r="X22">
        <f t="shared" si="11"/>
        <v>0</v>
      </c>
      <c r="Y22">
        <v>0</v>
      </c>
      <c r="Z22">
        <f t="shared" si="12"/>
        <v>0</v>
      </c>
      <c r="AA22">
        <v>0</v>
      </c>
      <c r="AB22">
        <f t="shared" si="13"/>
        <v>0</v>
      </c>
      <c r="AC22">
        <v>0</v>
      </c>
      <c r="AD22">
        <f t="shared" si="14"/>
        <v>0</v>
      </c>
      <c r="AE22">
        <v>0</v>
      </c>
      <c r="AF22">
        <f t="shared" si="15"/>
        <v>0</v>
      </c>
      <c r="AG22">
        <v>0</v>
      </c>
      <c r="AH22">
        <f t="shared" si="16"/>
        <v>0</v>
      </c>
      <c r="AI22">
        <v>0</v>
      </c>
      <c r="AJ22">
        <f t="shared" si="17"/>
        <v>0</v>
      </c>
      <c r="AK22">
        <v>0</v>
      </c>
      <c r="AL22">
        <f t="shared" si="18"/>
        <v>0</v>
      </c>
      <c r="AM22">
        <v>0</v>
      </c>
      <c r="AN22">
        <f t="shared" si="19"/>
        <v>0</v>
      </c>
      <c r="AO22">
        <v>0</v>
      </c>
      <c r="AP22">
        <f t="shared" si="20"/>
        <v>0</v>
      </c>
      <c r="AQ22">
        <v>0</v>
      </c>
      <c r="AR22">
        <f t="shared" si="21"/>
        <v>0</v>
      </c>
      <c r="AS22">
        <v>0</v>
      </c>
      <c r="AT22">
        <f t="shared" si="22"/>
        <v>0</v>
      </c>
      <c r="AU22">
        <v>0</v>
      </c>
      <c r="AV22">
        <f t="shared" si="23"/>
        <v>0</v>
      </c>
      <c r="AW22">
        <v>0</v>
      </c>
      <c r="AX22">
        <f t="shared" si="24"/>
        <v>0</v>
      </c>
      <c r="AY22">
        <v>0</v>
      </c>
      <c r="AZ22">
        <f t="shared" si="25"/>
        <v>0</v>
      </c>
      <c r="BA22">
        <v>0</v>
      </c>
      <c r="BB22">
        <f t="shared" si="26"/>
        <v>0</v>
      </c>
      <c r="BC22">
        <v>0</v>
      </c>
      <c r="BD22">
        <f t="shared" si="27"/>
        <v>0</v>
      </c>
      <c r="BE22">
        <v>0</v>
      </c>
      <c r="BF22">
        <f t="shared" si="28"/>
        <v>0</v>
      </c>
      <c r="BG22">
        <v>0</v>
      </c>
      <c r="BH22">
        <f t="shared" si="29"/>
        <v>0</v>
      </c>
      <c r="BI22">
        <v>0</v>
      </c>
      <c r="BJ22">
        <f t="shared" si="30"/>
        <v>0</v>
      </c>
      <c r="BK22">
        <v>0</v>
      </c>
      <c r="BL22">
        <f t="shared" si="31"/>
        <v>0</v>
      </c>
      <c r="BM22">
        <v>0</v>
      </c>
      <c r="BN22">
        <f t="shared" si="32"/>
        <v>0</v>
      </c>
      <c r="BO22">
        <v>0</v>
      </c>
      <c r="BP22">
        <f t="shared" si="33"/>
        <v>0</v>
      </c>
      <c r="BQ22">
        <v>0</v>
      </c>
      <c r="BR22">
        <f t="shared" si="34"/>
        <v>0</v>
      </c>
      <c r="BS22">
        <v>0</v>
      </c>
      <c r="BT22">
        <f t="shared" si="35"/>
        <v>0</v>
      </c>
      <c r="BU22">
        <v>0</v>
      </c>
      <c r="BV22">
        <f t="shared" si="36"/>
        <v>0</v>
      </c>
      <c r="BW22">
        <v>0</v>
      </c>
      <c r="BX22">
        <f t="shared" si="37"/>
        <v>0</v>
      </c>
      <c r="BY22">
        <v>0</v>
      </c>
      <c r="BZ22">
        <f t="shared" si="38"/>
        <v>0</v>
      </c>
      <c r="CA22">
        <v>0</v>
      </c>
      <c r="CB22">
        <f t="shared" si="39"/>
        <v>0</v>
      </c>
      <c r="CC22">
        <v>0</v>
      </c>
      <c r="CD22">
        <f t="shared" si="40"/>
        <v>0</v>
      </c>
      <c r="CE22">
        <v>0</v>
      </c>
      <c r="CF22">
        <f t="shared" si="41"/>
        <v>0</v>
      </c>
      <c r="CG22">
        <v>0</v>
      </c>
      <c r="CH22">
        <f t="shared" si="42"/>
        <v>0</v>
      </c>
      <c r="CI22">
        <v>0</v>
      </c>
      <c r="CJ22">
        <f t="shared" si="43"/>
        <v>0</v>
      </c>
      <c r="CK22">
        <v>0</v>
      </c>
      <c r="CL22">
        <f t="shared" si="44"/>
        <v>0</v>
      </c>
      <c r="CM22">
        <v>0</v>
      </c>
      <c r="CN22">
        <f t="shared" si="45"/>
        <v>0</v>
      </c>
      <c r="CO22">
        <v>0</v>
      </c>
      <c r="CP22">
        <f t="shared" si="46"/>
        <v>0</v>
      </c>
      <c r="CQ22">
        <v>0</v>
      </c>
      <c r="CR22">
        <f t="shared" si="47"/>
        <v>0</v>
      </c>
      <c r="CS22">
        <v>0</v>
      </c>
      <c r="CT22">
        <f t="shared" si="48"/>
        <v>0</v>
      </c>
    </row>
    <row r="23" spans="1:98" x14ac:dyDescent="0.35">
      <c r="A23" s="12" t="s">
        <v>52</v>
      </c>
      <c r="B23" s="12" t="s">
        <v>53</v>
      </c>
      <c r="C23">
        <v>25.9</v>
      </c>
      <c r="D23">
        <f t="shared" si="1"/>
        <v>2451052975</v>
      </c>
      <c r="E23">
        <v>40.5</v>
      </c>
      <c r="F23">
        <f t="shared" si="2"/>
        <v>3832727625</v>
      </c>
      <c r="G23">
        <v>33.200000000000003</v>
      </c>
      <c r="H23">
        <f t="shared" si="3"/>
        <v>3149430836.7200012</v>
      </c>
      <c r="I23">
        <v>0</v>
      </c>
      <c r="J23">
        <f t="shared" si="4"/>
        <v>0</v>
      </c>
      <c r="K23">
        <v>0</v>
      </c>
      <c r="L23">
        <f t="shared" si="5"/>
        <v>0</v>
      </c>
      <c r="M23">
        <v>0</v>
      </c>
      <c r="N23">
        <f t="shared" si="6"/>
        <v>0</v>
      </c>
      <c r="O23">
        <v>1.3</v>
      </c>
      <c r="P23">
        <f t="shared" si="7"/>
        <v>115693485.83000001</v>
      </c>
      <c r="Q23">
        <v>1.3</v>
      </c>
      <c r="R23">
        <f t="shared" si="8"/>
        <v>112691655.70000002</v>
      </c>
      <c r="S23">
        <v>1.27</v>
      </c>
      <c r="T23">
        <f t="shared" si="9"/>
        <v>117734957.44300003</v>
      </c>
      <c r="U23">
        <v>1.49</v>
      </c>
      <c r="V23">
        <f t="shared" si="10"/>
        <v>140498899.01900002</v>
      </c>
      <c r="W23">
        <v>0</v>
      </c>
      <c r="X23">
        <f t="shared" si="11"/>
        <v>0</v>
      </c>
      <c r="Y23">
        <v>0</v>
      </c>
      <c r="Z23">
        <f t="shared" si="12"/>
        <v>0</v>
      </c>
      <c r="AA23">
        <v>0</v>
      </c>
      <c r="AB23">
        <f t="shared" si="13"/>
        <v>0</v>
      </c>
      <c r="AC23">
        <v>0</v>
      </c>
      <c r="AD23">
        <f t="shared" si="14"/>
        <v>0</v>
      </c>
      <c r="AE23">
        <v>0</v>
      </c>
      <c r="AF23">
        <f t="shared" si="15"/>
        <v>0</v>
      </c>
      <c r="AG23">
        <v>0</v>
      </c>
      <c r="AH23">
        <f t="shared" si="16"/>
        <v>0</v>
      </c>
      <c r="AI23">
        <v>0</v>
      </c>
      <c r="AJ23">
        <f t="shared" si="17"/>
        <v>0</v>
      </c>
      <c r="AK23">
        <v>0</v>
      </c>
      <c r="AL23">
        <f t="shared" si="18"/>
        <v>0</v>
      </c>
      <c r="AM23">
        <v>0</v>
      </c>
      <c r="AN23">
        <f t="shared" si="19"/>
        <v>0</v>
      </c>
      <c r="AO23">
        <v>0</v>
      </c>
      <c r="AP23">
        <f t="shared" si="20"/>
        <v>0</v>
      </c>
      <c r="AQ23">
        <v>0</v>
      </c>
      <c r="AR23">
        <f t="shared" si="21"/>
        <v>0</v>
      </c>
      <c r="AS23">
        <v>0</v>
      </c>
      <c r="AT23">
        <f t="shared" si="22"/>
        <v>0</v>
      </c>
      <c r="AU23">
        <v>0</v>
      </c>
      <c r="AV23">
        <f t="shared" si="23"/>
        <v>0</v>
      </c>
      <c r="AW23">
        <v>0</v>
      </c>
      <c r="AX23">
        <f t="shared" si="24"/>
        <v>0</v>
      </c>
      <c r="AY23">
        <v>0</v>
      </c>
      <c r="AZ23">
        <f t="shared" si="25"/>
        <v>0</v>
      </c>
      <c r="BA23">
        <v>0</v>
      </c>
      <c r="BB23">
        <f t="shared" si="26"/>
        <v>0</v>
      </c>
      <c r="BC23">
        <v>0</v>
      </c>
      <c r="BD23">
        <f t="shared" si="27"/>
        <v>0</v>
      </c>
      <c r="BE23">
        <v>0</v>
      </c>
      <c r="BF23">
        <f t="shared" si="28"/>
        <v>0</v>
      </c>
      <c r="BG23">
        <v>0</v>
      </c>
      <c r="BH23">
        <f t="shared" si="29"/>
        <v>0</v>
      </c>
      <c r="BI23">
        <v>0</v>
      </c>
      <c r="BJ23">
        <f t="shared" si="30"/>
        <v>0</v>
      </c>
      <c r="BK23">
        <v>0</v>
      </c>
      <c r="BL23">
        <f t="shared" si="31"/>
        <v>0</v>
      </c>
      <c r="BM23">
        <v>0</v>
      </c>
      <c r="BN23">
        <f t="shared" si="32"/>
        <v>0</v>
      </c>
      <c r="BO23">
        <v>2.11</v>
      </c>
      <c r="BP23">
        <f t="shared" si="33"/>
        <v>189856102.92699999</v>
      </c>
      <c r="BQ23">
        <v>0</v>
      </c>
      <c r="BR23">
        <f t="shared" si="34"/>
        <v>0</v>
      </c>
      <c r="BS23">
        <v>0</v>
      </c>
      <c r="BT23">
        <f t="shared" si="35"/>
        <v>0</v>
      </c>
      <c r="BU23">
        <v>0</v>
      </c>
      <c r="BV23">
        <f t="shared" si="36"/>
        <v>0</v>
      </c>
      <c r="BW23">
        <v>0</v>
      </c>
      <c r="BX23">
        <f t="shared" si="37"/>
        <v>0</v>
      </c>
      <c r="BY23">
        <v>0</v>
      </c>
      <c r="BZ23">
        <f t="shared" si="38"/>
        <v>0</v>
      </c>
      <c r="CA23">
        <v>0</v>
      </c>
      <c r="CB23">
        <f t="shared" si="39"/>
        <v>0</v>
      </c>
      <c r="CC23">
        <v>0</v>
      </c>
      <c r="CD23">
        <f t="shared" si="40"/>
        <v>0</v>
      </c>
      <c r="CE23">
        <v>0</v>
      </c>
      <c r="CF23">
        <f t="shared" si="41"/>
        <v>0</v>
      </c>
      <c r="CG23">
        <v>1.55</v>
      </c>
      <c r="CH23">
        <f t="shared" si="42"/>
        <v>140171839.595</v>
      </c>
      <c r="CI23">
        <v>0</v>
      </c>
      <c r="CJ23">
        <f t="shared" si="43"/>
        <v>0</v>
      </c>
      <c r="CK23">
        <v>0</v>
      </c>
      <c r="CL23">
        <f t="shared" si="44"/>
        <v>0</v>
      </c>
      <c r="CM23">
        <v>0</v>
      </c>
      <c r="CN23">
        <f t="shared" si="45"/>
        <v>0</v>
      </c>
      <c r="CO23">
        <v>1.3</v>
      </c>
      <c r="CP23">
        <f t="shared" si="46"/>
        <v>107229309.07000001</v>
      </c>
      <c r="CQ23">
        <v>0</v>
      </c>
      <c r="CR23">
        <f t="shared" si="47"/>
        <v>0</v>
      </c>
      <c r="CS23">
        <v>0</v>
      </c>
      <c r="CT23">
        <f t="shared" si="48"/>
        <v>0</v>
      </c>
    </row>
    <row r="24" spans="1:98" x14ac:dyDescent="0.35">
      <c r="A24" s="12" t="s">
        <v>54</v>
      </c>
      <c r="B24" s="12" t="s">
        <v>55</v>
      </c>
      <c r="C24">
        <v>22</v>
      </c>
      <c r="D24">
        <f t="shared" si="1"/>
        <v>2081975500</v>
      </c>
      <c r="E24">
        <v>54</v>
      </c>
      <c r="F24">
        <f t="shared" si="2"/>
        <v>5110303500</v>
      </c>
      <c r="G24">
        <v>38</v>
      </c>
      <c r="H24">
        <f t="shared" si="3"/>
        <v>3604770234.8000011</v>
      </c>
      <c r="I24">
        <v>0</v>
      </c>
      <c r="J24">
        <f t="shared" si="4"/>
        <v>0</v>
      </c>
      <c r="K24">
        <v>0</v>
      </c>
      <c r="L24">
        <f t="shared" si="5"/>
        <v>0</v>
      </c>
      <c r="M24">
        <v>0</v>
      </c>
      <c r="N24">
        <f t="shared" si="6"/>
        <v>0</v>
      </c>
      <c r="O24">
        <v>0</v>
      </c>
      <c r="P24">
        <f t="shared" si="7"/>
        <v>0</v>
      </c>
      <c r="Q24">
        <v>0</v>
      </c>
      <c r="R24">
        <f t="shared" si="8"/>
        <v>0</v>
      </c>
      <c r="S24">
        <v>0</v>
      </c>
      <c r="T24">
        <f t="shared" si="9"/>
        <v>0</v>
      </c>
      <c r="U24">
        <v>0</v>
      </c>
      <c r="V24">
        <f t="shared" si="10"/>
        <v>0</v>
      </c>
      <c r="W24">
        <v>0</v>
      </c>
      <c r="X24">
        <f t="shared" si="11"/>
        <v>0</v>
      </c>
      <c r="Y24">
        <v>0</v>
      </c>
      <c r="Z24">
        <f t="shared" si="12"/>
        <v>0</v>
      </c>
      <c r="AA24">
        <v>0</v>
      </c>
      <c r="AB24">
        <f t="shared" si="13"/>
        <v>0</v>
      </c>
      <c r="AC24">
        <v>0</v>
      </c>
      <c r="AD24">
        <f t="shared" si="14"/>
        <v>0</v>
      </c>
      <c r="AE24">
        <v>0</v>
      </c>
      <c r="AF24">
        <f t="shared" si="15"/>
        <v>0</v>
      </c>
      <c r="AG24">
        <v>0</v>
      </c>
      <c r="AH24">
        <f t="shared" si="16"/>
        <v>0</v>
      </c>
      <c r="AI24">
        <v>0</v>
      </c>
      <c r="AJ24">
        <f t="shared" si="17"/>
        <v>0</v>
      </c>
      <c r="AK24">
        <v>0</v>
      </c>
      <c r="AL24">
        <f t="shared" si="18"/>
        <v>0</v>
      </c>
      <c r="AM24">
        <v>0</v>
      </c>
      <c r="AN24">
        <f t="shared" si="19"/>
        <v>0</v>
      </c>
      <c r="AO24">
        <v>0</v>
      </c>
      <c r="AP24">
        <f t="shared" si="20"/>
        <v>0</v>
      </c>
      <c r="AQ24">
        <v>0</v>
      </c>
      <c r="AR24">
        <f t="shared" si="21"/>
        <v>0</v>
      </c>
      <c r="AS24">
        <v>0</v>
      </c>
      <c r="AT24">
        <f t="shared" si="22"/>
        <v>0</v>
      </c>
      <c r="AU24">
        <v>0</v>
      </c>
      <c r="AV24">
        <f t="shared" si="23"/>
        <v>0</v>
      </c>
      <c r="AW24">
        <v>0</v>
      </c>
      <c r="AX24">
        <f t="shared" si="24"/>
        <v>0</v>
      </c>
      <c r="AY24">
        <v>0</v>
      </c>
      <c r="AZ24">
        <f t="shared" si="25"/>
        <v>0</v>
      </c>
      <c r="BA24">
        <v>0</v>
      </c>
      <c r="BB24">
        <f t="shared" si="26"/>
        <v>0</v>
      </c>
      <c r="BC24">
        <v>0</v>
      </c>
      <c r="BD24">
        <f t="shared" si="27"/>
        <v>0</v>
      </c>
      <c r="BE24">
        <v>0</v>
      </c>
      <c r="BF24">
        <f t="shared" si="28"/>
        <v>0</v>
      </c>
      <c r="BG24">
        <v>0</v>
      </c>
      <c r="BH24">
        <f t="shared" si="29"/>
        <v>0</v>
      </c>
      <c r="BI24">
        <v>0</v>
      </c>
      <c r="BJ24">
        <f t="shared" si="30"/>
        <v>0</v>
      </c>
      <c r="BK24">
        <v>0</v>
      </c>
      <c r="BL24">
        <f t="shared" si="31"/>
        <v>0</v>
      </c>
      <c r="BM24">
        <v>0</v>
      </c>
      <c r="BN24">
        <f t="shared" si="32"/>
        <v>0</v>
      </c>
      <c r="BO24">
        <v>0</v>
      </c>
      <c r="BP24">
        <f t="shared" si="33"/>
        <v>0</v>
      </c>
      <c r="BQ24">
        <v>0</v>
      </c>
      <c r="BR24">
        <f t="shared" si="34"/>
        <v>0</v>
      </c>
      <c r="BS24">
        <v>0</v>
      </c>
      <c r="BT24">
        <f t="shared" si="35"/>
        <v>0</v>
      </c>
      <c r="BU24">
        <v>0</v>
      </c>
      <c r="BV24">
        <f t="shared" si="36"/>
        <v>0</v>
      </c>
      <c r="BW24">
        <v>0</v>
      </c>
      <c r="BX24">
        <f t="shared" si="37"/>
        <v>0</v>
      </c>
      <c r="BY24">
        <v>0</v>
      </c>
      <c r="BZ24">
        <f t="shared" si="38"/>
        <v>0</v>
      </c>
      <c r="CA24">
        <v>0</v>
      </c>
      <c r="CB24">
        <f t="shared" si="39"/>
        <v>0</v>
      </c>
      <c r="CC24">
        <v>0</v>
      </c>
      <c r="CD24">
        <f t="shared" si="40"/>
        <v>0</v>
      </c>
      <c r="CE24">
        <v>0</v>
      </c>
      <c r="CF24">
        <f t="shared" si="41"/>
        <v>0</v>
      </c>
      <c r="CG24">
        <v>0</v>
      </c>
      <c r="CH24">
        <f t="shared" si="42"/>
        <v>0</v>
      </c>
      <c r="CI24">
        <v>0</v>
      </c>
      <c r="CJ24">
        <f t="shared" si="43"/>
        <v>0</v>
      </c>
      <c r="CK24">
        <v>0</v>
      </c>
      <c r="CL24">
        <f t="shared" si="44"/>
        <v>0</v>
      </c>
      <c r="CM24">
        <v>0</v>
      </c>
      <c r="CN24">
        <f t="shared" si="45"/>
        <v>0</v>
      </c>
      <c r="CO24">
        <v>0</v>
      </c>
      <c r="CP24">
        <f t="shared" si="46"/>
        <v>0</v>
      </c>
      <c r="CQ24">
        <v>0</v>
      </c>
      <c r="CR24">
        <f t="shared" si="47"/>
        <v>0</v>
      </c>
      <c r="CS24">
        <v>0</v>
      </c>
      <c r="CT24">
        <f t="shared" si="48"/>
        <v>0</v>
      </c>
    </row>
    <row r="25" spans="1:98" x14ac:dyDescent="0.35">
      <c r="A25" s="12" t="s">
        <v>56</v>
      </c>
      <c r="B25" s="12" t="s">
        <v>57</v>
      </c>
      <c r="C25">
        <v>0</v>
      </c>
      <c r="D25">
        <f t="shared" si="1"/>
        <v>0</v>
      </c>
      <c r="E25">
        <v>0</v>
      </c>
      <c r="F25">
        <f t="shared" si="2"/>
        <v>0</v>
      </c>
      <c r="G25">
        <v>0</v>
      </c>
      <c r="H25">
        <f t="shared" si="3"/>
        <v>0</v>
      </c>
      <c r="I25">
        <v>0</v>
      </c>
      <c r="J25">
        <f t="shared" si="4"/>
        <v>0</v>
      </c>
      <c r="K25">
        <v>0</v>
      </c>
      <c r="L25">
        <f t="shared" si="5"/>
        <v>0</v>
      </c>
      <c r="M25">
        <v>0</v>
      </c>
      <c r="N25">
        <f t="shared" si="6"/>
        <v>0</v>
      </c>
      <c r="O25">
        <v>1.85</v>
      </c>
      <c r="P25">
        <f t="shared" si="7"/>
        <v>164640729.83500004</v>
      </c>
      <c r="Q25">
        <v>1.85</v>
      </c>
      <c r="R25">
        <f t="shared" si="8"/>
        <v>160368894.65000004</v>
      </c>
      <c r="S25">
        <v>0</v>
      </c>
      <c r="T25">
        <f t="shared" si="9"/>
        <v>0</v>
      </c>
      <c r="U25">
        <v>0</v>
      </c>
      <c r="V25">
        <f t="shared" si="10"/>
        <v>0</v>
      </c>
      <c r="W25">
        <v>0</v>
      </c>
      <c r="X25">
        <f t="shared" si="11"/>
        <v>0</v>
      </c>
      <c r="Y25">
        <v>0</v>
      </c>
      <c r="Z25">
        <f t="shared" si="12"/>
        <v>0</v>
      </c>
      <c r="AA25">
        <v>0</v>
      </c>
      <c r="AB25">
        <f t="shared" si="13"/>
        <v>0</v>
      </c>
      <c r="AC25">
        <v>0</v>
      </c>
      <c r="AD25">
        <f t="shared" si="14"/>
        <v>0</v>
      </c>
      <c r="AE25">
        <v>0</v>
      </c>
      <c r="AF25">
        <f t="shared" si="15"/>
        <v>0</v>
      </c>
      <c r="AG25">
        <v>0</v>
      </c>
      <c r="AH25">
        <f t="shared" si="16"/>
        <v>0</v>
      </c>
      <c r="AI25">
        <v>0</v>
      </c>
      <c r="AJ25">
        <f t="shared" si="17"/>
        <v>0</v>
      </c>
      <c r="AK25">
        <v>0</v>
      </c>
      <c r="AL25">
        <f t="shared" si="18"/>
        <v>0</v>
      </c>
      <c r="AM25">
        <v>0</v>
      </c>
      <c r="AN25">
        <f t="shared" si="19"/>
        <v>0</v>
      </c>
      <c r="AO25">
        <v>0</v>
      </c>
      <c r="AP25">
        <f t="shared" si="20"/>
        <v>0</v>
      </c>
      <c r="AQ25">
        <v>0</v>
      </c>
      <c r="AR25">
        <f t="shared" si="21"/>
        <v>0</v>
      </c>
      <c r="AS25">
        <v>0</v>
      </c>
      <c r="AT25">
        <f t="shared" si="22"/>
        <v>0</v>
      </c>
      <c r="AU25">
        <v>0</v>
      </c>
      <c r="AV25">
        <f t="shared" si="23"/>
        <v>0</v>
      </c>
      <c r="AW25">
        <v>0</v>
      </c>
      <c r="AX25">
        <f t="shared" si="24"/>
        <v>0</v>
      </c>
      <c r="AY25">
        <v>0</v>
      </c>
      <c r="AZ25">
        <f t="shared" si="25"/>
        <v>0</v>
      </c>
      <c r="BA25">
        <v>0</v>
      </c>
      <c r="BB25">
        <f t="shared" si="26"/>
        <v>0</v>
      </c>
      <c r="BC25">
        <v>0</v>
      </c>
      <c r="BD25">
        <f t="shared" si="27"/>
        <v>0</v>
      </c>
      <c r="BE25">
        <v>0</v>
      </c>
      <c r="BF25">
        <f t="shared" si="28"/>
        <v>0</v>
      </c>
      <c r="BG25">
        <v>0</v>
      </c>
      <c r="BH25">
        <f t="shared" si="29"/>
        <v>0</v>
      </c>
      <c r="BI25">
        <v>0</v>
      </c>
      <c r="BJ25">
        <f t="shared" si="30"/>
        <v>0</v>
      </c>
      <c r="BK25">
        <v>0</v>
      </c>
      <c r="BL25">
        <f t="shared" si="31"/>
        <v>0</v>
      </c>
      <c r="BM25">
        <v>0</v>
      </c>
      <c r="BN25">
        <f t="shared" si="32"/>
        <v>0</v>
      </c>
      <c r="BO25">
        <v>0</v>
      </c>
      <c r="BP25">
        <f t="shared" si="33"/>
        <v>0</v>
      </c>
      <c r="BQ25">
        <v>0</v>
      </c>
      <c r="BR25">
        <f t="shared" si="34"/>
        <v>0</v>
      </c>
      <c r="BS25">
        <v>0</v>
      </c>
      <c r="BT25">
        <f t="shared" si="35"/>
        <v>0</v>
      </c>
      <c r="BU25">
        <v>0</v>
      </c>
      <c r="BV25">
        <f t="shared" si="36"/>
        <v>0</v>
      </c>
      <c r="BW25">
        <v>0</v>
      </c>
      <c r="BX25">
        <f t="shared" si="37"/>
        <v>0</v>
      </c>
      <c r="BY25">
        <v>0</v>
      </c>
      <c r="BZ25">
        <f t="shared" si="38"/>
        <v>0</v>
      </c>
      <c r="CA25">
        <v>0</v>
      </c>
      <c r="CB25">
        <f t="shared" si="39"/>
        <v>0</v>
      </c>
      <c r="CC25">
        <v>0</v>
      </c>
      <c r="CD25">
        <f t="shared" si="40"/>
        <v>0</v>
      </c>
      <c r="CE25">
        <v>0</v>
      </c>
      <c r="CF25">
        <f t="shared" si="41"/>
        <v>0</v>
      </c>
      <c r="CG25">
        <v>0</v>
      </c>
      <c r="CH25">
        <f t="shared" si="42"/>
        <v>0</v>
      </c>
      <c r="CI25">
        <v>0</v>
      </c>
      <c r="CJ25">
        <f t="shared" si="43"/>
        <v>0</v>
      </c>
      <c r="CK25">
        <v>0</v>
      </c>
      <c r="CL25">
        <f t="shared" si="44"/>
        <v>0</v>
      </c>
      <c r="CM25">
        <v>0</v>
      </c>
      <c r="CN25">
        <f t="shared" si="45"/>
        <v>0</v>
      </c>
      <c r="CO25">
        <v>0</v>
      </c>
      <c r="CP25">
        <f t="shared" si="46"/>
        <v>0</v>
      </c>
      <c r="CQ25">
        <v>0</v>
      </c>
      <c r="CR25">
        <f t="shared" si="47"/>
        <v>0</v>
      </c>
      <c r="CS25">
        <v>0</v>
      </c>
      <c r="CT25">
        <f t="shared" si="48"/>
        <v>0</v>
      </c>
    </row>
    <row r="26" spans="1:98" x14ac:dyDescent="0.35">
      <c r="A26" s="12" t="s">
        <v>58</v>
      </c>
      <c r="B26" s="12" t="s">
        <v>59</v>
      </c>
      <c r="C26">
        <v>0</v>
      </c>
      <c r="D26">
        <f t="shared" si="1"/>
        <v>0</v>
      </c>
      <c r="E26">
        <v>0</v>
      </c>
      <c r="F26">
        <f t="shared" si="2"/>
        <v>0</v>
      </c>
      <c r="G26">
        <v>0</v>
      </c>
      <c r="H26">
        <f t="shared" si="3"/>
        <v>0</v>
      </c>
      <c r="I26">
        <v>0</v>
      </c>
      <c r="J26">
        <f t="shared" si="4"/>
        <v>0</v>
      </c>
      <c r="K26">
        <v>1.4136363636363636</v>
      </c>
      <c r="L26">
        <f t="shared" si="5"/>
        <v>132388520.4427273</v>
      </c>
      <c r="M26">
        <v>1.4136363636363636</v>
      </c>
      <c r="N26">
        <f t="shared" si="6"/>
        <v>131318281.79727273</v>
      </c>
      <c r="O26">
        <v>3.7936363636363639</v>
      </c>
      <c r="P26">
        <f t="shared" si="7"/>
        <v>337614626.83118188</v>
      </c>
      <c r="Q26">
        <v>3.7936363636363639</v>
      </c>
      <c r="R26">
        <f t="shared" si="8"/>
        <v>328854740.72454554</v>
      </c>
      <c r="S26">
        <v>1.1336363636363636</v>
      </c>
      <c r="T26">
        <f t="shared" si="9"/>
        <v>105093408.6839091</v>
      </c>
      <c r="U26">
        <v>0</v>
      </c>
      <c r="V26">
        <f t="shared" si="10"/>
        <v>0</v>
      </c>
      <c r="W26">
        <v>0</v>
      </c>
      <c r="X26">
        <f t="shared" si="11"/>
        <v>0</v>
      </c>
      <c r="Y26">
        <v>0</v>
      </c>
      <c r="Z26">
        <f t="shared" si="12"/>
        <v>0</v>
      </c>
      <c r="AA26">
        <v>0</v>
      </c>
      <c r="AB26">
        <f t="shared" si="13"/>
        <v>0</v>
      </c>
      <c r="AC26">
        <v>0</v>
      </c>
      <c r="AD26">
        <f t="shared" si="14"/>
        <v>0</v>
      </c>
      <c r="AE26">
        <v>0</v>
      </c>
      <c r="AF26">
        <f t="shared" si="15"/>
        <v>0</v>
      </c>
      <c r="AG26">
        <v>0</v>
      </c>
      <c r="AH26">
        <f t="shared" si="16"/>
        <v>0</v>
      </c>
      <c r="AI26">
        <v>0</v>
      </c>
      <c r="AJ26">
        <f t="shared" si="17"/>
        <v>0</v>
      </c>
      <c r="AK26">
        <v>0</v>
      </c>
      <c r="AL26">
        <f t="shared" si="18"/>
        <v>0</v>
      </c>
      <c r="AM26">
        <v>0</v>
      </c>
      <c r="AN26">
        <f t="shared" si="19"/>
        <v>0</v>
      </c>
      <c r="AO26">
        <v>0.94363636363636361</v>
      </c>
      <c r="AP26">
        <f t="shared" si="20"/>
        <v>88551132.571090907</v>
      </c>
      <c r="AQ26">
        <v>0</v>
      </c>
      <c r="AR26">
        <f t="shared" si="21"/>
        <v>0</v>
      </c>
      <c r="AS26">
        <v>0</v>
      </c>
      <c r="AT26">
        <f t="shared" si="22"/>
        <v>0</v>
      </c>
      <c r="AU26">
        <v>0</v>
      </c>
      <c r="AV26">
        <f t="shared" si="23"/>
        <v>0</v>
      </c>
      <c r="AW26">
        <v>0</v>
      </c>
      <c r="AX26">
        <f t="shared" si="24"/>
        <v>0</v>
      </c>
      <c r="AY26">
        <v>2.2536363636363639</v>
      </c>
      <c r="AZ26">
        <f t="shared" si="25"/>
        <v>197661824.82390913</v>
      </c>
      <c r="BA26">
        <v>1.4736363636363636</v>
      </c>
      <c r="BB26">
        <f t="shared" si="26"/>
        <v>133321796.0718182</v>
      </c>
      <c r="BC26">
        <v>1.0436363636363635</v>
      </c>
      <c r="BD26">
        <f t="shared" si="27"/>
        <v>93233960.043636352</v>
      </c>
      <c r="BE26">
        <v>2.8036363636363637</v>
      </c>
      <c r="BF26">
        <f t="shared" si="28"/>
        <v>251101524.59127277</v>
      </c>
      <c r="BG26">
        <v>0</v>
      </c>
      <c r="BH26">
        <f t="shared" si="29"/>
        <v>0</v>
      </c>
      <c r="BI26">
        <v>1.3036363636363635</v>
      </c>
      <c r="BJ26">
        <f t="shared" si="30"/>
        <v>110934261.90109089</v>
      </c>
      <c r="BK26">
        <v>0</v>
      </c>
      <c r="BL26">
        <f t="shared" si="31"/>
        <v>0</v>
      </c>
      <c r="BM26">
        <v>0.98363636363636364</v>
      </c>
      <c r="BN26">
        <f t="shared" si="32"/>
        <v>83815240.532909095</v>
      </c>
      <c r="BO26">
        <v>0</v>
      </c>
      <c r="BP26">
        <f t="shared" si="33"/>
        <v>0</v>
      </c>
      <c r="BQ26">
        <v>0</v>
      </c>
      <c r="BR26">
        <f t="shared" si="34"/>
        <v>0</v>
      </c>
      <c r="BS26">
        <v>0</v>
      </c>
      <c r="BT26">
        <f t="shared" si="35"/>
        <v>0</v>
      </c>
      <c r="BU26">
        <v>0</v>
      </c>
      <c r="BV26">
        <f t="shared" si="36"/>
        <v>0</v>
      </c>
      <c r="BW26">
        <v>0</v>
      </c>
      <c r="BX26">
        <f t="shared" si="37"/>
        <v>0</v>
      </c>
      <c r="BY26">
        <v>0</v>
      </c>
      <c r="BZ26">
        <f t="shared" si="38"/>
        <v>0</v>
      </c>
      <c r="CA26">
        <v>0</v>
      </c>
      <c r="CB26">
        <f t="shared" si="39"/>
        <v>0</v>
      </c>
      <c r="CD26">
        <f t="shared" si="40"/>
        <v>0</v>
      </c>
      <c r="CE26">
        <v>1.4836363636363636</v>
      </c>
      <c r="CF26">
        <f t="shared" si="41"/>
        <v>140628945.05890909</v>
      </c>
      <c r="CG26">
        <v>2.833636363636364</v>
      </c>
      <c r="CH26">
        <f t="shared" si="42"/>
        <v>256255497.95754549</v>
      </c>
      <c r="CI26">
        <v>0</v>
      </c>
      <c r="CJ26">
        <f t="shared" si="43"/>
        <v>0</v>
      </c>
      <c r="CK26">
        <v>0</v>
      </c>
      <c r="CL26">
        <f t="shared" si="44"/>
        <v>0</v>
      </c>
      <c r="CM26">
        <v>0</v>
      </c>
      <c r="CN26">
        <f t="shared" si="45"/>
        <v>0</v>
      </c>
      <c r="CO26">
        <v>0</v>
      </c>
      <c r="CP26">
        <f t="shared" si="46"/>
        <v>0</v>
      </c>
      <c r="CQ26">
        <v>0</v>
      </c>
      <c r="CR26">
        <f t="shared" si="47"/>
        <v>0</v>
      </c>
      <c r="CS26">
        <v>0</v>
      </c>
      <c r="CT26">
        <f t="shared" si="48"/>
        <v>0</v>
      </c>
    </row>
    <row r="27" spans="1:98" x14ac:dyDescent="0.35">
      <c r="A27" s="12" t="s">
        <v>60</v>
      </c>
      <c r="B27" s="12" t="s">
        <v>61</v>
      </c>
      <c r="C27">
        <v>0</v>
      </c>
      <c r="D27">
        <f t="shared" si="1"/>
        <v>0</v>
      </c>
      <c r="E27">
        <v>0</v>
      </c>
      <c r="F27">
        <f t="shared" si="2"/>
        <v>0</v>
      </c>
      <c r="G27">
        <v>0</v>
      </c>
      <c r="H27">
        <f t="shared" si="3"/>
        <v>0</v>
      </c>
      <c r="I27">
        <v>0</v>
      </c>
      <c r="J27">
        <f t="shared" si="4"/>
        <v>0</v>
      </c>
      <c r="K27">
        <v>0</v>
      </c>
      <c r="L27">
        <f t="shared" si="5"/>
        <v>0</v>
      </c>
      <c r="M27">
        <v>0</v>
      </c>
      <c r="N27">
        <f t="shared" si="6"/>
        <v>0</v>
      </c>
      <c r="O27">
        <v>0</v>
      </c>
      <c r="P27">
        <f t="shared" si="7"/>
        <v>0</v>
      </c>
      <c r="Q27">
        <v>0</v>
      </c>
      <c r="R27">
        <f t="shared" si="8"/>
        <v>0</v>
      </c>
      <c r="S27">
        <v>0</v>
      </c>
      <c r="T27">
        <f t="shared" si="9"/>
        <v>0</v>
      </c>
      <c r="U27">
        <v>0</v>
      </c>
      <c r="V27">
        <f t="shared" si="10"/>
        <v>0</v>
      </c>
      <c r="W27">
        <v>0</v>
      </c>
      <c r="X27">
        <f t="shared" si="11"/>
        <v>0</v>
      </c>
      <c r="Y27">
        <v>0</v>
      </c>
      <c r="Z27">
        <f t="shared" si="12"/>
        <v>0</v>
      </c>
      <c r="AA27">
        <v>0</v>
      </c>
      <c r="AB27">
        <f t="shared" si="13"/>
        <v>0</v>
      </c>
      <c r="AC27">
        <v>0</v>
      </c>
      <c r="AD27">
        <f t="shared" si="14"/>
        <v>0</v>
      </c>
      <c r="AE27">
        <v>0</v>
      </c>
      <c r="AF27">
        <f t="shared" si="15"/>
        <v>0</v>
      </c>
      <c r="AG27">
        <v>0</v>
      </c>
      <c r="AH27">
        <f t="shared" si="16"/>
        <v>0</v>
      </c>
      <c r="AI27">
        <v>0</v>
      </c>
      <c r="AJ27">
        <f t="shared" si="17"/>
        <v>0</v>
      </c>
      <c r="AK27">
        <v>0</v>
      </c>
      <c r="AL27">
        <f t="shared" si="18"/>
        <v>0</v>
      </c>
      <c r="AM27">
        <v>0</v>
      </c>
      <c r="AN27">
        <f t="shared" si="19"/>
        <v>0</v>
      </c>
      <c r="AO27">
        <v>0</v>
      </c>
      <c r="AP27">
        <f t="shared" si="20"/>
        <v>0</v>
      </c>
      <c r="AQ27">
        <v>0</v>
      </c>
      <c r="AR27">
        <f t="shared" si="21"/>
        <v>0</v>
      </c>
      <c r="AS27">
        <v>0</v>
      </c>
      <c r="AT27">
        <f t="shared" si="22"/>
        <v>0</v>
      </c>
      <c r="AU27">
        <v>0</v>
      </c>
      <c r="AV27">
        <f t="shared" si="23"/>
        <v>0</v>
      </c>
      <c r="AW27">
        <v>0</v>
      </c>
      <c r="AX27">
        <f t="shared" si="24"/>
        <v>0</v>
      </c>
      <c r="AY27">
        <v>0</v>
      </c>
      <c r="AZ27">
        <f t="shared" si="25"/>
        <v>0</v>
      </c>
      <c r="BA27">
        <v>0</v>
      </c>
      <c r="BB27">
        <f t="shared" si="26"/>
        <v>0</v>
      </c>
      <c r="BC27">
        <v>0</v>
      </c>
      <c r="BD27">
        <f t="shared" si="27"/>
        <v>0</v>
      </c>
      <c r="BE27">
        <v>0</v>
      </c>
      <c r="BF27">
        <f t="shared" si="28"/>
        <v>0</v>
      </c>
      <c r="BG27">
        <v>0</v>
      </c>
      <c r="BH27">
        <f t="shared" si="29"/>
        <v>0</v>
      </c>
      <c r="BI27">
        <v>0</v>
      </c>
      <c r="BJ27">
        <f t="shared" si="30"/>
        <v>0</v>
      </c>
      <c r="BK27">
        <v>0</v>
      </c>
      <c r="BL27">
        <f t="shared" si="31"/>
        <v>0</v>
      </c>
      <c r="BM27">
        <v>0</v>
      </c>
      <c r="BN27">
        <f t="shared" si="32"/>
        <v>0</v>
      </c>
      <c r="BO27">
        <v>0</v>
      </c>
      <c r="BP27">
        <f t="shared" si="33"/>
        <v>0</v>
      </c>
      <c r="BQ27">
        <v>0</v>
      </c>
      <c r="BR27">
        <f t="shared" si="34"/>
        <v>0</v>
      </c>
      <c r="BS27">
        <v>0</v>
      </c>
      <c r="BT27">
        <f t="shared" si="35"/>
        <v>0</v>
      </c>
      <c r="BU27">
        <v>0</v>
      </c>
      <c r="BV27">
        <f t="shared" si="36"/>
        <v>0</v>
      </c>
      <c r="BW27">
        <v>0</v>
      </c>
      <c r="BX27">
        <f t="shared" si="37"/>
        <v>0</v>
      </c>
      <c r="BY27">
        <v>0</v>
      </c>
      <c r="BZ27">
        <f t="shared" si="38"/>
        <v>0</v>
      </c>
      <c r="CA27">
        <v>0</v>
      </c>
      <c r="CB27">
        <f t="shared" si="39"/>
        <v>0</v>
      </c>
      <c r="CC27">
        <v>0</v>
      </c>
      <c r="CD27">
        <f t="shared" si="40"/>
        <v>0</v>
      </c>
      <c r="CE27">
        <v>0</v>
      </c>
      <c r="CF27">
        <f t="shared" si="41"/>
        <v>0</v>
      </c>
      <c r="CG27">
        <v>0</v>
      </c>
      <c r="CH27">
        <f t="shared" si="42"/>
        <v>0</v>
      </c>
      <c r="CI27">
        <v>0</v>
      </c>
      <c r="CJ27">
        <f t="shared" si="43"/>
        <v>0</v>
      </c>
      <c r="CK27">
        <v>0</v>
      </c>
      <c r="CL27">
        <f t="shared" si="44"/>
        <v>0</v>
      </c>
      <c r="CM27">
        <v>0</v>
      </c>
      <c r="CN27">
        <f t="shared" si="45"/>
        <v>0</v>
      </c>
      <c r="CO27">
        <v>0</v>
      </c>
      <c r="CP27">
        <f t="shared" si="46"/>
        <v>0</v>
      </c>
      <c r="CQ27">
        <v>0</v>
      </c>
      <c r="CR27">
        <f t="shared" si="47"/>
        <v>0</v>
      </c>
      <c r="CS27">
        <v>0</v>
      </c>
      <c r="CT27">
        <f t="shared" si="48"/>
        <v>0</v>
      </c>
    </row>
    <row r="28" spans="1:98" x14ac:dyDescent="0.35">
      <c r="A28" s="12" t="s">
        <v>62</v>
      </c>
      <c r="B28" s="12" t="s">
        <v>63</v>
      </c>
      <c r="C28">
        <v>0</v>
      </c>
      <c r="D28">
        <f t="shared" si="1"/>
        <v>0</v>
      </c>
      <c r="E28">
        <v>0</v>
      </c>
      <c r="F28">
        <f t="shared" si="2"/>
        <v>0</v>
      </c>
      <c r="G28">
        <v>0</v>
      </c>
      <c r="H28">
        <f t="shared" si="3"/>
        <v>0</v>
      </c>
      <c r="I28">
        <v>0</v>
      </c>
      <c r="J28">
        <f t="shared" si="4"/>
        <v>0</v>
      </c>
      <c r="K28">
        <v>0</v>
      </c>
      <c r="L28">
        <f t="shared" si="5"/>
        <v>0</v>
      </c>
      <c r="M28">
        <v>0</v>
      </c>
      <c r="N28">
        <f t="shared" si="6"/>
        <v>0</v>
      </c>
      <c r="O28">
        <v>0</v>
      </c>
      <c r="P28">
        <f t="shared" si="7"/>
        <v>0</v>
      </c>
      <c r="Q28">
        <v>0</v>
      </c>
      <c r="R28">
        <f t="shared" si="8"/>
        <v>0</v>
      </c>
      <c r="S28">
        <v>0</v>
      </c>
      <c r="T28">
        <f t="shared" si="9"/>
        <v>0</v>
      </c>
      <c r="U28">
        <v>0</v>
      </c>
      <c r="V28">
        <f t="shared" si="10"/>
        <v>0</v>
      </c>
      <c r="W28">
        <v>0</v>
      </c>
      <c r="X28">
        <f t="shared" si="11"/>
        <v>0</v>
      </c>
      <c r="Y28">
        <v>0</v>
      </c>
      <c r="Z28">
        <f t="shared" si="12"/>
        <v>0</v>
      </c>
      <c r="AA28">
        <v>0</v>
      </c>
      <c r="AB28">
        <f t="shared" si="13"/>
        <v>0</v>
      </c>
      <c r="AC28">
        <v>0</v>
      </c>
      <c r="AD28">
        <f t="shared" si="14"/>
        <v>0</v>
      </c>
      <c r="AE28">
        <v>0</v>
      </c>
      <c r="AF28">
        <f t="shared" si="15"/>
        <v>0</v>
      </c>
      <c r="AG28">
        <v>0</v>
      </c>
      <c r="AH28">
        <f t="shared" si="16"/>
        <v>0</v>
      </c>
      <c r="AI28">
        <v>0</v>
      </c>
      <c r="AJ28">
        <f t="shared" si="17"/>
        <v>0</v>
      </c>
      <c r="AK28">
        <v>0</v>
      </c>
      <c r="AL28">
        <f t="shared" si="18"/>
        <v>0</v>
      </c>
      <c r="AM28">
        <v>0</v>
      </c>
      <c r="AN28">
        <f t="shared" si="19"/>
        <v>0</v>
      </c>
      <c r="AO28">
        <v>0</v>
      </c>
      <c r="AP28">
        <f t="shared" si="20"/>
        <v>0</v>
      </c>
      <c r="AQ28">
        <v>0</v>
      </c>
      <c r="AR28">
        <f t="shared" si="21"/>
        <v>0</v>
      </c>
      <c r="AS28">
        <v>0</v>
      </c>
      <c r="AT28">
        <f t="shared" si="22"/>
        <v>0</v>
      </c>
      <c r="AU28">
        <v>0</v>
      </c>
      <c r="AV28">
        <f t="shared" si="23"/>
        <v>0</v>
      </c>
      <c r="AW28">
        <v>0</v>
      </c>
      <c r="AX28">
        <f t="shared" si="24"/>
        <v>0</v>
      </c>
      <c r="AY28">
        <v>0</v>
      </c>
      <c r="AZ28">
        <f t="shared" si="25"/>
        <v>0</v>
      </c>
      <c r="BA28">
        <v>0</v>
      </c>
      <c r="BB28">
        <f t="shared" si="26"/>
        <v>0</v>
      </c>
      <c r="BC28">
        <v>2.9209090909090909</v>
      </c>
      <c r="BD28">
        <f t="shared" si="27"/>
        <v>260941388.17090908</v>
      </c>
      <c r="BE28">
        <v>5.3709090909090911</v>
      </c>
      <c r="BF28">
        <f t="shared" si="28"/>
        <v>481033659.94981825</v>
      </c>
      <c r="BG28">
        <v>0</v>
      </c>
      <c r="BH28">
        <f t="shared" si="29"/>
        <v>0</v>
      </c>
      <c r="BI28">
        <v>0</v>
      </c>
      <c r="BJ28">
        <f t="shared" si="30"/>
        <v>0</v>
      </c>
      <c r="BK28">
        <v>0</v>
      </c>
      <c r="BL28">
        <f t="shared" si="31"/>
        <v>0</v>
      </c>
      <c r="BM28">
        <v>0</v>
      </c>
      <c r="BN28">
        <f t="shared" si="32"/>
        <v>0</v>
      </c>
      <c r="BO28">
        <v>0</v>
      </c>
      <c r="BP28">
        <f t="shared" si="33"/>
        <v>0</v>
      </c>
      <c r="BQ28">
        <v>0</v>
      </c>
      <c r="BR28">
        <f t="shared" si="34"/>
        <v>0</v>
      </c>
      <c r="BS28">
        <v>0</v>
      </c>
      <c r="BT28">
        <f t="shared" si="35"/>
        <v>0</v>
      </c>
      <c r="BU28">
        <v>0</v>
      </c>
      <c r="BV28">
        <f t="shared" si="36"/>
        <v>0</v>
      </c>
      <c r="BW28">
        <v>0</v>
      </c>
      <c r="BX28">
        <f t="shared" si="37"/>
        <v>0</v>
      </c>
      <c r="BY28">
        <v>0</v>
      </c>
      <c r="BZ28">
        <f t="shared" si="38"/>
        <v>0</v>
      </c>
      <c r="CA28">
        <v>0</v>
      </c>
      <c r="CB28">
        <f t="shared" si="39"/>
        <v>0</v>
      </c>
      <c r="CC28">
        <v>0</v>
      </c>
      <c r="CD28">
        <f t="shared" si="40"/>
        <v>0</v>
      </c>
      <c r="CE28">
        <v>0</v>
      </c>
      <c r="CF28">
        <f t="shared" si="41"/>
        <v>0</v>
      </c>
      <c r="CG28">
        <v>0</v>
      </c>
      <c r="CH28">
        <f t="shared" si="42"/>
        <v>0</v>
      </c>
      <c r="CI28">
        <v>0</v>
      </c>
      <c r="CJ28">
        <f t="shared" si="43"/>
        <v>0</v>
      </c>
      <c r="CK28">
        <v>0</v>
      </c>
      <c r="CL28">
        <f t="shared" si="44"/>
        <v>0</v>
      </c>
      <c r="CM28">
        <v>0</v>
      </c>
      <c r="CN28">
        <f t="shared" si="45"/>
        <v>0</v>
      </c>
      <c r="CO28">
        <v>0</v>
      </c>
      <c r="CP28">
        <f t="shared" si="46"/>
        <v>0</v>
      </c>
      <c r="CQ28">
        <v>0</v>
      </c>
      <c r="CR28">
        <f t="shared" si="47"/>
        <v>0</v>
      </c>
      <c r="CS28">
        <v>0</v>
      </c>
      <c r="CT28">
        <f t="shared" si="48"/>
        <v>0</v>
      </c>
    </row>
    <row r="29" spans="1:98" x14ac:dyDescent="0.35">
      <c r="A29" s="12" t="s">
        <v>64</v>
      </c>
      <c r="B29" s="12" t="s">
        <v>65</v>
      </c>
      <c r="C29">
        <v>22.9</v>
      </c>
      <c r="D29">
        <f t="shared" si="1"/>
        <v>2167147225</v>
      </c>
      <c r="E29">
        <v>26.3</v>
      </c>
      <c r="F29">
        <f t="shared" si="2"/>
        <v>2488907075</v>
      </c>
      <c r="G29">
        <v>24.6</v>
      </c>
      <c r="H29">
        <f t="shared" si="3"/>
        <v>2333614415.1600008</v>
      </c>
      <c r="I29">
        <v>0</v>
      </c>
      <c r="J29">
        <f t="shared" si="4"/>
        <v>0</v>
      </c>
      <c r="K29">
        <v>0</v>
      </c>
      <c r="L29">
        <f t="shared" si="5"/>
        <v>0</v>
      </c>
      <c r="M29">
        <v>0</v>
      </c>
      <c r="N29">
        <f t="shared" si="6"/>
        <v>0</v>
      </c>
      <c r="O29">
        <v>0</v>
      </c>
      <c r="P29">
        <f t="shared" si="7"/>
        <v>0</v>
      </c>
      <c r="Q29">
        <v>0</v>
      </c>
      <c r="R29">
        <f t="shared" si="8"/>
        <v>0</v>
      </c>
      <c r="S29">
        <v>0</v>
      </c>
      <c r="T29">
        <f t="shared" si="9"/>
        <v>0</v>
      </c>
      <c r="U29">
        <v>0</v>
      </c>
      <c r="V29">
        <f t="shared" si="10"/>
        <v>0</v>
      </c>
      <c r="W29">
        <v>0</v>
      </c>
      <c r="X29">
        <f t="shared" si="11"/>
        <v>0</v>
      </c>
      <c r="Y29">
        <v>0</v>
      </c>
      <c r="Z29">
        <f t="shared" si="12"/>
        <v>0</v>
      </c>
      <c r="AA29">
        <v>0</v>
      </c>
      <c r="AB29">
        <f t="shared" si="13"/>
        <v>0</v>
      </c>
      <c r="AC29">
        <v>0</v>
      </c>
      <c r="AD29">
        <f t="shared" si="14"/>
        <v>0</v>
      </c>
      <c r="AE29">
        <v>0</v>
      </c>
      <c r="AF29">
        <f t="shared" si="15"/>
        <v>0</v>
      </c>
      <c r="AG29">
        <v>0</v>
      </c>
      <c r="AH29">
        <f t="shared" si="16"/>
        <v>0</v>
      </c>
      <c r="AI29">
        <v>0</v>
      </c>
      <c r="AJ29">
        <f t="shared" si="17"/>
        <v>0</v>
      </c>
      <c r="AK29">
        <v>0</v>
      </c>
      <c r="AL29">
        <f t="shared" si="18"/>
        <v>0</v>
      </c>
      <c r="AM29">
        <v>0</v>
      </c>
      <c r="AN29">
        <f t="shared" si="19"/>
        <v>0</v>
      </c>
      <c r="AO29">
        <v>0</v>
      </c>
      <c r="AP29">
        <f t="shared" si="20"/>
        <v>0</v>
      </c>
      <c r="AQ29">
        <v>0</v>
      </c>
      <c r="AR29">
        <f t="shared" si="21"/>
        <v>0</v>
      </c>
      <c r="AS29">
        <v>0</v>
      </c>
      <c r="AT29">
        <f t="shared" si="22"/>
        <v>0</v>
      </c>
      <c r="AU29">
        <v>3.88</v>
      </c>
      <c r="AV29">
        <f t="shared" si="23"/>
        <v>331788158.17199999</v>
      </c>
      <c r="AW29">
        <v>1.59</v>
      </c>
      <c r="AX29">
        <f t="shared" si="24"/>
        <v>139154699.928</v>
      </c>
      <c r="AY29">
        <v>0</v>
      </c>
      <c r="AZ29">
        <f t="shared" si="25"/>
        <v>0</v>
      </c>
      <c r="BA29">
        <v>0</v>
      </c>
      <c r="BB29">
        <f t="shared" si="26"/>
        <v>0</v>
      </c>
      <c r="BC29">
        <v>0</v>
      </c>
      <c r="BD29">
        <f t="shared" si="27"/>
        <v>0</v>
      </c>
      <c r="BE29">
        <v>0</v>
      </c>
      <c r="BF29">
        <f t="shared" si="28"/>
        <v>0</v>
      </c>
      <c r="BG29">
        <v>0</v>
      </c>
      <c r="BH29">
        <f t="shared" si="29"/>
        <v>0</v>
      </c>
      <c r="BI29">
        <v>0</v>
      </c>
      <c r="BJ29">
        <f t="shared" si="30"/>
        <v>0</v>
      </c>
      <c r="BK29">
        <v>0</v>
      </c>
      <c r="BL29">
        <f t="shared" si="31"/>
        <v>0</v>
      </c>
      <c r="BM29">
        <v>0</v>
      </c>
      <c r="BN29">
        <f t="shared" si="32"/>
        <v>0</v>
      </c>
      <c r="BO29">
        <v>0</v>
      </c>
      <c r="BP29">
        <f t="shared" si="33"/>
        <v>0</v>
      </c>
      <c r="BQ29">
        <v>0</v>
      </c>
      <c r="BR29">
        <f t="shared" si="34"/>
        <v>0</v>
      </c>
      <c r="BS29">
        <v>0</v>
      </c>
      <c r="BT29">
        <f t="shared" si="35"/>
        <v>0</v>
      </c>
      <c r="BU29">
        <v>0</v>
      </c>
      <c r="BV29">
        <f t="shared" si="36"/>
        <v>0</v>
      </c>
      <c r="BW29">
        <v>0</v>
      </c>
      <c r="BX29">
        <f t="shared" si="37"/>
        <v>0</v>
      </c>
      <c r="BY29">
        <v>0</v>
      </c>
      <c r="BZ29">
        <f t="shared" si="38"/>
        <v>0</v>
      </c>
      <c r="CA29">
        <v>0</v>
      </c>
      <c r="CB29">
        <f t="shared" si="39"/>
        <v>0</v>
      </c>
      <c r="CC29">
        <v>0</v>
      </c>
      <c r="CD29">
        <f t="shared" si="40"/>
        <v>0</v>
      </c>
      <c r="CE29">
        <v>0</v>
      </c>
      <c r="CF29">
        <f t="shared" si="41"/>
        <v>0</v>
      </c>
      <c r="CG29">
        <v>0</v>
      </c>
      <c r="CH29">
        <f t="shared" si="42"/>
        <v>0</v>
      </c>
      <c r="CI29">
        <v>0</v>
      </c>
      <c r="CJ29">
        <f t="shared" si="43"/>
        <v>0</v>
      </c>
      <c r="CK29">
        <v>0</v>
      </c>
      <c r="CL29">
        <f t="shared" si="44"/>
        <v>0</v>
      </c>
      <c r="CM29">
        <v>0</v>
      </c>
      <c r="CN29">
        <f t="shared" si="45"/>
        <v>0</v>
      </c>
      <c r="CO29">
        <v>0</v>
      </c>
      <c r="CP29">
        <f t="shared" si="46"/>
        <v>0</v>
      </c>
      <c r="CQ29">
        <v>0</v>
      </c>
      <c r="CR29">
        <f t="shared" si="47"/>
        <v>0</v>
      </c>
      <c r="CS29">
        <v>0</v>
      </c>
      <c r="CT29">
        <f t="shared" si="48"/>
        <v>0</v>
      </c>
    </row>
    <row r="30" spans="1:98" x14ac:dyDescent="0.35">
      <c r="A30" s="12" t="s">
        <v>66</v>
      </c>
      <c r="B30" s="12" t="s">
        <v>67</v>
      </c>
      <c r="C30">
        <v>0</v>
      </c>
      <c r="D30">
        <f t="shared" si="1"/>
        <v>0</v>
      </c>
      <c r="E30">
        <v>0</v>
      </c>
      <c r="F30">
        <f t="shared" si="2"/>
        <v>0</v>
      </c>
      <c r="G30">
        <v>0</v>
      </c>
      <c r="H30">
        <f t="shared" si="3"/>
        <v>0</v>
      </c>
      <c r="I30">
        <v>0</v>
      </c>
      <c r="J30">
        <f t="shared" si="4"/>
        <v>0</v>
      </c>
      <c r="K30">
        <v>0</v>
      </c>
      <c r="L30">
        <f t="shared" si="5"/>
        <v>0</v>
      </c>
      <c r="M30">
        <v>0</v>
      </c>
      <c r="N30">
        <f t="shared" si="6"/>
        <v>0</v>
      </c>
      <c r="O30">
        <v>0</v>
      </c>
      <c r="P30">
        <f t="shared" si="7"/>
        <v>0</v>
      </c>
      <c r="Q30">
        <v>0</v>
      </c>
      <c r="R30">
        <f t="shared" si="8"/>
        <v>0</v>
      </c>
      <c r="S30">
        <v>0</v>
      </c>
      <c r="T30">
        <f t="shared" si="9"/>
        <v>0</v>
      </c>
      <c r="U30">
        <v>0</v>
      </c>
      <c r="V30">
        <f t="shared" si="10"/>
        <v>0</v>
      </c>
      <c r="W30">
        <v>0</v>
      </c>
      <c r="X30">
        <f t="shared" si="11"/>
        <v>0</v>
      </c>
      <c r="Y30">
        <v>0</v>
      </c>
      <c r="Z30">
        <f t="shared" si="12"/>
        <v>0</v>
      </c>
      <c r="AA30">
        <v>0</v>
      </c>
      <c r="AB30">
        <f t="shared" si="13"/>
        <v>0</v>
      </c>
      <c r="AC30">
        <v>0</v>
      </c>
      <c r="AD30">
        <f t="shared" si="14"/>
        <v>0</v>
      </c>
      <c r="AE30">
        <v>0</v>
      </c>
      <c r="AF30">
        <f t="shared" si="15"/>
        <v>0</v>
      </c>
      <c r="AG30">
        <v>0</v>
      </c>
      <c r="AH30">
        <f t="shared" si="16"/>
        <v>0</v>
      </c>
      <c r="AI30">
        <v>0</v>
      </c>
      <c r="AJ30">
        <f t="shared" si="17"/>
        <v>0</v>
      </c>
      <c r="AK30">
        <v>0</v>
      </c>
      <c r="AL30">
        <f t="shared" si="18"/>
        <v>0</v>
      </c>
      <c r="AM30">
        <v>0</v>
      </c>
      <c r="AN30">
        <f t="shared" si="19"/>
        <v>0</v>
      </c>
      <c r="AO30">
        <v>0</v>
      </c>
      <c r="AP30">
        <f t="shared" si="20"/>
        <v>0</v>
      </c>
      <c r="AQ30">
        <v>0</v>
      </c>
      <c r="AR30">
        <f t="shared" si="21"/>
        <v>0</v>
      </c>
      <c r="AS30">
        <v>0</v>
      </c>
      <c r="AT30">
        <f t="shared" si="22"/>
        <v>0</v>
      </c>
      <c r="AU30">
        <v>0</v>
      </c>
      <c r="AV30">
        <f t="shared" si="23"/>
        <v>0</v>
      </c>
      <c r="AW30">
        <v>0</v>
      </c>
      <c r="AX30">
        <f t="shared" si="24"/>
        <v>0</v>
      </c>
      <c r="AY30">
        <v>0</v>
      </c>
      <c r="AZ30">
        <f t="shared" si="25"/>
        <v>0</v>
      </c>
      <c r="BA30">
        <v>0</v>
      </c>
      <c r="BB30">
        <f t="shared" si="26"/>
        <v>0</v>
      </c>
      <c r="BC30">
        <v>0</v>
      </c>
      <c r="BD30">
        <f t="shared" si="27"/>
        <v>0</v>
      </c>
      <c r="BE30">
        <v>0</v>
      </c>
      <c r="BF30">
        <f t="shared" si="28"/>
        <v>0</v>
      </c>
      <c r="BG30">
        <v>0</v>
      </c>
      <c r="BH30">
        <f t="shared" si="29"/>
        <v>0</v>
      </c>
      <c r="BI30">
        <v>0</v>
      </c>
      <c r="BJ30">
        <f t="shared" si="30"/>
        <v>0</v>
      </c>
      <c r="BK30">
        <v>0</v>
      </c>
      <c r="BL30">
        <f t="shared" si="31"/>
        <v>0</v>
      </c>
      <c r="BM30">
        <v>0</v>
      </c>
      <c r="BN30">
        <f t="shared" si="32"/>
        <v>0</v>
      </c>
      <c r="BO30">
        <v>0</v>
      </c>
      <c r="BP30">
        <f t="shared" si="33"/>
        <v>0</v>
      </c>
      <c r="BQ30">
        <v>0</v>
      </c>
      <c r="BR30">
        <f t="shared" si="34"/>
        <v>0</v>
      </c>
      <c r="BS30">
        <v>0</v>
      </c>
      <c r="BT30">
        <f t="shared" si="35"/>
        <v>0</v>
      </c>
      <c r="BU30">
        <v>0</v>
      </c>
      <c r="BV30">
        <f t="shared" si="36"/>
        <v>0</v>
      </c>
      <c r="BW30">
        <v>0</v>
      </c>
      <c r="BX30">
        <f t="shared" si="37"/>
        <v>0</v>
      </c>
      <c r="BY30">
        <v>0</v>
      </c>
      <c r="BZ30">
        <f t="shared" si="38"/>
        <v>0</v>
      </c>
      <c r="CA30">
        <v>0</v>
      </c>
      <c r="CB30">
        <f t="shared" si="39"/>
        <v>0</v>
      </c>
      <c r="CC30">
        <v>0</v>
      </c>
      <c r="CD30">
        <f t="shared" si="40"/>
        <v>0</v>
      </c>
      <c r="CE30">
        <v>0</v>
      </c>
      <c r="CF30">
        <f t="shared" si="41"/>
        <v>0</v>
      </c>
      <c r="CG30">
        <v>0</v>
      </c>
      <c r="CH30">
        <f t="shared" si="42"/>
        <v>0</v>
      </c>
      <c r="CI30">
        <v>0</v>
      </c>
      <c r="CJ30">
        <f t="shared" si="43"/>
        <v>0</v>
      </c>
      <c r="CK30">
        <v>0</v>
      </c>
      <c r="CL30">
        <f t="shared" si="44"/>
        <v>0</v>
      </c>
      <c r="CM30">
        <v>0</v>
      </c>
      <c r="CN30">
        <f t="shared" si="45"/>
        <v>0</v>
      </c>
      <c r="CO30">
        <v>0</v>
      </c>
      <c r="CP30">
        <f t="shared" si="46"/>
        <v>0</v>
      </c>
      <c r="CQ30">
        <v>0</v>
      </c>
      <c r="CR30">
        <f t="shared" si="47"/>
        <v>0</v>
      </c>
      <c r="CS30">
        <v>0</v>
      </c>
      <c r="CT30">
        <f t="shared" si="48"/>
        <v>0</v>
      </c>
    </row>
    <row r="31" spans="1:98" x14ac:dyDescent="0.35">
      <c r="A31" s="12" t="s">
        <v>68</v>
      </c>
      <c r="B31" s="12" t="s">
        <v>69</v>
      </c>
      <c r="C31">
        <v>0</v>
      </c>
      <c r="D31">
        <f t="shared" si="1"/>
        <v>0</v>
      </c>
      <c r="E31">
        <v>0</v>
      </c>
      <c r="F31">
        <f t="shared" si="2"/>
        <v>0</v>
      </c>
      <c r="G31">
        <v>0</v>
      </c>
      <c r="H31">
        <f t="shared" si="3"/>
        <v>0</v>
      </c>
      <c r="I31">
        <v>0</v>
      </c>
      <c r="J31">
        <f t="shared" si="4"/>
        <v>0</v>
      </c>
      <c r="K31">
        <v>0</v>
      </c>
      <c r="L31">
        <f t="shared" si="5"/>
        <v>0</v>
      </c>
      <c r="M31">
        <v>0</v>
      </c>
      <c r="N31">
        <f t="shared" si="6"/>
        <v>0</v>
      </c>
      <c r="O31">
        <v>0</v>
      </c>
      <c r="P31">
        <f t="shared" si="7"/>
        <v>0</v>
      </c>
      <c r="Q31">
        <v>0</v>
      </c>
      <c r="R31">
        <f t="shared" si="8"/>
        <v>0</v>
      </c>
      <c r="S31">
        <v>0</v>
      </c>
      <c r="T31">
        <f t="shared" si="9"/>
        <v>0</v>
      </c>
      <c r="U31">
        <v>0</v>
      </c>
      <c r="V31">
        <f t="shared" si="10"/>
        <v>0</v>
      </c>
      <c r="W31">
        <v>0</v>
      </c>
      <c r="X31">
        <f t="shared" si="11"/>
        <v>0</v>
      </c>
      <c r="Y31">
        <v>0</v>
      </c>
      <c r="Z31">
        <f t="shared" si="12"/>
        <v>0</v>
      </c>
      <c r="AA31">
        <v>0</v>
      </c>
      <c r="AB31">
        <f t="shared" si="13"/>
        <v>0</v>
      </c>
      <c r="AC31">
        <v>0</v>
      </c>
      <c r="AD31">
        <f t="shared" si="14"/>
        <v>0</v>
      </c>
      <c r="AE31">
        <v>0</v>
      </c>
      <c r="AF31">
        <f t="shared" si="15"/>
        <v>0</v>
      </c>
      <c r="AG31">
        <v>0</v>
      </c>
      <c r="AH31">
        <f t="shared" si="16"/>
        <v>0</v>
      </c>
      <c r="AI31">
        <v>0</v>
      </c>
      <c r="AJ31">
        <f t="shared" si="17"/>
        <v>0</v>
      </c>
      <c r="AK31">
        <v>0</v>
      </c>
      <c r="AL31">
        <f t="shared" si="18"/>
        <v>0</v>
      </c>
      <c r="AM31">
        <v>0</v>
      </c>
      <c r="AN31">
        <f t="shared" si="19"/>
        <v>0</v>
      </c>
      <c r="AO31">
        <v>0</v>
      </c>
      <c r="AP31">
        <f t="shared" si="20"/>
        <v>0</v>
      </c>
      <c r="AQ31">
        <v>0</v>
      </c>
      <c r="AR31">
        <f t="shared" si="21"/>
        <v>0</v>
      </c>
      <c r="AS31">
        <v>0</v>
      </c>
      <c r="AT31">
        <f t="shared" si="22"/>
        <v>0</v>
      </c>
      <c r="AU31">
        <v>0</v>
      </c>
      <c r="AV31">
        <f t="shared" si="23"/>
        <v>0</v>
      </c>
      <c r="AW31">
        <v>0</v>
      </c>
      <c r="AX31">
        <f t="shared" si="24"/>
        <v>0</v>
      </c>
      <c r="AY31">
        <v>0</v>
      </c>
      <c r="AZ31">
        <f t="shared" si="25"/>
        <v>0</v>
      </c>
      <c r="BA31">
        <v>0</v>
      </c>
      <c r="BB31">
        <f t="shared" si="26"/>
        <v>0</v>
      </c>
      <c r="BC31">
        <v>0</v>
      </c>
      <c r="BD31">
        <f t="shared" si="27"/>
        <v>0</v>
      </c>
      <c r="BE31">
        <v>0</v>
      </c>
      <c r="BF31">
        <f t="shared" si="28"/>
        <v>0</v>
      </c>
      <c r="BG31">
        <v>0</v>
      </c>
      <c r="BH31">
        <f t="shared" si="29"/>
        <v>0</v>
      </c>
      <c r="BI31">
        <v>0</v>
      </c>
      <c r="BJ31">
        <f t="shared" si="30"/>
        <v>0</v>
      </c>
      <c r="BK31">
        <v>0</v>
      </c>
      <c r="BL31">
        <f t="shared" si="31"/>
        <v>0</v>
      </c>
      <c r="BM31">
        <v>0</v>
      </c>
      <c r="BN31">
        <f t="shared" si="32"/>
        <v>0</v>
      </c>
      <c r="BO31">
        <v>0</v>
      </c>
      <c r="BP31">
        <f t="shared" si="33"/>
        <v>0</v>
      </c>
      <c r="BQ31">
        <v>0</v>
      </c>
      <c r="BR31">
        <f t="shared" si="34"/>
        <v>0</v>
      </c>
      <c r="BS31">
        <v>0</v>
      </c>
      <c r="BT31">
        <f t="shared" si="35"/>
        <v>0</v>
      </c>
      <c r="BU31">
        <v>0</v>
      </c>
      <c r="BV31">
        <f t="shared" si="36"/>
        <v>0</v>
      </c>
      <c r="BW31">
        <v>0</v>
      </c>
      <c r="BX31">
        <f t="shared" si="37"/>
        <v>0</v>
      </c>
      <c r="BY31">
        <v>0</v>
      </c>
      <c r="BZ31">
        <f t="shared" si="38"/>
        <v>0</v>
      </c>
      <c r="CA31">
        <v>0</v>
      </c>
      <c r="CB31">
        <f t="shared" si="39"/>
        <v>0</v>
      </c>
      <c r="CC31">
        <v>0</v>
      </c>
      <c r="CD31">
        <f t="shared" si="40"/>
        <v>0</v>
      </c>
      <c r="CE31">
        <v>0</v>
      </c>
      <c r="CF31">
        <f t="shared" si="41"/>
        <v>0</v>
      </c>
      <c r="CG31">
        <v>0</v>
      </c>
      <c r="CH31">
        <f t="shared" si="42"/>
        <v>0</v>
      </c>
      <c r="CI31">
        <v>0</v>
      </c>
      <c r="CJ31">
        <f t="shared" si="43"/>
        <v>0</v>
      </c>
      <c r="CK31">
        <v>0</v>
      </c>
      <c r="CL31">
        <f t="shared" si="44"/>
        <v>0</v>
      </c>
      <c r="CM31">
        <v>0</v>
      </c>
      <c r="CN31">
        <f t="shared" si="45"/>
        <v>0</v>
      </c>
      <c r="CO31">
        <v>0</v>
      </c>
      <c r="CP31">
        <f t="shared" si="46"/>
        <v>0</v>
      </c>
      <c r="CQ31">
        <v>0</v>
      </c>
      <c r="CR31">
        <f t="shared" si="47"/>
        <v>0</v>
      </c>
      <c r="CS31">
        <v>0</v>
      </c>
      <c r="CT31">
        <f t="shared" si="48"/>
        <v>0</v>
      </c>
    </row>
    <row r="32" spans="1:98" x14ac:dyDescent="0.35">
      <c r="A32" s="14" t="s">
        <v>70</v>
      </c>
      <c r="B32" s="12" t="s">
        <v>71</v>
      </c>
      <c r="C32">
        <v>0</v>
      </c>
      <c r="D32">
        <f t="shared" si="1"/>
        <v>0</v>
      </c>
      <c r="E32">
        <v>0</v>
      </c>
      <c r="F32">
        <f t="shared" si="2"/>
        <v>0</v>
      </c>
      <c r="G32">
        <v>0</v>
      </c>
      <c r="H32">
        <f t="shared" si="3"/>
        <v>0</v>
      </c>
      <c r="I32">
        <v>0</v>
      </c>
      <c r="J32">
        <f t="shared" si="4"/>
        <v>0</v>
      </c>
      <c r="K32">
        <v>0</v>
      </c>
      <c r="L32">
        <f t="shared" si="5"/>
        <v>0</v>
      </c>
      <c r="M32">
        <v>0</v>
      </c>
      <c r="N32">
        <f t="shared" si="6"/>
        <v>0</v>
      </c>
      <c r="O32">
        <v>0</v>
      </c>
      <c r="P32">
        <f t="shared" si="7"/>
        <v>0</v>
      </c>
      <c r="Q32">
        <v>0</v>
      </c>
      <c r="R32">
        <f t="shared" si="8"/>
        <v>0</v>
      </c>
      <c r="S32">
        <v>0</v>
      </c>
      <c r="T32">
        <f t="shared" si="9"/>
        <v>0</v>
      </c>
      <c r="U32">
        <v>0</v>
      </c>
      <c r="V32">
        <f t="shared" si="10"/>
        <v>0</v>
      </c>
      <c r="W32">
        <v>0</v>
      </c>
      <c r="X32">
        <f t="shared" si="11"/>
        <v>0</v>
      </c>
      <c r="Y32">
        <v>0</v>
      </c>
      <c r="Z32">
        <f t="shared" si="12"/>
        <v>0</v>
      </c>
      <c r="AA32">
        <v>0</v>
      </c>
      <c r="AB32">
        <f t="shared" si="13"/>
        <v>0</v>
      </c>
      <c r="AC32">
        <v>0</v>
      </c>
      <c r="AD32">
        <f t="shared" si="14"/>
        <v>0</v>
      </c>
      <c r="AE32">
        <v>0</v>
      </c>
      <c r="AF32">
        <f t="shared" si="15"/>
        <v>0</v>
      </c>
      <c r="AG32">
        <v>0</v>
      </c>
      <c r="AH32">
        <f t="shared" si="16"/>
        <v>0</v>
      </c>
      <c r="AI32">
        <v>0</v>
      </c>
      <c r="AJ32">
        <f>AI32*AI$4</f>
        <v>0</v>
      </c>
      <c r="AK32">
        <v>0</v>
      </c>
      <c r="AL32">
        <f t="shared" si="18"/>
        <v>0</v>
      </c>
      <c r="AM32">
        <v>0</v>
      </c>
      <c r="AN32">
        <f t="shared" si="19"/>
        <v>0</v>
      </c>
      <c r="AO32">
        <v>0</v>
      </c>
      <c r="AP32">
        <f t="shared" si="20"/>
        <v>0</v>
      </c>
      <c r="AQ32">
        <v>0</v>
      </c>
      <c r="AR32">
        <f t="shared" si="21"/>
        <v>0</v>
      </c>
      <c r="AS32">
        <v>0</v>
      </c>
      <c r="AT32">
        <f t="shared" si="22"/>
        <v>0</v>
      </c>
      <c r="AU32">
        <v>0</v>
      </c>
      <c r="AV32">
        <f t="shared" si="23"/>
        <v>0</v>
      </c>
      <c r="AW32">
        <v>0</v>
      </c>
      <c r="AX32">
        <f t="shared" si="24"/>
        <v>0</v>
      </c>
      <c r="AY32">
        <v>0</v>
      </c>
      <c r="AZ32">
        <f t="shared" si="25"/>
        <v>0</v>
      </c>
      <c r="BA32">
        <v>0</v>
      </c>
      <c r="BB32">
        <f t="shared" si="26"/>
        <v>0</v>
      </c>
      <c r="BC32">
        <v>0</v>
      </c>
      <c r="BD32">
        <f t="shared" si="27"/>
        <v>0</v>
      </c>
      <c r="BE32">
        <v>0</v>
      </c>
      <c r="BF32">
        <f t="shared" si="28"/>
        <v>0</v>
      </c>
      <c r="BG32">
        <v>0</v>
      </c>
      <c r="BH32">
        <f t="shared" si="29"/>
        <v>0</v>
      </c>
      <c r="BI32">
        <v>0</v>
      </c>
      <c r="BJ32">
        <f t="shared" si="30"/>
        <v>0</v>
      </c>
      <c r="BK32">
        <v>0</v>
      </c>
      <c r="BL32">
        <f t="shared" si="31"/>
        <v>0</v>
      </c>
      <c r="BM32">
        <v>0</v>
      </c>
      <c r="BN32">
        <f t="shared" si="32"/>
        <v>0</v>
      </c>
      <c r="BO32">
        <v>0</v>
      </c>
      <c r="BP32">
        <f t="shared" si="33"/>
        <v>0</v>
      </c>
      <c r="BQ32">
        <v>0</v>
      </c>
      <c r="BR32">
        <f t="shared" si="34"/>
        <v>0</v>
      </c>
      <c r="BS32">
        <v>0</v>
      </c>
      <c r="BT32">
        <f t="shared" si="35"/>
        <v>0</v>
      </c>
      <c r="BU32">
        <v>0</v>
      </c>
      <c r="BV32">
        <f t="shared" si="36"/>
        <v>0</v>
      </c>
      <c r="BW32">
        <v>0</v>
      </c>
      <c r="BX32">
        <f t="shared" si="37"/>
        <v>0</v>
      </c>
      <c r="BY32">
        <v>0</v>
      </c>
      <c r="BZ32">
        <f t="shared" si="38"/>
        <v>0</v>
      </c>
      <c r="CA32">
        <v>0</v>
      </c>
      <c r="CB32">
        <f t="shared" si="39"/>
        <v>0</v>
      </c>
      <c r="CC32">
        <v>0</v>
      </c>
      <c r="CD32">
        <f t="shared" si="40"/>
        <v>0</v>
      </c>
      <c r="CE32">
        <v>0</v>
      </c>
      <c r="CF32">
        <f t="shared" si="41"/>
        <v>0</v>
      </c>
      <c r="CG32">
        <v>0</v>
      </c>
      <c r="CH32">
        <f t="shared" si="42"/>
        <v>0</v>
      </c>
      <c r="CI32">
        <v>0</v>
      </c>
      <c r="CJ32">
        <f t="shared" si="43"/>
        <v>0</v>
      </c>
      <c r="CK32">
        <v>0</v>
      </c>
      <c r="CL32">
        <f t="shared" si="44"/>
        <v>0</v>
      </c>
      <c r="CM32">
        <v>0</v>
      </c>
      <c r="CN32">
        <f t="shared" si="45"/>
        <v>0</v>
      </c>
      <c r="CO32">
        <v>0</v>
      </c>
      <c r="CP32">
        <f t="shared" si="46"/>
        <v>0</v>
      </c>
      <c r="CQ32">
        <v>0</v>
      </c>
      <c r="CR32">
        <f t="shared" si="47"/>
        <v>0</v>
      </c>
      <c r="CS32">
        <v>0</v>
      </c>
      <c r="CT32">
        <f t="shared" si="48"/>
        <v>0</v>
      </c>
    </row>
    <row r="33" spans="3:98" x14ac:dyDescent="0.35">
      <c r="C33">
        <f t="shared" ref="C33:J33" si="49">SUM(C5:C32)</f>
        <v>34409.232727272727</v>
      </c>
      <c r="D33">
        <f t="shared" si="49"/>
        <v>3256326341453.6367</v>
      </c>
      <c r="E33">
        <f t="shared" si="49"/>
        <v>46536.332727272726</v>
      </c>
      <c r="F33">
        <f t="shared" si="49"/>
        <v>4403977481728.6357</v>
      </c>
      <c r="G33">
        <f t="shared" si="49"/>
        <v>40464.322499999995</v>
      </c>
      <c r="H33">
        <f t="shared" si="49"/>
        <v>3838541718930.2095</v>
      </c>
      <c r="I33">
        <f t="shared" si="49"/>
        <v>208.13272727272727</v>
      </c>
      <c r="J33">
        <f t="shared" si="49"/>
        <v>19633663262.064728</v>
      </c>
      <c r="L33">
        <f>SUM(L5:L32)</f>
        <v>8237716052.0883646</v>
      </c>
      <c r="N33">
        <f>SUM(N5:N32)</f>
        <v>8171121742.8556366</v>
      </c>
      <c r="P33">
        <f>SUM(P5:P32)</f>
        <v>34283377841.921913</v>
      </c>
      <c r="R33">
        <f>SUM(R5:R32)</f>
        <v>33393847408.762733</v>
      </c>
      <c r="T33">
        <f>SUM(T5:T32)</f>
        <v>10692727602.389456</v>
      </c>
      <c r="V33">
        <f>SUM(V5:V32)</f>
        <v>3292337531.8015461</v>
      </c>
      <c r="AB33">
        <f>SUM(AB5:AB32)</f>
        <v>2799320694.7914166</v>
      </c>
      <c r="AD33">
        <f>SUM(AD5:AD32)</f>
        <v>2803262942.6921644</v>
      </c>
      <c r="AF33">
        <f>SUM(AF5:AF32)</f>
        <v>3114894682.9978185</v>
      </c>
      <c r="AH33">
        <f>SUM(AH5:AH32)</f>
        <v>6992106381.548727</v>
      </c>
      <c r="AJ33">
        <f>SUM(AJ5:AJ32)</f>
        <v>2757975050.1845455</v>
      </c>
      <c r="AL33">
        <f>SUM(AL5:AL32)</f>
        <v>2357986054.7758188</v>
      </c>
      <c r="AN33">
        <f>SUM(AN5:AN32)</f>
        <v>1993408606.3581817</v>
      </c>
      <c r="AP33">
        <f>SUM(AP5:AP32)</f>
        <v>2600485716.921546</v>
      </c>
      <c r="AR33">
        <f>SUM(AR5:AR32)</f>
        <v>2076925935.1240911</v>
      </c>
      <c r="AT33">
        <f>SUM(AT5:AT32)</f>
        <v>845215154.48145461</v>
      </c>
      <c r="AV33">
        <f>SUM(AV5:AV32)</f>
        <v>1736290654.3513637</v>
      </c>
      <c r="AX33">
        <f>SUM(AX5:AX32)</f>
        <v>5087381259.4603634</v>
      </c>
      <c r="AZ33">
        <f>SUM(AZ5:AZ32)</f>
        <v>1549081860.7014546</v>
      </c>
      <c r="BB33">
        <f>SUM(BB5:BB32)</f>
        <v>1192411720.8200002</v>
      </c>
      <c r="BD33">
        <f>SUM(BD5:BD32)</f>
        <v>5922711676.0472727</v>
      </c>
      <c r="BF33">
        <f>SUM(BF5:BF32)</f>
        <v>3542127343.002182</v>
      </c>
      <c r="BH33">
        <f>SUM(BH5:BH32)</f>
        <v>5659218233.2800007</v>
      </c>
      <c r="BJ33">
        <f>SUM(BJ5:BJ32)</f>
        <v>1056969888.6712726</v>
      </c>
      <c r="BL33">
        <f>SUM(BL5:BL32)</f>
        <v>3345537890.4184546</v>
      </c>
      <c r="BN33">
        <f>SUM(BN5:BN32)</f>
        <v>1451351521.8341818</v>
      </c>
      <c r="BP33">
        <f>SUM(BP5:BP32)</f>
        <v>1367438376.8335457</v>
      </c>
      <c r="BR33">
        <f>SUM(BR5:BR32)</f>
        <v>14445886150.079182</v>
      </c>
      <c r="BT33">
        <f>SUM(BT5:BT32)</f>
        <v>5741034020.2509098</v>
      </c>
      <c r="BV33">
        <f>SUM(BV5:BV32)</f>
        <v>5560268510.6132727</v>
      </c>
      <c r="BX33">
        <f>SUM(BX5:BX32)</f>
        <v>2233169180.2407274</v>
      </c>
      <c r="BZ33">
        <f>SUM(BZ5:BZ32)</f>
        <v>611840980.2227273</v>
      </c>
      <c r="CB33">
        <f>SUM(CB5:CB32)</f>
        <v>810500432.64572728</v>
      </c>
      <c r="CD33">
        <f>SUM(CD5:CD32)</f>
        <v>2410463159.1929998</v>
      </c>
      <c r="CF33">
        <f>SUM(CF5:CF32)</f>
        <v>5122529961.3461828</v>
      </c>
      <c r="CH33">
        <f>SUM(CH5:CH32)</f>
        <v>1577159279.0560002</v>
      </c>
      <c r="CJ33">
        <f>SUM(CJ5:CJ32)</f>
        <v>937515838.89600015</v>
      </c>
      <c r="CK33">
        <f>SUM(CK5:CK32)</f>
        <v>6.827272727272728</v>
      </c>
      <c r="CL33">
        <f>SUM(CL5:CL32)</f>
        <v>606559300.88818181</v>
      </c>
      <c r="CN33">
        <f>SUM(CN5:CN32)</f>
        <v>1965081282.1180003</v>
      </c>
      <c r="CP33">
        <f>SUM(CP5:CP32)</f>
        <v>627178979.76327276</v>
      </c>
      <c r="CR33">
        <f>SUM(CR5:CR32)</f>
        <v>1110382643.2019999</v>
      </c>
      <c r="CS33" t="s">
        <v>109</v>
      </c>
      <c r="CT33">
        <f t="shared" ref="CT33" si="50">SUM(CT5:CT32)</f>
        <v>256647528.7822727</v>
      </c>
    </row>
    <row r="34" spans="3:98" x14ac:dyDescent="0.35">
      <c r="H34">
        <f>H33*10^(-12)</f>
        <v>3.8385417189302093</v>
      </c>
      <c r="I34">
        <f t="shared" ref="I34:BT34" si="51">I33*10^(-12)</f>
        <v>2.0813272727272725E-10</v>
      </c>
      <c r="J34">
        <f t="shared" si="51"/>
        <v>1.9633663262064727E-2</v>
      </c>
      <c r="K34">
        <f t="shared" si="51"/>
        <v>0</v>
      </c>
      <c r="L34">
        <f t="shared" si="51"/>
        <v>8.237716052088364E-3</v>
      </c>
      <c r="M34">
        <f t="shared" si="51"/>
        <v>0</v>
      </c>
      <c r="N34">
        <f t="shared" si="51"/>
        <v>8.1711217428556363E-3</v>
      </c>
      <c r="O34">
        <f t="shared" si="51"/>
        <v>0</v>
      </c>
      <c r="P34">
        <f t="shared" si="51"/>
        <v>3.4283377841921911E-2</v>
      </c>
      <c r="Q34">
        <f t="shared" si="51"/>
        <v>0</v>
      </c>
      <c r="R34">
        <f t="shared" si="51"/>
        <v>3.3393847408762729E-2</v>
      </c>
      <c r="S34">
        <f t="shared" si="51"/>
        <v>0</v>
      </c>
      <c r="T34">
        <f t="shared" si="51"/>
        <v>1.0692727602389455E-2</v>
      </c>
      <c r="U34">
        <f t="shared" si="51"/>
        <v>0</v>
      </c>
      <c r="V34">
        <f t="shared" si="51"/>
        <v>3.2923375318015462E-3</v>
      </c>
      <c r="W34">
        <f t="shared" si="51"/>
        <v>0</v>
      </c>
      <c r="X34">
        <f t="shared" si="51"/>
        <v>0</v>
      </c>
      <c r="Y34">
        <f t="shared" si="51"/>
        <v>0</v>
      </c>
      <c r="Z34">
        <f t="shared" si="51"/>
        <v>0</v>
      </c>
      <c r="AA34">
        <f t="shared" si="51"/>
        <v>0</v>
      </c>
      <c r="AB34">
        <f t="shared" si="51"/>
        <v>2.7993206947914168E-3</v>
      </c>
      <c r="AC34">
        <f t="shared" si="51"/>
        <v>0</v>
      </c>
      <c r="AD34">
        <f t="shared" si="51"/>
        <v>2.8032629426921643E-3</v>
      </c>
      <c r="AE34">
        <f t="shared" si="51"/>
        <v>0</v>
      </c>
      <c r="AF34">
        <f t="shared" si="51"/>
        <v>3.1148946829978185E-3</v>
      </c>
      <c r="AG34">
        <f t="shared" si="51"/>
        <v>0</v>
      </c>
      <c r="AH34">
        <f t="shared" si="51"/>
        <v>6.9921063815487272E-3</v>
      </c>
      <c r="AI34">
        <f t="shared" si="51"/>
        <v>0</v>
      </c>
      <c r="AJ34">
        <f t="shared" si="51"/>
        <v>2.7579750501845455E-3</v>
      </c>
      <c r="AK34">
        <f t="shared" si="51"/>
        <v>0</v>
      </c>
      <c r="AL34">
        <f t="shared" si="51"/>
        <v>2.3579860547758187E-3</v>
      </c>
      <c r="AM34">
        <f t="shared" si="51"/>
        <v>0</v>
      </c>
      <c r="AN34">
        <f t="shared" si="51"/>
        <v>1.9934086063581819E-3</v>
      </c>
      <c r="AO34">
        <f t="shared" si="51"/>
        <v>0</v>
      </c>
      <c r="AP34">
        <f t="shared" si="51"/>
        <v>2.600485716921546E-3</v>
      </c>
      <c r="AQ34">
        <f t="shared" si="51"/>
        <v>0</v>
      </c>
      <c r="AR34">
        <f t="shared" si="51"/>
        <v>2.0769259351240913E-3</v>
      </c>
      <c r="AS34">
        <f t="shared" si="51"/>
        <v>0</v>
      </c>
      <c r="AT34">
        <f t="shared" si="51"/>
        <v>8.4521515448145461E-4</v>
      </c>
      <c r="AU34">
        <f t="shared" si="51"/>
        <v>0</v>
      </c>
      <c r="AV34">
        <f t="shared" si="51"/>
        <v>1.7362906543513636E-3</v>
      </c>
      <c r="AW34">
        <f t="shared" si="51"/>
        <v>0</v>
      </c>
      <c r="AX34">
        <f t="shared" si="51"/>
        <v>5.0873812594603631E-3</v>
      </c>
      <c r="AY34">
        <f t="shared" si="51"/>
        <v>0</v>
      </c>
      <c r="AZ34">
        <f t="shared" si="51"/>
        <v>1.5490818607014547E-3</v>
      </c>
      <c r="BA34">
        <f t="shared" si="51"/>
        <v>0</v>
      </c>
      <c r="BB34">
        <f t="shared" si="51"/>
        <v>1.1924117208200003E-3</v>
      </c>
      <c r="BC34">
        <f t="shared" si="51"/>
        <v>0</v>
      </c>
      <c r="BD34">
        <f t="shared" si="51"/>
        <v>5.9227116760472726E-3</v>
      </c>
      <c r="BE34">
        <f t="shared" si="51"/>
        <v>0</v>
      </c>
      <c r="BF34">
        <f t="shared" si="51"/>
        <v>3.5421273430021817E-3</v>
      </c>
      <c r="BG34">
        <f t="shared" si="51"/>
        <v>0</v>
      </c>
      <c r="BH34">
        <f t="shared" si="51"/>
        <v>5.6592182332800009E-3</v>
      </c>
      <c r="BI34">
        <f t="shared" si="51"/>
        <v>0</v>
      </c>
      <c r="BJ34">
        <f t="shared" si="51"/>
        <v>1.0569698886712727E-3</v>
      </c>
      <c r="BK34">
        <f t="shared" si="51"/>
        <v>0</v>
      </c>
      <c r="BL34">
        <f t="shared" si="51"/>
        <v>3.3455378904184547E-3</v>
      </c>
      <c r="BM34">
        <f t="shared" si="51"/>
        <v>0</v>
      </c>
      <c r="BN34">
        <f t="shared" si="51"/>
        <v>1.4513515218341818E-3</v>
      </c>
      <c r="BO34">
        <f t="shared" si="51"/>
        <v>0</v>
      </c>
      <c r="BP34">
        <f t="shared" si="51"/>
        <v>1.3674383768335456E-3</v>
      </c>
      <c r="BQ34">
        <f t="shared" si="51"/>
        <v>0</v>
      </c>
      <c r="BR34">
        <f t="shared" si="51"/>
        <v>1.4445886150079182E-2</v>
      </c>
      <c r="BS34">
        <f t="shared" si="51"/>
        <v>0</v>
      </c>
      <c r="BT34">
        <f t="shared" si="51"/>
        <v>5.7410340202509094E-3</v>
      </c>
      <c r="BU34">
        <f t="shared" ref="BU34:CT34" si="52">BU33*10^(-12)</f>
        <v>0</v>
      </c>
      <c r="BV34">
        <f t="shared" si="52"/>
        <v>5.5602685106132723E-3</v>
      </c>
      <c r="BW34">
        <f t="shared" si="52"/>
        <v>0</v>
      </c>
      <c r="BX34">
        <f t="shared" si="52"/>
        <v>2.2331691802407274E-3</v>
      </c>
      <c r="BY34">
        <f t="shared" si="52"/>
        <v>0</v>
      </c>
      <c r="BZ34">
        <f t="shared" si="52"/>
        <v>6.1184098022272731E-4</v>
      </c>
      <c r="CA34">
        <f t="shared" si="52"/>
        <v>0</v>
      </c>
      <c r="CB34">
        <f t="shared" si="52"/>
        <v>8.1050043264572721E-4</v>
      </c>
      <c r="CC34">
        <f t="shared" si="52"/>
        <v>0</v>
      </c>
      <c r="CD34">
        <f t="shared" si="52"/>
        <v>2.4104631591929998E-3</v>
      </c>
      <c r="CE34">
        <f t="shared" si="52"/>
        <v>0</v>
      </c>
      <c r="CF34">
        <f t="shared" si="52"/>
        <v>5.122529961346183E-3</v>
      </c>
      <c r="CG34">
        <f t="shared" si="52"/>
        <v>0</v>
      </c>
      <c r="CH34">
        <f t="shared" si="52"/>
        <v>1.5771592790560002E-3</v>
      </c>
      <c r="CI34">
        <f t="shared" si="52"/>
        <v>0</v>
      </c>
      <c r="CJ34">
        <f t="shared" si="52"/>
        <v>9.3751583889600018E-4</v>
      </c>
      <c r="CK34">
        <f t="shared" si="52"/>
        <v>6.8272727272727278E-12</v>
      </c>
      <c r="CL34">
        <f t="shared" si="52"/>
        <v>6.0655930088818178E-4</v>
      </c>
      <c r="CM34">
        <f t="shared" si="52"/>
        <v>0</v>
      </c>
      <c r="CN34">
        <f t="shared" si="52"/>
        <v>1.9650812821180004E-3</v>
      </c>
      <c r="CO34">
        <f t="shared" si="52"/>
        <v>0</v>
      </c>
      <c r="CP34">
        <f t="shared" si="52"/>
        <v>6.2717897976327273E-4</v>
      </c>
      <c r="CQ34">
        <f t="shared" si="52"/>
        <v>0</v>
      </c>
      <c r="CR34">
        <f t="shared" si="52"/>
        <v>1.1103826432019999E-3</v>
      </c>
      <c r="CS34" t="e">
        <f t="shared" si="52"/>
        <v>#VALUE!</v>
      </c>
      <c r="CT34">
        <f t="shared" si="52"/>
        <v>2.5664752878227267E-4</v>
      </c>
    </row>
    <row r="35" spans="3:98" x14ac:dyDescent="0.35">
      <c r="E35" t="s">
        <v>110</v>
      </c>
      <c r="Q35">
        <v>1</v>
      </c>
      <c r="R35">
        <v>1.25</v>
      </c>
      <c r="S35">
        <v>1.5</v>
      </c>
      <c r="T35">
        <v>1.75</v>
      </c>
      <c r="U35">
        <v>2</v>
      </c>
      <c r="V35">
        <v>2.25</v>
      </c>
      <c r="W35">
        <v>2.5</v>
      </c>
      <c r="X35">
        <v>2.75</v>
      </c>
      <c r="Y35">
        <v>3</v>
      </c>
      <c r="Z35">
        <v>3.25</v>
      </c>
      <c r="AA35">
        <v>3.5</v>
      </c>
      <c r="AB35">
        <v>3.75</v>
      </c>
      <c r="AC35">
        <v>4</v>
      </c>
      <c r="AD35">
        <v>4.25</v>
      </c>
      <c r="AE35">
        <v>4.5</v>
      </c>
      <c r="AF35">
        <v>4.75</v>
      </c>
      <c r="AG35">
        <v>5</v>
      </c>
      <c r="AH35">
        <v>5.25</v>
      </c>
      <c r="AI35">
        <v>5.5</v>
      </c>
      <c r="AJ35">
        <v>5.75</v>
      </c>
    </row>
    <row r="36" spans="3:98" x14ac:dyDescent="0.35">
      <c r="C36" t="s">
        <v>111</v>
      </c>
      <c r="D36">
        <v>23993.537272727273</v>
      </c>
      <c r="E36">
        <f>AVERAGE(D36,F36)</f>
        <v>28543.53727272727</v>
      </c>
      <c r="F36">
        <v>33093.53727272727</v>
      </c>
      <c r="H36">
        <v>28543.53727272727</v>
      </c>
      <c r="Q36">
        <f>2703.9*Q35^(-1.548)</f>
        <v>2703.9</v>
      </c>
      <c r="R36">
        <f t="shared" ref="R36:AJ36" si="53">2703.9*R35^(-1.548)</f>
        <v>1914.1409995882898</v>
      </c>
      <c r="S36">
        <f t="shared" si="53"/>
        <v>1443.4487101459486</v>
      </c>
      <c r="T36">
        <f t="shared" si="53"/>
        <v>1137.0190116584065</v>
      </c>
      <c r="U36">
        <f t="shared" si="53"/>
        <v>924.69006705548634</v>
      </c>
      <c r="V36">
        <f t="shared" si="53"/>
        <v>770.56998366137896</v>
      </c>
      <c r="W36">
        <f t="shared" si="53"/>
        <v>654.60526249600639</v>
      </c>
      <c r="X36">
        <f t="shared" si="53"/>
        <v>564.81161058481541</v>
      </c>
      <c r="Y36">
        <f t="shared" si="53"/>
        <v>493.63611249528907</v>
      </c>
      <c r="Z36">
        <f t="shared" si="53"/>
        <v>436.10913422973232</v>
      </c>
      <c r="AA36">
        <f t="shared" si="53"/>
        <v>388.84211181396302</v>
      </c>
      <c r="AB36">
        <f t="shared" si="53"/>
        <v>349.45416687178158</v>
      </c>
      <c r="AC36">
        <f t="shared" si="53"/>
        <v>316.22904697329039</v>
      </c>
      <c r="AD36">
        <f t="shared" si="53"/>
        <v>287.90192059505409</v>
      </c>
      <c r="AE36">
        <f t="shared" si="53"/>
        <v>263.52247119449135</v>
      </c>
      <c r="AF36">
        <f t="shared" si="53"/>
        <v>242.36445011403089</v>
      </c>
      <c r="AG36">
        <f t="shared" si="53"/>
        <v>223.86441217216114</v>
      </c>
      <c r="AH36">
        <f t="shared" si="53"/>
        <v>207.57929093098539</v>
      </c>
      <c r="AI36">
        <f t="shared" si="53"/>
        <v>193.1564355432487</v>
      </c>
      <c r="AJ36">
        <f t="shared" si="53"/>
        <v>180.31207126847121</v>
      </c>
      <c r="AL36">
        <v>7</v>
      </c>
      <c r="AM36">
        <v>7.25</v>
      </c>
      <c r="AN36">
        <v>7.5</v>
      </c>
      <c r="AO36">
        <v>7.75</v>
      </c>
      <c r="CR36">
        <f>SUM(J34:CR34)</f>
        <v>0.22171646281252269</v>
      </c>
    </row>
    <row r="37" spans="3:98" x14ac:dyDescent="0.35">
      <c r="C37" t="s">
        <v>112</v>
      </c>
      <c r="D37" t="s">
        <v>113</v>
      </c>
      <c r="E37" t="s">
        <v>114</v>
      </c>
      <c r="F37" t="s">
        <v>115</v>
      </c>
      <c r="K37" t="s">
        <v>127</v>
      </c>
      <c r="L37" s="46">
        <v>44650</v>
      </c>
      <c r="M37">
        <f>H41</f>
        <v>0.74446694937122337</v>
      </c>
      <c r="S37">
        <f>AVERAGE(Q36:T36)</f>
        <v>1799.6271803481611</v>
      </c>
      <c r="W37">
        <f>AVERAGE(U36:X36)</f>
        <v>728.66923094942183</v>
      </c>
      <c r="AB37">
        <f>AVERAGE(Z36:AC36)</f>
        <v>372.65861497219186</v>
      </c>
      <c r="AF37">
        <f>AVERAGE(AD36:AG36)</f>
        <v>254.41331351893436</v>
      </c>
      <c r="AI37">
        <f>AVERAGE(AG36:AJ36)</f>
        <v>201.22805247871659</v>
      </c>
      <c r="AL37">
        <v>132.97771309857995</v>
      </c>
      <c r="AM37">
        <v>125.94687366084477</v>
      </c>
      <c r="AN37">
        <v>119.50767298993559</v>
      </c>
      <c r="AO37">
        <v>113.59300545597303</v>
      </c>
    </row>
    <row r="38" spans="3:98" x14ac:dyDescent="0.35">
      <c r="C38" t="s">
        <v>116</v>
      </c>
      <c r="D38">
        <v>27.29</v>
      </c>
      <c r="E38">
        <v>27.61</v>
      </c>
      <c r="F38">
        <v>27.79</v>
      </c>
      <c r="G38">
        <f>AVERAGE(D38:F38)</f>
        <v>27.563333333333333</v>
      </c>
      <c r="K38" t="s">
        <v>128</v>
      </c>
      <c r="L38" t="s">
        <v>131</v>
      </c>
      <c r="M38">
        <v>0.31269670138588718</v>
      </c>
      <c r="AN38">
        <v>123.00631630133334</v>
      </c>
    </row>
    <row r="39" spans="3:98" x14ac:dyDescent="0.35">
      <c r="C39" t="s">
        <v>117</v>
      </c>
      <c r="D39">
        <f>D38/24</f>
        <v>1.1370833333333332</v>
      </c>
      <c r="E39">
        <f>E38/24</f>
        <v>1.1504166666666666</v>
      </c>
      <c r="F39">
        <f>F38/24</f>
        <v>1.1579166666666667</v>
      </c>
      <c r="G39">
        <f>G38/24</f>
        <v>1.1484722222222221</v>
      </c>
      <c r="H39">
        <f>G38/4</f>
        <v>6.8908333333333331</v>
      </c>
      <c r="I39">
        <f>H39/6</f>
        <v>1.1484722222222221</v>
      </c>
      <c r="K39" t="s">
        <v>129</v>
      </c>
      <c r="L39" t="s">
        <v>130</v>
      </c>
      <c r="M39" t="e">
        <f>#REF!</f>
        <v>#REF!</v>
      </c>
      <c r="Q39">
        <v>23.74</v>
      </c>
    </row>
    <row r="40" spans="3:98" x14ac:dyDescent="0.35">
      <c r="C40" t="s">
        <v>118</v>
      </c>
      <c r="D40">
        <f>D39*1000000*3.785</f>
        <v>4303860.416666667</v>
      </c>
      <c r="E40">
        <f>E39*1000000*3.785</f>
        <v>4354327.083333334</v>
      </c>
      <c r="F40">
        <f>F39*1000000*3.785</f>
        <v>4382714.583333334</v>
      </c>
      <c r="H40">
        <f>H39*3.785*1000000</f>
        <v>26081804.166666668</v>
      </c>
      <c r="I40">
        <f>I39*2*H36</f>
        <v>65562.919363383829</v>
      </c>
      <c r="M40" t="e">
        <f>SUM(M37:M39)</f>
        <v>#REF!</v>
      </c>
      <c r="Q40">
        <f>Q39*1000000*3.78541</f>
        <v>89865633.400000006</v>
      </c>
      <c r="S40">
        <f>($Q$40*S$37)/10^12</f>
        <v>0.16172463644584353</v>
      </c>
      <c r="W40">
        <f>($Q$40*W$37)/10^12</f>
        <v>6.548232197836068E-2</v>
      </c>
      <c r="AB40">
        <f>($Q$40*AB$37)/10^12</f>
        <v>3.3489202476442742E-2</v>
      </c>
      <c r="AF40">
        <f>($Q$40*AF$37)/10^12</f>
        <v>2.2863013564771821E-2</v>
      </c>
      <c r="AI40">
        <f>($Q$40*AI$37)/10^12</f>
        <v>1.8083486393848307E-2</v>
      </c>
    </row>
    <row r="41" spans="3:98" x14ac:dyDescent="0.35">
      <c r="C41" t="s">
        <v>119</v>
      </c>
      <c r="D41">
        <f>(D40*D36)/10^12</f>
        <v>0.10326483532390721</v>
      </c>
      <c r="E41">
        <f>(E40*E36)/10^12</f>
        <v>0.12428789740077084</v>
      </c>
      <c r="F41">
        <f>(F40*F36)/10^12</f>
        <v>0.14503952841926707</v>
      </c>
      <c r="G41">
        <f>(G40*G36)/10^12</f>
        <v>0</v>
      </c>
      <c r="H41">
        <f>(H40*H36)/10^12</f>
        <v>0.74446694937122337</v>
      </c>
      <c r="I41">
        <f>I40/10^12</f>
        <v>6.5562919363383831E-8</v>
      </c>
      <c r="AN41">
        <v>1.1054040526620068E-2</v>
      </c>
    </row>
    <row r="42" spans="3:98" x14ac:dyDescent="0.35">
      <c r="H42">
        <f>H41/6</f>
        <v>0.1240778248952039</v>
      </c>
      <c r="S42">
        <f>SUM(S40,W40,AB40,AF40,AI40,AN41)</f>
        <v>0.31269670138588718</v>
      </c>
    </row>
    <row r="43" spans="3:98" x14ac:dyDescent="0.35">
      <c r="D43">
        <v>0</v>
      </c>
      <c r="E43">
        <v>1</v>
      </c>
      <c r="F43">
        <v>2</v>
      </c>
      <c r="G43">
        <v>3</v>
      </c>
      <c r="H43">
        <v>4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16</v>
      </c>
      <c r="U43">
        <v>17</v>
      </c>
      <c r="V43">
        <v>18</v>
      </c>
      <c r="W43">
        <v>19</v>
      </c>
      <c r="X43">
        <v>20</v>
      </c>
      <c r="Y43">
        <v>21</v>
      </c>
      <c r="Z43">
        <v>22</v>
      </c>
      <c r="AA43">
        <v>23</v>
      </c>
      <c r="AB43">
        <v>24</v>
      </c>
      <c r="AC43">
        <v>25</v>
      </c>
      <c r="AD43">
        <v>26</v>
      </c>
      <c r="AE43">
        <v>27</v>
      </c>
      <c r="AF43">
        <v>28</v>
      </c>
      <c r="AG43">
        <v>29</v>
      </c>
      <c r="AH43">
        <v>30</v>
      </c>
      <c r="AI43">
        <v>31</v>
      </c>
      <c r="AJ43">
        <v>32</v>
      </c>
      <c r="AK43">
        <v>33</v>
      </c>
      <c r="AL43">
        <v>34</v>
      </c>
      <c r="AM43">
        <v>35</v>
      </c>
      <c r="AN43">
        <v>36</v>
      </c>
      <c r="AO43">
        <v>37</v>
      </c>
      <c r="AP43">
        <v>38</v>
      </c>
      <c r="AQ43">
        <v>39</v>
      </c>
      <c r="AR43">
        <v>40</v>
      </c>
      <c r="AS43">
        <v>41</v>
      </c>
      <c r="AT43">
        <v>42</v>
      </c>
      <c r="AU43">
        <v>43</v>
      </c>
    </row>
    <row r="44" spans="3:98" x14ac:dyDescent="0.35">
      <c r="D44" s="17">
        <v>44285</v>
      </c>
      <c r="E44" s="5">
        <v>44291</v>
      </c>
      <c r="F44" s="5">
        <v>44293</v>
      </c>
      <c r="G44" s="5">
        <v>44294</v>
      </c>
      <c r="H44" s="5">
        <v>44295</v>
      </c>
      <c r="I44" s="17">
        <v>44296</v>
      </c>
      <c r="J44" s="5">
        <v>44297</v>
      </c>
      <c r="K44" s="17">
        <v>44298</v>
      </c>
      <c r="L44" s="5">
        <v>44299</v>
      </c>
      <c r="M44" s="17">
        <v>44300</v>
      </c>
      <c r="N44" s="5">
        <v>44301</v>
      </c>
      <c r="O44" s="17">
        <v>44302</v>
      </c>
      <c r="P44" s="5">
        <v>44303</v>
      </c>
      <c r="Q44" s="17">
        <v>44304</v>
      </c>
      <c r="R44" s="5">
        <v>44305</v>
      </c>
      <c r="S44" s="17">
        <v>44306</v>
      </c>
      <c r="T44" s="5">
        <v>44307</v>
      </c>
      <c r="U44" s="17">
        <v>44308</v>
      </c>
      <c r="V44" s="5">
        <v>44309</v>
      </c>
      <c r="W44" s="17">
        <v>44310</v>
      </c>
      <c r="X44" s="5">
        <v>44311</v>
      </c>
      <c r="Y44" s="17">
        <v>44312</v>
      </c>
      <c r="Z44" s="5">
        <v>44313</v>
      </c>
      <c r="AA44" s="17">
        <v>44314</v>
      </c>
      <c r="AB44" s="5">
        <v>44315</v>
      </c>
      <c r="AC44" s="17">
        <v>44316</v>
      </c>
      <c r="AD44" s="5">
        <v>44317</v>
      </c>
      <c r="AE44" s="17">
        <v>44318</v>
      </c>
      <c r="AF44" s="5">
        <v>44319</v>
      </c>
      <c r="AG44" s="17">
        <v>44320</v>
      </c>
      <c r="AH44" s="5">
        <v>44321</v>
      </c>
      <c r="AI44" s="17">
        <v>44322</v>
      </c>
      <c r="AJ44" s="5">
        <v>44323</v>
      </c>
      <c r="AK44" s="17">
        <v>44324</v>
      </c>
      <c r="AL44" s="5">
        <v>44325</v>
      </c>
      <c r="AM44" s="17">
        <v>44326</v>
      </c>
      <c r="AN44" s="5">
        <v>44327</v>
      </c>
      <c r="AO44" s="17">
        <v>44328</v>
      </c>
      <c r="AP44" s="5">
        <v>44329</v>
      </c>
      <c r="AQ44" s="17">
        <v>44330</v>
      </c>
      <c r="AR44" s="5">
        <v>44331</v>
      </c>
      <c r="AS44" s="17">
        <v>44332</v>
      </c>
      <c r="AT44" s="5">
        <v>44333</v>
      </c>
      <c r="AU44" s="17">
        <v>44334</v>
      </c>
    </row>
    <row r="45" spans="3:98" x14ac:dyDescent="0.35">
      <c r="C45" t="s">
        <v>120</v>
      </c>
      <c r="D45">
        <v>2707683477776.6465</v>
      </c>
      <c r="E45">
        <v>14766539318.259274</v>
      </c>
      <c r="F45">
        <v>5369695416.6194553</v>
      </c>
      <c r="G45">
        <v>5326286399.5085459</v>
      </c>
      <c r="H45">
        <v>29327165994.407368</v>
      </c>
      <c r="I45">
        <v>28566231444.999096</v>
      </c>
      <c r="J45">
        <v>8087304403.1408195</v>
      </c>
      <c r="K45">
        <v>2540038362.9237275</v>
      </c>
      <c r="L45">
        <v>1939181065.2668335</v>
      </c>
      <c r="M45">
        <v>2157424126.6643505</v>
      </c>
      <c r="N45">
        <v>1187155575.7965455</v>
      </c>
      <c r="O45">
        <v>5735063327.470727</v>
      </c>
      <c r="P45">
        <v>1392409040.3754547</v>
      </c>
      <c r="Q45">
        <v>1412810060.2038183</v>
      </c>
      <c r="R45">
        <v>1042864280.9754546</v>
      </c>
      <c r="S45">
        <v>101091610.88318181</v>
      </c>
      <c r="T45">
        <v>1383813922.842273</v>
      </c>
      <c r="U45">
        <v>591930480.70472729</v>
      </c>
      <c r="V45">
        <v>747145264.33718181</v>
      </c>
      <c r="W45">
        <v>808433908.50109088</v>
      </c>
      <c r="X45">
        <v>246220135.15781814</v>
      </c>
      <c r="Y45">
        <v>300117972.77363634</v>
      </c>
      <c r="Z45">
        <v>619745948.68727279</v>
      </c>
      <c r="AA45">
        <v>1463211899.6205454</v>
      </c>
      <c r="AB45">
        <v>459945209.66545445</v>
      </c>
      <c r="AC45">
        <v>522257463.10618174</v>
      </c>
      <c r="AD45">
        <v>1231010755.0951819</v>
      </c>
      <c r="AE45">
        <v>395140057.26281816</v>
      </c>
      <c r="AF45">
        <v>390264311.53154552</v>
      </c>
      <c r="AG45">
        <v>10783017511.424818</v>
      </c>
      <c r="AH45">
        <v>3365570727.5050917</v>
      </c>
      <c r="AI45">
        <v>4656558000.4197273</v>
      </c>
      <c r="AJ45">
        <v>622818944.52527273</v>
      </c>
      <c r="AK45">
        <v>121075306.46545455</v>
      </c>
      <c r="AL45">
        <v>443960352.38154548</v>
      </c>
      <c r="AM45">
        <v>207192282.75527272</v>
      </c>
      <c r="AN45">
        <v>3377938281.4058185</v>
      </c>
      <c r="AO45">
        <v>717794915.83809102</v>
      </c>
      <c r="AP45">
        <v>0</v>
      </c>
      <c r="AQ45">
        <v>0</v>
      </c>
      <c r="AR45">
        <v>238648145.12200007</v>
      </c>
      <c r="AS45">
        <v>0</v>
      </c>
      <c r="AT45">
        <v>0</v>
      </c>
      <c r="AU45">
        <v>0</v>
      </c>
    </row>
    <row r="46" spans="3:98" x14ac:dyDescent="0.35">
      <c r="C46" t="s">
        <v>121</v>
      </c>
      <c r="D46">
        <f>D45/10^9</f>
        <v>2707.6834777766467</v>
      </c>
      <c r="E46">
        <f t="shared" ref="E46:AU46" si="54">E45/10^9</f>
        <v>14.766539318259273</v>
      </c>
      <c r="F46">
        <f t="shared" si="54"/>
        <v>5.3696954166194555</v>
      </c>
      <c r="G46">
        <f t="shared" si="54"/>
        <v>5.3262863995085459</v>
      </c>
      <c r="H46">
        <f t="shared" si="54"/>
        <v>29.327165994407366</v>
      </c>
      <c r="I46">
        <f t="shared" si="54"/>
        <v>28.566231444999097</v>
      </c>
      <c r="J46">
        <f t="shared" si="54"/>
        <v>8.0873044031408199</v>
      </c>
      <c r="K46">
        <f t="shared" si="54"/>
        <v>2.5400383629237275</v>
      </c>
      <c r="L46">
        <f t="shared" si="54"/>
        <v>1.9391810652668335</v>
      </c>
      <c r="M46">
        <f t="shared" si="54"/>
        <v>2.1574241266643504</v>
      </c>
      <c r="N46">
        <f t="shared" si="54"/>
        <v>1.1871555757965455</v>
      </c>
      <c r="O46">
        <f t="shared" si="54"/>
        <v>5.7350633274707272</v>
      </c>
      <c r="P46">
        <f t="shared" si="54"/>
        <v>1.3924090403754548</v>
      </c>
      <c r="Q46">
        <f t="shared" si="54"/>
        <v>1.4128100602038183</v>
      </c>
      <c r="R46">
        <f t="shared" si="54"/>
        <v>1.0428642809754545</v>
      </c>
      <c r="S46">
        <f t="shared" si="54"/>
        <v>0.1010916108831818</v>
      </c>
      <c r="T46">
        <f t="shared" si="54"/>
        <v>1.383813922842273</v>
      </c>
      <c r="U46">
        <f t="shared" si="54"/>
        <v>0.59193048070472731</v>
      </c>
      <c r="V46">
        <f t="shared" si="54"/>
        <v>0.74714526433718176</v>
      </c>
      <c r="W46">
        <f t="shared" si="54"/>
        <v>0.80843390850109087</v>
      </c>
      <c r="X46">
        <f t="shared" si="54"/>
        <v>0.24622013515781813</v>
      </c>
      <c r="Y46">
        <f t="shared" si="54"/>
        <v>0.30011797277363633</v>
      </c>
      <c r="Z46">
        <f t="shared" si="54"/>
        <v>0.61974594868727284</v>
      </c>
      <c r="AA46">
        <f t="shared" si="54"/>
        <v>1.4632118996205454</v>
      </c>
      <c r="AB46">
        <f t="shared" si="54"/>
        <v>0.45994520966545444</v>
      </c>
      <c r="AC46">
        <f t="shared" si="54"/>
        <v>0.52225746310618171</v>
      </c>
      <c r="AD46">
        <f t="shared" si="54"/>
        <v>1.2310107550951819</v>
      </c>
      <c r="AE46">
        <f t="shared" si="54"/>
        <v>0.39514005726281815</v>
      </c>
      <c r="AF46">
        <f t="shared" si="54"/>
        <v>0.3902643115315455</v>
      </c>
      <c r="AG46">
        <f t="shared" si="54"/>
        <v>10.783017511424818</v>
      </c>
      <c r="AH46">
        <f t="shared" si="54"/>
        <v>3.3655707275050917</v>
      </c>
      <c r="AI46">
        <f t="shared" si="54"/>
        <v>4.6565580004197269</v>
      </c>
      <c r="AJ46">
        <f t="shared" si="54"/>
        <v>0.62281894452527276</v>
      </c>
      <c r="AK46">
        <f t="shared" si="54"/>
        <v>0.12107530646545454</v>
      </c>
      <c r="AL46">
        <f t="shared" si="54"/>
        <v>0.44396035238154546</v>
      </c>
      <c r="AM46">
        <f t="shared" si="54"/>
        <v>0.20719228275527271</v>
      </c>
      <c r="AN46">
        <f t="shared" si="54"/>
        <v>3.3779382814058185</v>
      </c>
      <c r="AO46">
        <f t="shared" si="54"/>
        <v>0.71779491583809096</v>
      </c>
      <c r="AP46">
        <f t="shared" si="54"/>
        <v>0</v>
      </c>
      <c r="AQ46">
        <f t="shared" si="54"/>
        <v>0</v>
      </c>
      <c r="AR46">
        <f t="shared" si="54"/>
        <v>0.23864814512200005</v>
      </c>
      <c r="AS46">
        <f t="shared" si="54"/>
        <v>0</v>
      </c>
      <c r="AT46">
        <f t="shared" si="54"/>
        <v>0</v>
      </c>
      <c r="AU46">
        <f t="shared" si="54"/>
        <v>0</v>
      </c>
    </row>
    <row r="47" spans="3:98" x14ac:dyDescent="0.35">
      <c r="C47" t="s">
        <v>122</v>
      </c>
      <c r="D47">
        <v>528449751132.24127</v>
      </c>
      <c r="E47">
        <v>2170417406.2861819</v>
      </c>
      <c r="F47">
        <v>393164107.65563637</v>
      </c>
      <c r="G47">
        <v>389985739.7683636</v>
      </c>
      <c r="H47">
        <v>1656034938.0799093</v>
      </c>
      <c r="I47">
        <v>1613066783.5827277</v>
      </c>
      <c r="J47">
        <v>1020510092.8255457</v>
      </c>
      <c r="K47">
        <v>275168679.59181821</v>
      </c>
      <c r="L47">
        <v>399409429.06358325</v>
      </c>
      <c r="M47">
        <v>488929348.64633512</v>
      </c>
      <c r="N47">
        <v>0</v>
      </c>
      <c r="O47">
        <v>372012337.78581822</v>
      </c>
      <c r="P47">
        <v>373293733.48363638</v>
      </c>
      <c r="Q47">
        <v>257262795.55854544</v>
      </c>
      <c r="R47">
        <v>0</v>
      </c>
      <c r="S47">
        <v>0</v>
      </c>
      <c r="T47">
        <v>2576315.6331818299</v>
      </c>
      <c r="U47">
        <v>31526821.597818181</v>
      </c>
      <c r="V47">
        <v>128968264.85645457</v>
      </c>
      <c r="W47">
        <v>226514254.25672731</v>
      </c>
      <c r="X47">
        <v>15627961.946545457</v>
      </c>
      <c r="Y47">
        <v>0</v>
      </c>
      <c r="Z47">
        <v>1081692607.858182</v>
      </c>
      <c r="AA47">
        <v>242552348.17036369</v>
      </c>
      <c r="AB47">
        <v>852587206.04363644</v>
      </c>
      <c r="AC47">
        <v>13460642.657454547</v>
      </c>
      <c r="AD47">
        <v>14241572.74045453</v>
      </c>
      <c r="AE47">
        <v>0</v>
      </c>
      <c r="AF47">
        <v>169897081.33536366</v>
      </c>
      <c r="AG47">
        <v>1236564639.8215454</v>
      </c>
      <c r="AH47">
        <v>106858958.32072729</v>
      </c>
      <c r="AI47">
        <v>85650235.236818194</v>
      </c>
      <c r="AJ47">
        <v>198085549.85418177</v>
      </c>
      <c r="AK47">
        <v>151268080.75363636</v>
      </c>
      <c r="AL47">
        <v>0</v>
      </c>
      <c r="AM47">
        <v>268872338.31318182</v>
      </c>
      <c r="AN47">
        <v>0</v>
      </c>
      <c r="AO47">
        <v>0</v>
      </c>
      <c r="AP47">
        <v>259814024.24727276</v>
      </c>
      <c r="AQ47">
        <v>126884775.19245455</v>
      </c>
      <c r="AR47">
        <v>14146077.169999985</v>
      </c>
      <c r="AS47">
        <v>0</v>
      </c>
      <c r="AT47">
        <v>55973618.808545455</v>
      </c>
      <c r="AU47">
        <v>0</v>
      </c>
    </row>
    <row r="48" spans="3:98" x14ac:dyDescent="0.35">
      <c r="C48" t="s">
        <v>123</v>
      </c>
      <c r="D48">
        <f>D47/10^9</f>
        <v>528.44975113224132</v>
      </c>
      <c r="E48">
        <f t="shared" ref="E48:AU48" si="55">E47/10^9</f>
        <v>2.1704174062861821</v>
      </c>
      <c r="F48">
        <f t="shared" si="55"/>
        <v>0.39316410765563636</v>
      </c>
      <c r="G48">
        <f t="shared" si="55"/>
        <v>0.38998573976836359</v>
      </c>
      <c r="H48">
        <f t="shared" si="55"/>
        <v>1.6560349380799093</v>
      </c>
      <c r="I48">
        <f t="shared" si="55"/>
        <v>1.6130667835827277</v>
      </c>
      <c r="J48">
        <f t="shared" si="55"/>
        <v>1.0205100928255457</v>
      </c>
      <c r="K48">
        <f t="shared" si="55"/>
        <v>0.27516867959181823</v>
      </c>
      <c r="L48">
        <f t="shared" si="55"/>
        <v>0.39940942906358323</v>
      </c>
      <c r="M48">
        <f t="shared" si="55"/>
        <v>0.48892934864633514</v>
      </c>
      <c r="N48">
        <f t="shared" si="55"/>
        <v>0</v>
      </c>
      <c r="O48">
        <f t="shared" si="55"/>
        <v>0.37201233778581821</v>
      </c>
      <c r="P48">
        <f t="shared" si="55"/>
        <v>0.37329373348363637</v>
      </c>
      <c r="Q48">
        <f t="shared" si="55"/>
        <v>0.25726279555854542</v>
      </c>
      <c r="R48">
        <f t="shared" si="55"/>
        <v>0</v>
      </c>
      <c r="S48">
        <f t="shared" si="55"/>
        <v>0</v>
      </c>
      <c r="T48">
        <f t="shared" si="55"/>
        <v>2.5763156331818299E-3</v>
      </c>
      <c r="U48">
        <f t="shared" si="55"/>
        <v>3.152682159781818E-2</v>
      </c>
      <c r="V48">
        <f t="shared" si="55"/>
        <v>0.12896826485645457</v>
      </c>
      <c r="W48">
        <f t="shared" si="55"/>
        <v>0.2265142542567273</v>
      </c>
      <c r="X48">
        <f t="shared" si="55"/>
        <v>1.5627961946545456E-2</v>
      </c>
      <c r="Y48">
        <f t="shared" si="55"/>
        <v>0</v>
      </c>
      <c r="Z48">
        <f t="shared" si="55"/>
        <v>1.0816926078581819</v>
      </c>
      <c r="AA48">
        <f t="shared" si="55"/>
        <v>0.2425523481703637</v>
      </c>
      <c r="AB48">
        <f t="shared" si="55"/>
        <v>0.85258720604363647</v>
      </c>
      <c r="AC48">
        <f t="shared" si="55"/>
        <v>1.3460642657454546E-2</v>
      </c>
      <c r="AD48">
        <f t="shared" si="55"/>
        <v>1.424157274045453E-2</v>
      </c>
      <c r="AE48">
        <f t="shared" si="55"/>
        <v>0</v>
      </c>
      <c r="AF48">
        <f t="shared" si="55"/>
        <v>0.16989708133536366</v>
      </c>
      <c r="AG48">
        <f t="shared" si="55"/>
        <v>1.2365646398215453</v>
      </c>
      <c r="AH48">
        <f t="shared" si="55"/>
        <v>0.10685895832072728</v>
      </c>
      <c r="AI48">
        <f t="shared" si="55"/>
        <v>8.5650235236818195E-2</v>
      </c>
      <c r="AJ48">
        <f t="shared" si="55"/>
        <v>0.19808554985418175</v>
      </c>
      <c r="AK48">
        <f t="shared" si="55"/>
        <v>0.15126808075363635</v>
      </c>
      <c r="AL48">
        <f t="shared" si="55"/>
        <v>0</v>
      </c>
      <c r="AM48">
        <f t="shared" si="55"/>
        <v>0.2688723383131818</v>
      </c>
      <c r="AN48">
        <f t="shared" si="55"/>
        <v>0</v>
      </c>
      <c r="AO48">
        <f t="shared" si="55"/>
        <v>0</v>
      </c>
      <c r="AP48">
        <f t="shared" si="55"/>
        <v>0.25981402424727273</v>
      </c>
      <c r="AQ48">
        <f t="shared" si="55"/>
        <v>0.12688477519245456</v>
      </c>
      <c r="AR48">
        <f t="shared" si="55"/>
        <v>1.4146077169999985E-2</v>
      </c>
      <c r="AS48">
        <f t="shared" si="55"/>
        <v>0</v>
      </c>
      <c r="AT48">
        <f t="shared" si="55"/>
        <v>5.5973618808545456E-2</v>
      </c>
      <c r="AU48">
        <f t="shared" si="55"/>
        <v>0</v>
      </c>
    </row>
    <row r="49" spans="3:47" x14ac:dyDescent="0.35">
      <c r="C49" t="s">
        <v>124</v>
      </c>
      <c r="D49">
        <v>3838541718930.2095</v>
      </c>
      <c r="E49">
        <v>19633663262.064728</v>
      </c>
      <c r="F49">
        <v>8237716052.0883646</v>
      </c>
      <c r="G49">
        <v>8171121742.8556366</v>
      </c>
      <c r="H49">
        <v>34283377841.921913</v>
      </c>
      <c r="I49">
        <v>33393847408.762733</v>
      </c>
      <c r="J49">
        <v>10692727602.389456</v>
      </c>
      <c r="K49">
        <v>3292337531.8015461</v>
      </c>
      <c r="L49">
        <v>2799320694.7914166</v>
      </c>
      <c r="M49">
        <v>2803262942.6921644</v>
      </c>
      <c r="N49">
        <v>3114894682.9978185</v>
      </c>
      <c r="O49">
        <v>6992106381.548727</v>
      </c>
      <c r="P49">
        <v>2757975050.1845455</v>
      </c>
      <c r="Q49">
        <v>2357986054.7758188</v>
      </c>
      <c r="R49">
        <v>1993408606.3581817</v>
      </c>
      <c r="S49">
        <v>2600485716.921546</v>
      </c>
      <c r="T49">
        <v>2076925935.1240911</v>
      </c>
      <c r="U49">
        <v>845215154.48145461</v>
      </c>
      <c r="V49">
        <v>1736290654.3513637</v>
      </c>
      <c r="W49">
        <v>5087381259.4603634</v>
      </c>
      <c r="X49">
        <v>1549081860.7014546</v>
      </c>
      <c r="Y49">
        <v>1192411720.8200002</v>
      </c>
      <c r="Z49">
        <v>5922711676.0472727</v>
      </c>
      <c r="AA49">
        <v>3542127343.002182</v>
      </c>
      <c r="AB49">
        <v>5659218233.2800007</v>
      </c>
      <c r="AC49">
        <v>1056969888.6712726</v>
      </c>
      <c r="AD49">
        <v>3345537890.4184546</v>
      </c>
      <c r="AE49">
        <v>1451351521.8341818</v>
      </c>
      <c r="AF49">
        <v>1367438376.8335457</v>
      </c>
      <c r="AG49">
        <v>14445886150.079182</v>
      </c>
      <c r="AH49">
        <v>5741034020.2509098</v>
      </c>
      <c r="AI49">
        <v>5560268510.6132727</v>
      </c>
      <c r="AJ49">
        <v>2233169180.2407274</v>
      </c>
      <c r="AK49">
        <v>611840980.2227273</v>
      </c>
      <c r="AL49">
        <v>810500432.64572728</v>
      </c>
      <c r="AM49">
        <v>2410463159.1929998</v>
      </c>
      <c r="AN49">
        <v>5122529961.3461828</v>
      </c>
      <c r="AO49">
        <v>1577159279.0560002</v>
      </c>
      <c r="AP49">
        <v>937515838.89600015</v>
      </c>
      <c r="AQ49">
        <v>606559300.88818181</v>
      </c>
      <c r="AR49">
        <v>1965081282.1180003</v>
      </c>
      <c r="AS49">
        <v>627178979.76327276</v>
      </c>
      <c r="AT49">
        <v>1110382643.2019999</v>
      </c>
      <c r="AU49">
        <v>256647528.7822727</v>
      </c>
    </row>
    <row r="50" spans="3:47" x14ac:dyDescent="0.35">
      <c r="C50" t="s">
        <v>125</v>
      </c>
      <c r="D50">
        <f>D49/10^9</f>
        <v>3838.5417189302093</v>
      </c>
      <c r="E50">
        <f t="shared" ref="E50:AU50" si="56">E49/10^9</f>
        <v>19.633663262064729</v>
      </c>
      <c r="F50">
        <f t="shared" si="56"/>
        <v>8.2377160520883645</v>
      </c>
      <c r="G50">
        <f t="shared" si="56"/>
        <v>8.171121742855636</v>
      </c>
      <c r="H50">
        <f t="shared" si="56"/>
        <v>34.283377841921912</v>
      </c>
      <c r="I50">
        <f t="shared" si="56"/>
        <v>33.393847408762731</v>
      </c>
      <c r="J50">
        <f t="shared" si="56"/>
        <v>10.692727602389455</v>
      </c>
      <c r="K50">
        <f t="shared" si="56"/>
        <v>3.2923375318015462</v>
      </c>
      <c r="L50">
        <f t="shared" si="56"/>
        <v>2.7993206947914167</v>
      </c>
      <c r="M50">
        <f t="shared" si="56"/>
        <v>2.8032629426921645</v>
      </c>
      <c r="N50">
        <f t="shared" si="56"/>
        <v>3.1148946829978184</v>
      </c>
      <c r="O50">
        <f t="shared" si="56"/>
        <v>6.9921063815487274</v>
      </c>
      <c r="P50">
        <f t="shared" si="56"/>
        <v>2.7579750501845455</v>
      </c>
      <c r="Q50">
        <f t="shared" si="56"/>
        <v>2.3579860547758189</v>
      </c>
      <c r="R50">
        <f t="shared" si="56"/>
        <v>1.9934086063581817</v>
      </c>
      <c r="S50">
        <f t="shared" si="56"/>
        <v>2.6004857169215461</v>
      </c>
      <c r="T50">
        <f t="shared" si="56"/>
        <v>2.0769259351240912</v>
      </c>
      <c r="U50">
        <f t="shared" si="56"/>
        <v>0.84521515448145457</v>
      </c>
      <c r="V50">
        <f t="shared" si="56"/>
        <v>1.7362906543513636</v>
      </c>
      <c r="W50">
        <f t="shared" si="56"/>
        <v>5.0873812594603631</v>
      </c>
      <c r="X50">
        <f t="shared" si="56"/>
        <v>1.5490818607014547</v>
      </c>
      <c r="Y50">
        <f t="shared" si="56"/>
        <v>1.1924117208200002</v>
      </c>
      <c r="Z50">
        <f t="shared" si="56"/>
        <v>5.9227116760472729</v>
      </c>
      <c r="AA50">
        <f t="shared" si="56"/>
        <v>3.542127343002182</v>
      </c>
      <c r="AB50">
        <f t="shared" si="56"/>
        <v>5.6592182332800007</v>
      </c>
      <c r="AC50">
        <f t="shared" si="56"/>
        <v>1.0569698886712726</v>
      </c>
      <c r="AD50">
        <f t="shared" si="56"/>
        <v>3.3455378904184547</v>
      </c>
      <c r="AE50">
        <f t="shared" si="56"/>
        <v>1.4513515218341817</v>
      </c>
      <c r="AF50">
        <f t="shared" si="56"/>
        <v>1.3674383768335456</v>
      </c>
      <c r="AG50">
        <f t="shared" si="56"/>
        <v>14.445886150079181</v>
      </c>
      <c r="AH50">
        <f t="shared" si="56"/>
        <v>5.7410340202509094</v>
      </c>
      <c r="AI50">
        <f t="shared" si="56"/>
        <v>5.5602685106132723</v>
      </c>
      <c r="AJ50">
        <f t="shared" si="56"/>
        <v>2.2331691802407274</v>
      </c>
      <c r="AK50">
        <f t="shared" si="56"/>
        <v>0.61184098022272726</v>
      </c>
      <c r="AL50">
        <f t="shared" si="56"/>
        <v>0.81050043264572724</v>
      </c>
      <c r="AM50">
        <f t="shared" si="56"/>
        <v>2.4104631591929997</v>
      </c>
      <c r="AN50">
        <f t="shared" si="56"/>
        <v>5.1225299613461832</v>
      </c>
      <c r="AO50">
        <f t="shared" si="56"/>
        <v>1.5771592790560003</v>
      </c>
      <c r="AP50">
        <f t="shared" si="56"/>
        <v>0.9375158388960001</v>
      </c>
      <c r="AQ50">
        <f t="shared" si="56"/>
        <v>0.60655930088818177</v>
      </c>
      <c r="AR50">
        <f t="shared" si="56"/>
        <v>1.9650812821180004</v>
      </c>
      <c r="AS50">
        <f t="shared" si="56"/>
        <v>0.62717897976327275</v>
      </c>
      <c r="AT50">
        <f t="shared" si="56"/>
        <v>1.1103826432019999</v>
      </c>
      <c r="AU50">
        <f t="shared" si="56"/>
        <v>0.2566475287822727</v>
      </c>
    </row>
    <row r="51" spans="3:47" x14ac:dyDescent="0.35">
      <c r="C51" t="s">
        <v>126</v>
      </c>
      <c r="D51">
        <f>D50</f>
        <v>3838.5417189302093</v>
      </c>
      <c r="E51">
        <f>D51+E50</f>
        <v>3858.1753821922739</v>
      </c>
      <c r="F51">
        <f>E51+F50</f>
        <v>3866.4130982443621</v>
      </c>
      <c r="G51">
        <f t="shared" ref="G51:AU51" si="57">F51+G50</f>
        <v>3874.5842199872177</v>
      </c>
      <c r="H51">
        <f t="shared" si="57"/>
        <v>3908.8675978291394</v>
      </c>
      <c r="I51">
        <f>H51+I50</f>
        <v>3942.2614452379021</v>
      </c>
      <c r="J51">
        <f t="shared" si="57"/>
        <v>3952.9541728402914</v>
      </c>
      <c r="K51">
        <f t="shared" si="57"/>
        <v>3956.2465103720929</v>
      </c>
      <c r="L51">
        <f t="shared" si="57"/>
        <v>3959.0458310668841</v>
      </c>
      <c r="M51">
        <f t="shared" si="57"/>
        <v>3961.8490940095762</v>
      </c>
      <c r="N51">
        <f t="shared" si="57"/>
        <v>3964.9639886925738</v>
      </c>
      <c r="O51">
        <f t="shared" si="57"/>
        <v>3971.9560950741225</v>
      </c>
      <c r="P51">
        <f t="shared" si="57"/>
        <v>3974.714070124307</v>
      </c>
      <c r="Q51">
        <f t="shared" si="57"/>
        <v>3977.0720561790827</v>
      </c>
      <c r="R51">
        <f t="shared" si="57"/>
        <v>3979.0654647854408</v>
      </c>
      <c r="S51">
        <f t="shared" si="57"/>
        <v>3981.6659505023622</v>
      </c>
      <c r="T51">
        <f t="shared" si="57"/>
        <v>3983.7428764374863</v>
      </c>
      <c r="U51">
        <f t="shared" si="57"/>
        <v>3984.5880915919679</v>
      </c>
      <c r="V51">
        <f t="shared" si="57"/>
        <v>3986.3243822463191</v>
      </c>
      <c r="W51">
        <f t="shared" si="57"/>
        <v>3991.4117635057796</v>
      </c>
      <c r="X51">
        <f t="shared" si="57"/>
        <v>3992.960845366481</v>
      </c>
      <c r="Y51">
        <f t="shared" si="57"/>
        <v>3994.153257087301</v>
      </c>
      <c r="Z51">
        <f t="shared" si="57"/>
        <v>4000.0759687633481</v>
      </c>
      <c r="AA51">
        <f t="shared" si="57"/>
        <v>4003.6180961063501</v>
      </c>
      <c r="AB51">
        <f t="shared" si="57"/>
        <v>4009.2773143396303</v>
      </c>
      <c r="AC51">
        <f t="shared" si="57"/>
        <v>4010.3342842283014</v>
      </c>
      <c r="AD51">
        <f t="shared" si="57"/>
        <v>4013.67982211872</v>
      </c>
      <c r="AE51">
        <f t="shared" si="57"/>
        <v>4015.1311736405542</v>
      </c>
      <c r="AF51">
        <f t="shared" si="57"/>
        <v>4016.4986120173876</v>
      </c>
      <c r="AG51">
        <f t="shared" si="57"/>
        <v>4030.9444981674669</v>
      </c>
      <c r="AH51">
        <f t="shared" si="57"/>
        <v>4036.6855321877179</v>
      </c>
      <c r="AI51">
        <f t="shared" si="57"/>
        <v>4042.2458006983311</v>
      </c>
      <c r="AJ51">
        <f t="shared" si="57"/>
        <v>4044.4789698785717</v>
      </c>
      <c r="AK51">
        <f t="shared" si="57"/>
        <v>4045.0908108587946</v>
      </c>
      <c r="AL51">
        <f t="shared" si="57"/>
        <v>4045.9013112914404</v>
      </c>
      <c r="AM51">
        <f t="shared" si="57"/>
        <v>4048.3117744506335</v>
      </c>
      <c r="AN51">
        <f t="shared" si="57"/>
        <v>4053.4343044119796</v>
      </c>
      <c r="AO51">
        <f t="shared" si="57"/>
        <v>4055.0114636910357</v>
      </c>
      <c r="AP51">
        <f t="shared" si="57"/>
        <v>4055.9489795299319</v>
      </c>
      <c r="AQ51">
        <f t="shared" si="57"/>
        <v>4056.5555388308198</v>
      </c>
      <c r="AR51">
        <f t="shared" si="57"/>
        <v>4058.5206201129376</v>
      </c>
      <c r="AS51">
        <f t="shared" si="57"/>
        <v>4059.147799092701</v>
      </c>
      <c r="AT51">
        <f t="shared" si="57"/>
        <v>4060.2581817359028</v>
      </c>
      <c r="AU51">
        <f t="shared" si="57"/>
        <v>4060.514829264685</v>
      </c>
    </row>
    <row r="53" spans="3:47" x14ac:dyDescent="0.35">
      <c r="E53" t="s">
        <v>121</v>
      </c>
      <c r="F53" t="s">
        <v>123</v>
      </c>
      <c r="G53" t="s">
        <v>125</v>
      </c>
    </row>
    <row r="54" spans="3:47" x14ac:dyDescent="0.35">
      <c r="D54">
        <v>0</v>
      </c>
      <c r="E54">
        <v>2707.6834777766467</v>
      </c>
      <c r="F54">
        <v>528.44975113224132</v>
      </c>
      <c r="G54">
        <v>3838.5417189302093</v>
      </c>
    </row>
    <row r="55" spans="3:47" x14ac:dyDescent="0.35">
      <c r="D55">
        <v>1</v>
      </c>
      <c r="E55">
        <v>14.766539318259273</v>
      </c>
      <c r="F55">
        <v>2.1704174062861821</v>
      </c>
      <c r="G55">
        <v>19.633663262064729</v>
      </c>
    </row>
    <row r="56" spans="3:47" x14ac:dyDescent="0.35">
      <c r="D56">
        <v>2</v>
      </c>
      <c r="E56">
        <v>5.3696954166194555</v>
      </c>
      <c r="F56">
        <v>0.39316410765563636</v>
      </c>
      <c r="G56">
        <v>8.2377160520883645</v>
      </c>
    </row>
    <row r="57" spans="3:47" x14ac:dyDescent="0.35">
      <c r="D57">
        <v>3</v>
      </c>
      <c r="E57">
        <v>5.3262863995085459</v>
      </c>
      <c r="F57">
        <v>0.38998573976836359</v>
      </c>
      <c r="G57">
        <v>8.171121742855636</v>
      </c>
    </row>
    <row r="58" spans="3:47" x14ac:dyDescent="0.35">
      <c r="D58">
        <v>4</v>
      </c>
      <c r="E58">
        <v>29.327165994407366</v>
      </c>
      <c r="F58">
        <v>1.6560349380799093</v>
      </c>
      <c r="G58">
        <v>34.283377841921912</v>
      </c>
    </row>
    <row r="59" spans="3:47" x14ac:dyDescent="0.35">
      <c r="D59">
        <v>5</v>
      </c>
      <c r="E59">
        <v>28.566231444999097</v>
      </c>
      <c r="F59">
        <v>1.6130667835827277</v>
      </c>
      <c r="G59">
        <v>33.393847408762731</v>
      </c>
    </row>
    <row r="60" spans="3:47" x14ac:dyDescent="0.35">
      <c r="D60">
        <v>6</v>
      </c>
      <c r="E60">
        <v>8.0873044031408199</v>
      </c>
      <c r="F60">
        <v>1.0205100928255457</v>
      </c>
      <c r="G60">
        <v>10.692727602389455</v>
      </c>
    </row>
    <row r="61" spans="3:47" x14ac:dyDescent="0.35">
      <c r="D61">
        <v>7</v>
      </c>
      <c r="E61">
        <v>2.5400383629237275</v>
      </c>
      <c r="F61">
        <v>0.27516867959181823</v>
      </c>
      <c r="G61">
        <v>3.2923375318015462</v>
      </c>
    </row>
    <row r="62" spans="3:47" x14ac:dyDescent="0.35">
      <c r="D62">
        <v>8</v>
      </c>
      <c r="E62">
        <v>1.9391810652668335</v>
      </c>
      <c r="F62">
        <v>0.39940942906358323</v>
      </c>
      <c r="G62">
        <v>2.7993206947914167</v>
      </c>
    </row>
    <row r="63" spans="3:47" x14ac:dyDescent="0.35">
      <c r="D63">
        <v>9</v>
      </c>
      <c r="E63">
        <v>2.1574241266643504</v>
      </c>
      <c r="F63">
        <v>0.48892934864633514</v>
      </c>
      <c r="G63">
        <v>2.8032629426921645</v>
      </c>
    </row>
    <row r="64" spans="3:47" x14ac:dyDescent="0.35">
      <c r="D64">
        <v>10</v>
      </c>
      <c r="E64">
        <v>1.1871555757965455</v>
      </c>
      <c r="F64">
        <v>0</v>
      </c>
      <c r="G64">
        <v>3.1148946829978184</v>
      </c>
    </row>
    <row r="65" spans="4:7" x14ac:dyDescent="0.35">
      <c r="D65">
        <v>11</v>
      </c>
      <c r="E65">
        <v>5.7350633274707272</v>
      </c>
      <c r="F65">
        <v>0.37201233778581821</v>
      </c>
      <c r="G65">
        <v>6.9921063815487274</v>
      </c>
    </row>
    <row r="66" spans="4:7" x14ac:dyDescent="0.35">
      <c r="D66">
        <v>12</v>
      </c>
      <c r="E66">
        <v>1.3924090403754548</v>
      </c>
      <c r="F66">
        <v>0.37329373348363637</v>
      </c>
      <c r="G66">
        <v>2.7579750501845455</v>
      </c>
    </row>
    <row r="67" spans="4:7" x14ac:dyDescent="0.35">
      <c r="D67">
        <v>13</v>
      </c>
      <c r="E67">
        <v>1.4128100602038183</v>
      </c>
      <c r="F67">
        <v>0.25726279555854542</v>
      </c>
      <c r="G67">
        <v>2.3579860547758189</v>
      </c>
    </row>
    <row r="68" spans="4:7" x14ac:dyDescent="0.35">
      <c r="D68">
        <v>14</v>
      </c>
      <c r="E68">
        <v>1.0428642809754545</v>
      </c>
      <c r="F68">
        <v>0</v>
      </c>
      <c r="G68">
        <v>1.9934086063581817</v>
      </c>
    </row>
    <row r="69" spans="4:7" x14ac:dyDescent="0.35">
      <c r="D69">
        <v>15</v>
      </c>
      <c r="E69">
        <v>0.1010916108831818</v>
      </c>
      <c r="F69">
        <v>0</v>
      </c>
      <c r="G69">
        <v>2.6004857169215461</v>
      </c>
    </row>
    <row r="70" spans="4:7" x14ac:dyDescent="0.35">
      <c r="D70">
        <v>16</v>
      </c>
      <c r="E70">
        <v>1.383813922842273</v>
      </c>
      <c r="F70">
        <v>2.5763156331818299E-3</v>
      </c>
      <c r="G70">
        <v>2.0769259351240912</v>
      </c>
    </row>
    <row r="71" spans="4:7" x14ac:dyDescent="0.35">
      <c r="D71">
        <v>17</v>
      </c>
      <c r="E71">
        <v>0.59193048070472731</v>
      </c>
      <c r="F71">
        <v>3.152682159781818E-2</v>
      </c>
      <c r="G71">
        <v>0.84521515448145457</v>
      </c>
    </row>
    <row r="72" spans="4:7" x14ac:dyDescent="0.35">
      <c r="D72">
        <v>18</v>
      </c>
      <c r="E72">
        <v>0.74714526433718176</v>
      </c>
      <c r="F72">
        <v>0.12896826485645457</v>
      </c>
      <c r="G72">
        <v>1.7362906543513636</v>
      </c>
    </row>
    <row r="73" spans="4:7" x14ac:dyDescent="0.35">
      <c r="D73">
        <v>19</v>
      </c>
      <c r="E73">
        <v>0.80843390850109087</v>
      </c>
      <c r="F73">
        <v>0.2265142542567273</v>
      </c>
      <c r="G73">
        <v>5.0873812594603631</v>
      </c>
    </row>
    <row r="74" spans="4:7" x14ac:dyDescent="0.35">
      <c r="D74">
        <v>20</v>
      </c>
      <c r="E74">
        <v>0.24622013515781813</v>
      </c>
      <c r="F74">
        <v>1.5627961946545456E-2</v>
      </c>
      <c r="G74">
        <v>1.5490818607014547</v>
      </c>
    </row>
    <row r="75" spans="4:7" x14ac:dyDescent="0.35">
      <c r="D75">
        <v>21</v>
      </c>
      <c r="E75">
        <v>0.30011797277363633</v>
      </c>
      <c r="F75">
        <v>0</v>
      </c>
      <c r="G75">
        <v>1.1924117208200002</v>
      </c>
    </row>
    <row r="76" spans="4:7" x14ac:dyDescent="0.35">
      <c r="D76">
        <v>22</v>
      </c>
      <c r="E76">
        <v>0.61974594868727284</v>
      </c>
      <c r="F76">
        <v>1.0816926078581819</v>
      </c>
      <c r="G76">
        <v>5.9227116760472729</v>
      </c>
    </row>
    <row r="77" spans="4:7" x14ac:dyDescent="0.35">
      <c r="D77">
        <v>23</v>
      </c>
      <c r="E77">
        <v>1.4632118996205454</v>
      </c>
      <c r="F77">
        <v>0.2425523481703637</v>
      </c>
      <c r="G77">
        <v>3.542127343002182</v>
      </c>
    </row>
    <row r="78" spans="4:7" x14ac:dyDescent="0.35">
      <c r="D78">
        <v>24</v>
      </c>
      <c r="E78">
        <v>0.45994520966545444</v>
      </c>
      <c r="F78">
        <v>0.85258720604363647</v>
      </c>
      <c r="G78">
        <v>5.6592182332800007</v>
      </c>
    </row>
    <row r="79" spans="4:7" x14ac:dyDescent="0.35">
      <c r="D79">
        <v>25</v>
      </c>
      <c r="E79">
        <v>0.52225746310618171</v>
      </c>
      <c r="F79">
        <v>1.3460642657454546E-2</v>
      </c>
      <c r="G79">
        <v>1.0569698886712726</v>
      </c>
    </row>
    <row r="80" spans="4:7" x14ac:dyDescent="0.35">
      <c r="D80">
        <v>26</v>
      </c>
      <c r="E80">
        <v>1.2310107550951819</v>
      </c>
      <c r="F80">
        <v>1.424157274045453E-2</v>
      </c>
      <c r="G80">
        <v>3.3455378904184547</v>
      </c>
    </row>
    <row r="81" spans="4:7" x14ac:dyDescent="0.35">
      <c r="D81">
        <v>27</v>
      </c>
      <c r="E81">
        <v>0.39514005726281815</v>
      </c>
      <c r="F81">
        <v>0</v>
      </c>
      <c r="G81">
        <v>1.4513515218341817</v>
      </c>
    </row>
    <row r="82" spans="4:7" x14ac:dyDescent="0.35">
      <c r="D82">
        <v>28</v>
      </c>
      <c r="E82">
        <v>0.3902643115315455</v>
      </c>
      <c r="F82">
        <v>0.16989708133536366</v>
      </c>
      <c r="G82">
        <v>1.3674383768335456</v>
      </c>
    </row>
    <row r="83" spans="4:7" x14ac:dyDescent="0.35">
      <c r="D83">
        <v>29</v>
      </c>
      <c r="E83">
        <v>10.783017511424818</v>
      </c>
      <c r="F83">
        <v>1.2365646398215453</v>
      </c>
      <c r="G83">
        <v>14.445886150079181</v>
      </c>
    </row>
    <row r="84" spans="4:7" x14ac:dyDescent="0.35">
      <c r="D84">
        <v>30</v>
      </c>
      <c r="E84">
        <v>3.3655707275050917</v>
      </c>
      <c r="F84">
        <v>0.10685895832072728</v>
      </c>
      <c r="G84">
        <v>5.7410340202509094</v>
      </c>
    </row>
    <row r="85" spans="4:7" x14ac:dyDescent="0.35">
      <c r="D85">
        <v>31</v>
      </c>
      <c r="E85">
        <v>4.6565580004197269</v>
      </c>
      <c r="F85">
        <v>8.5650235236818195E-2</v>
      </c>
      <c r="G85">
        <v>5.5602685106132723</v>
      </c>
    </row>
    <row r="86" spans="4:7" x14ac:dyDescent="0.35">
      <c r="D86">
        <v>32</v>
      </c>
      <c r="E86">
        <v>0.62281894452527276</v>
      </c>
      <c r="F86">
        <v>0.19808554985418175</v>
      </c>
      <c r="G86">
        <v>2.2331691802407274</v>
      </c>
    </row>
    <row r="87" spans="4:7" x14ac:dyDescent="0.35">
      <c r="D87">
        <v>33</v>
      </c>
      <c r="E87">
        <v>0.12107530646545454</v>
      </c>
      <c r="F87">
        <v>0.15126808075363635</v>
      </c>
      <c r="G87">
        <v>0.61184098022272726</v>
      </c>
    </row>
    <row r="88" spans="4:7" x14ac:dyDescent="0.35">
      <c r="D88">
        <v>34</v>
      </c>
      <c r="E88">
        <v>0.44396035238154546</v>
      </c>
      <c r="F88">
        <v>0</v>
      </c>
      <c r="G88">
        <v>0.81050043264572724</v>
      </c>
    </row>
    <row r="89" spans="4:7" x14ac:dyDescent="0.35">
      <c r="D89">
        <v>35</v>
      </c>
      <c r="E89">
        <v>0.20719228275527271</v>
      </c>
      <c r="F89">
        <v>0.2688723383131818</v>
      </c>
      <c r="G89">
        <v>2.4104631591929997</v>
      </c>
    </row>
    <row r="90" spans="4:7" x14ac:dyDescent="0.35">
      <c r="D90">
        <v>36</v>
      </c>
      <c r="E90">
        <v>3.3779382814058185</v>
      </c>
      <c r="F90">
        <v>0</v>
      </c>
      <c r="G90">
        <v>5.1225299613461832</v>
      </c>
    </row>
    <row r="91" spans="4:7" x14ac:dyDescent="0.35">
      <c r="D91">
        <v>37</v>
      </c>
      <c r="E91">
        <v>0.71779491583809096</v>
      </c>
      <c r="F91">
        <v>0</v>
      </c>
      <c r="G91">
        <v>1.5771592790560003</v>
      </c>
    </row>
    <row r="92" spans="4:7" x14ac:dyDescent="0.35">
      <c r="D92">
        <v>38</v>
      </c>
      <c r="E92">
        <v>0</v>
      </c>
      <c r="F92">
        <v>0.25981402424727273</v>
      </c>
      <c r="G92">
        <v>0.9375158388960001</v>
      </c>
    </row>
    <row r="93" spans="4:7" x14ac:dyDescent="0.35">
      <c r="D93">
        <v>39</v>
      </c>
      <c r="E93">
        <v>0</v>
      </c>
      <c r="F93">
        <v>0.12688477519245456</v>
      </c>
      <c r="G93">
        <v>0.60655930088818177</v>
      </c>
    </row>
    <row r="94" spans="4:7" x14ac:dyDescent="0.35">
      <c r="D94">
        <v>40</v>
      </c>
      <c r="E94">
        <v>0.23864814512200005</v>
      </c>
      <c r="F94">
        <v>1.4146077169999985E-2</v>
      </c>
      <c r="G94">
        <v>1.9650812821180004</v>
      </c>
    </row>
    <row r="95" spans="4:7" x14ac:dyDescent="0.35">
      <c r="D95">
        <v>41</v>
      </c>
      <c r="E95">
        <v>0</v>
      </c>
      <c r="F95">
        <v>0</v>
      </c>
      <c r="G95">
        <v>0.62717897976327275</v>
      </c>
    </row>
    <row r="96" spans="4:7" x14ac:dyDescent="0.35">
      <c r="D96">
        <v>42</v>
      </c>
      <c r="E96">
        <v>0</v>
      </c>
      <c r="F96">
        <v>5.5973618808545456E-2</v>
      </c>
      <c r="G96">
        <v>1.1103826432019999</v>
      </c>
    </row>
    <row r="97" spans="4:7" x14ac:dyDescent="0.35">
      <c r="D97">
        <v>43</v>
      </c>
      <c r="E97">
        <v>0</v>
      </c>
      <c r="F97">
        <v>0</v>
      </c>
      <c r="G97">
        <v>0.2566475287822727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Influent Original</vt:lpstr>
      <vt:lpstr>Influent background</vt:lpstr>
      <vt:lpstr>Influent Background corrected</vt:lpstr>
      <vt:lpstr>influent mass balance</vt:lpstr>
      <vt:lpstr>'Influent Original'!Print_Area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Vitale</dc:creator>
  <cp:lastModifiedBy>Donovan Vitale</cp:lastModifiedBy>
  <dcterms:created xsi:type="dcterms:W3CDTF">2022-10-28T16:23:39Z</dcterms:created>
  <dcterms:modified xsi:type="dcterms:W3CDTF">2023-04-06T01:14:56Z</dcterms:modified>
</cp:coreProperties>
</file>