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7420" yWindow="-8900" windowWidth="29380" windowHeight="17360" tabRatio="500"/>
  </bookViews>
  <sheets>
    <sheet name="extraction log" sheetId="1" r:id="rId1"/>
    <sheet name="Diluting for sequencing" sheetId="6" r:id="rId2"/>
    <sheet name="Positive Controls" sheetId="7" r:id="rId3"/>
    <sheet name="mass of filter in petri dish" sheetId="5" r:id="rId4"/>
    <sheet name="mass calculations after extract" sheetId="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" l="1"/>
  <c r="F10" i="1"/>
  <c r="F15" i="6"/>
  <c r="G15" i="6"/>
  <c r="F14" i="6"/>
  <c r="G14" i="6"/>
  <c r="F12" i="6"/>
  <c r="G12" i="6"/>
  <c r="F11" i="6"/>
  <c r="G11" i="6"/>
  <c r="F8" i="6"/>
  <c r="G8" i="6"/>
  <c r="F9" i="6"/>
  <c r="G9" i="6"/>
  <c r="F7" i="6"/>
  <c r="G7" i="6"/>
  <c r="F6" i="6"/>
  <c r="G6" i="6"/>
  <c r="F5" i="6"/>
  <c r="G5" i="6"/>
  <c r="F4" i="6"/>
  <c r="G4" i="6"/>
  <c r="F2" i="6"/>
  <c r="G2" i="6"/>
  <c r="F13" i="6"/>
  <c r="G13" i="6"/>
  <c r="F16" i="6"/>
  <c r="G16" i="6"/>
  <c r="F17" i="6"/>
  <c r="G17" i="6"/>
  <c r="F18" i="6"/>
  <c r="F19" i="6"/>
  <c r="F20" i="6"/>
  <c r="G20" i="6"/>
  <c r="F21" i="6"/>
  <c r="F22" i="6"/>
  <c r="F24" i="6"/>
  <c r="F25" i="6"/>
  <c r="F26" i="6"/>
  <c r="G26" i="6"/>
  <c r="F27" i="6"/>
  <c r="F3" i="6"/>
  <c r="G10" i="1"/>
  <c r="H10" i="1"/>
  <c r="G13" i="1"/>
  <c r="F12" i="1"/>
  <c r="G12" i="1"/>
  <c r="H12" i="1"/>
  <c r="G9" i="1"/>
  <c r="H9" i="1"/>
  <c r="J9" i="1"/>
  <c r="J12" i="1"/>
  <c r="G18" i="1"/>
  <c r="G19" i="1"/>
  <c r="G20" i="1"/>
  <c r="G21" i="1"/>
  <c r="G22" i="1"/>
  <c r="G23" i="1"/>
  <c r="G24" i="1"/>
  <c r="G25" i="1"/>
  <c r="G26" i="1"/>
  <c r="G27" i="1"/>
  <c r="G17" i="1"/>
  <c r="G11" i="1"/>
  <c r="G14" i="1"/>
  <c r="G4" i="1"/>
  <c r="G5" i="1"/>
  <c r="G6" i="1"/>
  <c r="G7" i="1"/>
  <c r="G8" i="1"/>
  <c r="G3" i="1"/>
  <c r="H23" i="1"/>
  <c r="H24" i="1"/>
  <c r="H25" i="1"/>
  <c r="H26" i="1"/>
  <c r="H27" i="1"/>
  <c r="H18" i="1"/>
  <c r="H19" i="1"/>
  <c r="H20" i="1"/>
  <c r="H21" i="1"/>
  <c r="H22" i="1"/>
  <c r="H17" i="1"/>
  <c r="H4" i="1"/>
  <c r="H5" i="1"/>
  <c r="H6" i="1"/>
  <c r="H7" i="1"/>
  <c r="H8" i="1"/>
  <c r="H11" i="1"/>
  <c r="H13" i="1"/>
  <c r="H14" i="1"/>
  <c r="H3" i="1"/>
  <c r="F18" i="1"/>
  <c r="F19" i="1"/>
  <c r="F20" i="1"/>
  <c r="F21" i="1"/>
  <c r="F22" i="1"/>
  <c r="F23" i="1"/>
  <c r="F24" i="1"/>
  <c r="F25" i="1"/>
  <c r="F26" i="1"/>
  <c r="F27" i="1"/>
  <c r="F17" i="1"/>
  <c r="F5" i="1"/>
  <c r="F6" i="1"/>
  <c r="F7" i="1"/>
  <c r="F8" i="1"/>
  <c r="F13" i="1"/>
  <c r="F14" i="1"/>
  <c r="F4" i="1"/>
  <c r="F3" i="1"/>
  <c r="J3" i="1"/>
  <c r="D5" i="1"/>
  <c r="E5" i="2"/>
  <c r="J22" i="1"/>
  <c r="E16" i="2"/>
  <c r="E15" i="2"/>
  <c r="E36" i="2"/>
  <c r="E35" i="2"/>
  <c r="E31" i="2"/>
  <c r="E28" i="2"/>
  <c r="E25" i="2"/>
  <c r="D27" i="1"/>
  <c r="D26" i="1"/>
  <c r="D23" i="1"/>
  <c r="D20" i="1"/>
  <c r="D19" i="1"/>
  <c r="D14" i="1"/>
  <c r="D13" i="1"/>
  <c r="D8" i="1"/>
  <c r="D6" i="1"/>
  <c r="E18" i="2"/>
  <c r="E17" i="2"/>
  <c r="E13" i="2"/>
  <c r="E10" i="2"/>
  <c r="E7" i="2"/>
  <c r="D24" i="1"/>
  <c r="D15" i="5"/>
  <c r="D33" i="5"/>
  <c r="D34" i="5"/>
  <c r="D3" i="5"/>
  <c r="D32" i="5"/>
  <c r="D30" i="5"/>
  <c r="D29" i="5"/>
  <c r="D27" i="5"/>
  <c r="D26" i="5"/>
  <c r="D24" i="5"/>
  <c r="D23" i="5"/>
  <c r="D22" i="5"/>
  <c r="D21" i="5"/>
  <c r="D16" i="5"/>
  <c r="D14" i="5"/>
  <c r="D12" i="5"/>
  <c r="D11" i="5"/>
  <c r="D9" i="5"/>
  <c r="D8" i="5"/>
  <c r="D6" i="5"/>
  <c r="D5" i="5"/>
  <c r="D4" i="5"/>
  <c r="J27" i="1"/>
  <c r="J26" i="1"/>
  <c r="J25" i="1"/>
  <c r="J24" i="1"/>
  <c r="J23" i="1"/>
  <c r="J21" i="1"/>
  <c r="J20" i="1"/>
  <c r="J19" i="1"/>
  <c r="J18" i="1"/>
  <c r="J17" i="1"/>
  <c r="J4" i="1"/>
  <c r="J5" i="1"/>
  <c r="J6" i="1"/>
  <c r="J7" i="1"/>
  <c r="J8" i="1"/>
  <c r="J11" i="1"/>
  <c r="J13" i="1"/>
  <c r="J14" i="1"/>
</calcChain>
</file>

<file path=xl/sharedStrings.xml><?xml version="1.0" encoding="utf-8"?>
<sst xmlns="http://schemas.openxmlformats.org/spreadsheetml/2006/main" count="242" uniqueCount="134">
  <si>
    <t>Station</t>
  </si>
  <si>
    <t>SURFACE</t>
  </si>
  <si>
    <t>Date</t>
  </si>
  <si>
    <t>notes</t>
  </si>
  <si>
    <t>CHLOROPHYLL MAX</t>
  </si>
  <si>
    <t>(2× Sucrose)</t>
  </si>
  <si>
    <t xml:space="preserve">* 2× Sucrose = extraction performed with SLB with twice as much sucrose as called for </t>
  </si>
  <si>
    <t>Note on bag: "Cracked". First one I did on my own. (2× Sucrose)</t>
  </si>
  <si>
    <t>Note on bag: "Intact" (?), old AW1 buffer (2× Sucrose)</t>
  </si>
  <si>
    <t>Rhonda did this while training me (2× Sucrose)</t>
  </si>
  <si>
    <t>I did this under Rhonda's supervision (2× Sucrose)</t>
  </si>
  <si>
    <t>Used old (2013) AW1 buffer (2× Sucrose)</t>
  </si>
  <si>
    <t>mass of filter piece (whole filter + bag) - (remaining filter + bag)</t>
  </si>
  <si>
    <t>Surface</t>
  </si>
  <si>
    <t>Chlorophyll Max</t>
  </si>
  <si>
    <t>Type of Baggie: (Quart or small)</t>
  </si>
  <si>
    <t>small</t>
  </si>
  <si>
    <t>mass of remaining filter piece in baggie (g)</t>
  </si>
  <si>
    <t>Quart</t>
  </si>
  <si>
    <t>mass of whole filter  in baggie (g) (either Quart sized bag with filter or small bag with filter)</t>
  </si>
  <si>
    <t>Petri dish lid (g)</t>
  </si>
  <si>
    <t>Petri dish lid + filter piece (g)</t>
  </si>
  <si>
    <t>filter piece only (g)</t>
  </si>
  <si>
    <t>Positive Control</t>
  </si>
  <si>
    <t>Odontella sp.</t>
  </si>
  <si>
    <t>Dilution</t>
  </si>
  <si>
    <t xml:space="preserve">Odontella sp. </t>
  </si>
  <si>
    <t>1 to 4</t>
  </si>
  <si>
    <r>
      <rPr>
        <b/>
        <sz val="18"/>
        <color theme="1"/>
        <rFont val="Calibri"/>
        <scheme val="minor"/>
      </rPr>
      <t xml:space="preserve">NANODROP: </t>
    </r>
    <r>
      <rPr>
        <sz val="18"/>
        <color theme="1"/>
        <rFont val="Calibri"/>
        <scheme val="minor"/>
      </rPr>
      <t xml:space="preserve">concentration of DNA in extract solution (ng/μL) </t>
    </r>
  </si>
  <si>
    <t>mass of whole filter  in baggie (g) = average of other whole filters in the same type of baggie</t>
  </si>
  <si>
    <t>Type of Baggie: (Quart, sandwich, or small) Quart = "Home Sense" Quart-sized Slider Bag, 4.84g</t>
  </si>
  <si>
    <t>small (red zipper strip)</t>
  </si>
  <si>
    <t>Sandwich</t>
  </si>
  <si>
    <t>Notes</t>
  </si>
  <si>
    <t>Original small bag by itself with remnants of filter still in it = 1.9g. This filter was enormous! There was a note on the original baggie that seemed to say "intact"</t>
  </si>
  <si>
    <t xml:space="preserve">no red dots on this one, but all other evidence suggests this is the filter I did the extraction from. </t>
  </si>
  <si>
    <t>Rhonda did this (2× Sucrose)</t>
  </si>
  <si>
    <t>QUBIT: concentration (ng/μL) and (ug/mL)</t>
  </si>
  <si>
    <t>filter-replicate</t>
  </si>
  <si>
    <t>2-B</t>
  </si>
  <si>
    <t>2-A</t>
  </si>
  <si>
    <t>1 to 2</t>
  </si>
  <si>
    <t>very crappy absorbance and low dna- Rhonda's also came out low. Maybe the AL buffer.</t>
  </si>
  <si>
    <t>note on bag: "cracked on edge", low DNA and crappy absorbance; no peaks, maybe AL buffer.</t>
  </si>
  <si>
    <r>
      <t xml:space="preserve">QUBIT: total DNA extracted (μg) </t>
    </r>
    <r>
      <rPr>
        <sz val="12"/>
        <color theme="1"/>
        <rFont val="Calibri"/>
        <family val="2"/>
        <scheme val="minor"/>
      </rPr>
      <t>= (ng DNA/ μL extract solution) * (168 μL final volume of extract)*(1 μg / 1000 ng)</t>
    </r>
  </si>
  <si>
    <r>
      <rPr>
        <b/>
        <sz val="18"/>
        <color theme="1"/>
        <rFont val="Calibri"/>
        <scheme val="minor"/>
      </rPr>
      <t xml:space="preserve">NANODROP: total DNA extracted (μg) </t>
    </r>
    <r>
      <rPr>
        <sz val="12"/>
        <color theme="1"/>
        <rFont val="Calibri"/>
        <family val="2"/>
        <scheme val="minor"/>
      </rPr>
      <t>= (</t>
    </r>
    <r>
      <rPr>
        <i/>
        <sz val="12"/>
        <color theme="1"/>
        <rFont val="Calibri"/>
        <scheme val="minor"/>
      </rPr>
      <t xml:space="preserve">x </t>
    </r>
    <r>
      <rPr>
        <sz val="12"/>
        <color theme="1"/>
        <rFont val="Calibri"/>
        <family val="2"/>
        <scheme val="minor"/>
      </rPr>
      <t>ng DNA/μL extract solution)*(168 μL final volume of extract solution)* (1 μg / 1000 ng)</t>
    </r>
    <r>
      <rPr>
        <sz val="18"/>
        <color theme="1"/>
        <rFont val="Calibri"/>
        <scheme val="minor"/>
      </rPr>
      <t xml:space="preserve"> </t>
    </r>
  </si>
  <si>
    <t>1 to 8</t>
  </si>
  <si>
    <t>P                8</t>
  </si>
  <si>
    <t>bloom      14</t>
  </si>
  <si>
    <t>bloom      15</t>
  </si>
  <si>
    <t>aloha       16</t>
  </si>
  <si>
    <t>bloom     15</t>
  </si>
  <si>
    <t>aloha      16</t>
  </si>
  <si>
    <r>
      <rPr>
        <b/>
        <sz val="18"/>
        <color theme="1"/>
        <rFont val="Calibri"/>
        <scheme val="minor"/>
      </rPr>
      <t>NANODROP:</t>
    </r>
    <r>
      <rPr>
        <sz val="18"/>
        <color theme="1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concentration of DNA in extract solution (ng/μL) </t>
    </r>
  </si>
  <si>
    <r>
      <rPr>
        <b/>
        <sz val="18"/>
        <color theme="1"/>
        <rFont val="Calibri"/>
        <scheme val="minor"/>
      </rPr>
      <t>NANODROP: total DNA extracted (μg)</t>
    </r>
    <r>
      <rPr>
        <sz val="18"/>
        <color theme="1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>= (x ng DNA/μL extract solution)*(168 μL final volume of extract solution)* (1 μg / 1000 ng</t>
    </r>
  </si>
  <si>
    <t>Striatella</t>
  </si>
  <si>
    <t>*32.76</t>
  </si>
  <si>
    <t>*16.38</t>
  </si>
  <si>
    <t>*4.095</t>
  </si>
  <si>
    <t xml:space="preserve">*estimated </t>
  </si>
  <si>
    <t>*3.65                    2.69</t>
  </si>
  <si>
    <t>*1.825                  0.71</t>
  </si>
  <si>
    <t>*7.3                       6.07</t>
  </si>
  <si>
    <t>st 5</t>
  </si>
  <si>
    <t>1 to 7</t>
  </si>
  <si>
    <t>1 to 15</t>
  </si>
  <si>
    <t>*14.6                 13.06</t>
  </si>
  <si>
    <t>*7.3                       5.89</t>
  </si>
  <si>
    <t>*3.65                     2.69</t>
  </si>
  <si>
    <t>*1.825                  0.56</t>
  </si>
  <si>
    <t>1 to 59</t>
  </si>
  <si>
    <t>1 to 29</t>
  </si>
  <si>
    <t xml:space="preserve">st 5 </t>
  </si>
  <si>
    <t>surface</t>
  </si>
  <si>
    <t xml:space="preserve">*estimated based on measured concentration </t>
  </si>
  <si>
    <t>10a</t>
  </si>
  <si>
    <t>10b</t>
  </si>
  <si>
    <t>1-B</t>
  </si>
  <si>
    <t>QUBIT: concentration (ng/μL) = ug/mL</t>
  </si>
  <si>
    <r>
      <t xml:space="preserve">Qubit concentration (ng/μL or ug/mL) </t>
    </r>
    <r>
      <rPr>
        <sz val="12"/>
        <color theme="1"/>
        <rFont val="Calibri"/>
        <family val="2"/>
        <scheme val="minor"/>
      </rPr>
      <t/>
    </r>
  </si>
  <si>
    <t>I forgot to leave the sample open for five minutes before the spinning water through the column =&gt; extra EtOH in the extract?</t>
  </si>
  <si>
    <t>A,Deplymt 2</t>
  </si>
  <si>
    <t>(2× Sucrose), 2m</t>
  </si>
  <si>
    <t>1-A</t>
  </si>
  <si>
    <t>2m, may have had only 195 μL lysozyme. Tried to add the extra 5 μL but not sure if it made it into the tube. No DNA goop after adding SDS and EtOH.</t>
  </si>
  <si>
    <t>Thalassiosira pseudonana</t>
  </si>
  <si>
    <t>small (white zipper)</t>
  </si>
  <si>
    <t>mass of filter piece used (g) blue shading = no direct measurement</t>
  </si>
  <si>
    <t>1.17-2.77</t>
  </si>
  <si>
    <t xml:space="preserve"> 6 meter depth</t>
  </si>
  <si>
    <t>40 m</t>
  </si>
  <si>
    <r>
      <t xml:space="preserve">QUBIT: total DNA extracted (ng) </t>
    </r>
    <r>
      <rPr>
        <b/>
        <sz val="12"/>
        <color theme="1"/>
        <rFont val="Calibri"/>
        <family val="2"/>
        <scheme val="minor"/>
      </rPr>
      <t xml:space="preserve">= </t>
    </r>
    <r>
      <rPr>
        <sz val="12"/>
        <color theme="1"/>
        <rFont val="Calibri"/>
        <family val="2"/>
        <scheme val="minor"/>
      </rPr>
      <t>(ng DNA/ μL extract solution) * (168 μL final volume of extract)</t>
    </r>
  </si>
  <si>
    <r>
      <t xml:space="preserve">QUBIT: total DNA extracted (ng) </t>
    </r>
    <r>
      <rPr>
        <b/>
        <sz val="12"/>
        <color rgb="FF000000"/>
        <rFont val="Calibri"/>
        <scheme val="minor"/>
      </rPr>
      <t xml:space="preserve">= </t>
    </r>
    <r>
      <rPr>
        <sz val="12"/>
        <color rgb="FF000000"/>
        <rFont val="Calibri"/>
        <scheme val="minor"/>
      </rPr>
      <t>(ng DNA/ μL extract solution) * (168 μL final volume of extract)</t>
    </r>
  </si>
  <si>
    <t>*103.6</t>
  </si>
  <si>
    <t>B</t>
  </si>
  <si>
    <t>Final Volume for 10ng/μL for running a gel of the extraction (μL)</t>
  </si>
  <si>
    <t xml:space="preserve">total DNA in 70 μL </t>
  </si>
  <si>
    <t xml:space="preserve">total ng DNA in 70 μL </t>
  </si>
  <si>
    <t>N/A - speed vacced</t>
  </si>
  <si>
    <t>(bloom)     14</t>
  </si>
  <si>
    <t>?? Forgot to weigh</t>
  </si>
  <si>
    <t>also "cracked on edge"</t>
  </si>
  <si>
    <t>2A</t>
  </si>
  <si>
    <t>C1=QUBIT concentration (ng/μL) and (ug/mL)</t>
  </si>
  <si>
    <t>Volume of DNA extract to add (μL)</t>
  </si>
  <si>
    <t>Volume of water to add (μL)</t>
  </si>
  <si>
    <t>Depth</t>
  </si>
  <si>
    <t>Chl Max</t>
  </si>
  <si>
    <t>2B</t>
  </si>
  <si>
    <t>1-B (first time)</t>
  </si>
  <si>
    <t>10a  Chl Max</t>
  </si>
  <si>
    <t>10b   Chl Max</t>
  </si>
  <si>
    <t>Well</t>
  </si>
  <si>
    <t>1A</t>
  </si>
  <si>
    <t>1B</t>
  </si>
  <si>
    <t>1C</t>
  </si>
  <si>
    <t>1D</t>
  </si>
  <si>
    <t>1E</t>
  </si>
  <si>
    <t>1F</t>
  </si>
  <si>
    <t>1G</t>
  </si>
  <si>
    <t>1H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</si>
  <si>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</si>
  <si>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</si>
  <si>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</si>
  <si>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</si>
  <si>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</si>
  <si>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</si>
  <si>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</si>
  <si>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</si>
  <si>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</si>
  <si>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</si>
  <si>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1-B (2nd extraction)</t>
  </si>
  <si>
    <r>
      <rPr>
        <b/>
        <sz val="18"/>
        <color theme="1"/>
        <rFont val="Calibri"/>
        <scheme val="minor"/>
      </rPr>
      <t>NANODROP: total DNA extracted (μg</t>
    </r>
    <r>
      <rPr>
        <b/>
        <sz val="12"/>
        <color theme="1"/>
        <rFont val="Calibri"/>
        <family val="2"/>
        <scheme val="minor"/>
      </rPr>
      <t xml:space="preserve">) </t>
    </r>
    <r>
      <rPr>
        <sz val="12"/>
        <color theme="1"/>
        <rFont val="Calibri"/>
        <family val="2"/>
        <scheme val="minor"/>
      </rPr>
      <t>= (</t>
    </r>
    <r>
      <rPr>
        <i/>
        <sz val="12"/>
        <color theme="1"/>
        <rFont val="Calibri"/>
        <scheme val="minor"/>
      </rPr>
      <t xml:space="preserve">x </t>
    </r>
    <r>
      <rPr>
        <sz val="12"/>
        <color theme="1"/>
        <rFont val="Calibri"/>
        <family val="2"/>
        <scheme val="minor"/>
      </rPr>
      <t>ng DNA/μL extract solution)*(168 μL final volume of extract solution)* (1 μg / 1000 ng)</t>
    </r>
    <r>
      <rPr>
        <sz val="18"/>
        <color theme="1"/>
        <rFont val="Calibri"/>
        <scheme val="minor"/>
      </rPr>
      <t xml:space="preserve"> </t>
    </r>
  </si>
  <si>
    <r>
      <rPr>
        <b/>
        <sz val="18"/>
        <color theme="1"/>
        <rFont val="Calibri"/>
        <scheme val="minor"/>
      </rPr>
      <t>NANODROP:</t>
    </r>
    <r>
      <rPr>
        <sz val="18"/>
        <color theme="1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>concentration of DNA in extract solution (ng/μL)</t>
    </r>
    <r>
      <rPr>
        <sz val="18"/>
        <color theme="1"/>
        <rFont val="Calibri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</si>
</sst>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b/>
      <sz val="18"/>
      <color rgb="FF000000"/>
      <name val="Calibri"/>
      <scheme val="minor"/>
    </font>
    <font>
      <sz val="8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8"/>
      <name val="Calibri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  <font>
      <sz val="20"/>
      <name val="Calibri"/>
      <scheme val="minor"/>
    </font>
    <font>
      <sz val="20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66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6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0" xfId="0" applyFont="1" applyAlignment="1">
      <alignment wrapText="1"/>
    </xf>
    <xf numFmtId="0" fontId="2" fillId="4" borderId="3" xfId="0" applyFont="1" applyFill="1" applyBorder="1"/>
    <xf numFmtId="0" fontId="2" fillId="4" borderId="4" xfId="0" applyFont="1" applyFill="1" applyBorder="1"/>
    <xf numFmtId="0" fontId="2" fillId="0" borderId="1" xfId="0" applyFont="1" applyBorder="1" applyAlignment="1">
      <alignment vertical="top" wrapText="1"/>
    </xf>
    <xf numFmtId="0" fontId="2" fillId="5" borderId="1" xfId="0" applyFont="1" applyFill="1" applyBorder="1"/>
    <xf numFmtId="0" fontId="2" fillId="6" borderId="1" xfId="0" applyFont="1" applyFill="1" applyBorder="1"/>
    <xf numFmtId="0" fontId="0" fillId="6" borderId="0" xfId="0" applyFill="1"/>
    <xf numFmtId="0" fontId="2" fillId="7" borderId="1" xfId="0" applyFont="1" applyFill="1" applyBorder="1"/>
    <xf numFmtId="0" fontId="0" fillId="7" borderId="0" xfId="0" applyFill="1"/>
    <xf numFmtId="0" fontId="2" fillId="7" borderId="3" xfId="0" applyFont="1" applyFill="1" applyBorder="1"/>
    <xf numFmtId="0" fontId="2" fillId="6" borderId="3" xfId="0" applyFont="1" applyFill="1" applyBorder="1"/>
    <xf numFmtId="0" fontId="0" fillId="0" borderId="0" xfId="0" applyBorder="1"/>
    <xf numFmtId="0" fontId="0" fillId="0" borderId="0" xfId="0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0" xfId="0" applyFont="1" applyBorder="1"/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2" fillId="4" borderId="3" xfId="0" applyFont="1" applyFill="1" applyBorder="1" applyAlignment="1">
      <alignment vertical="top" wrapText="1"/>
    </xf>
    <xf numFmtId="0" fontId="2" fillId="9" borderId="1" xfId="0" applyFont="1" applyFill="1" applyBorder="1" applyAlignment="1">
      <alignment wrapText="1"/>
    </xf>
    <xf numFmtId="0" fontId="6" fillId="10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5" fillId="11" borderId="6" xfId="0" applyFont="1" applyFill="1" applyBorder="1" applyAlignment="1">
      <alignment wrapText="1"/>
    </xf>
    <xf numFmtId="0" fontId="2" fillId="11" borderId="6" xfId="0" applyFont="1" applyFill="1" applyBorder="1" applyAlignment="1">
      <alignment wrapText="1"/>
    </xf>
    <xf numFmtId="0" fontId="2" fillId="0" borderId="1" xfId="0" applyFont="1" applyBorder="1" applyAlignment="1">
      <alignment vertical="top"/>
    </xf>
    <xf numFmtId="0" fontId="5" fillId="2" borderId="2" xfId="0" applyFont="1" applyFill="1" applyBorder="1" applyAlignment="1"/>
    <xf numFmtId="0" fontId="2" fillId="2" borderId="0" xfId="0" applyFont="1" applyFill="1" applyAlignment="1"/>
    <xf numFmtId="0" fontId="0" fillId="4" borderId="1" xfId="0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20" fontId="2" fillId="13" borderId="1" xfId="0" applyNumberFormat="1" applyFont="1" applyFill="1" applyBorder="1" applyAlignment="1">
      <alignment wrapText="1"/>
    </xf>
    <xf numFmtId="0" fontId="2" fillId="9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 wrapText="1"/>
    </xf>
    <xf numFmtId="0" fontId="13" fillId="2" borderId="9" xfId="0" applyFont="1" applyFill="1" applyBorder="1" applyAlignment="1">
      <alignment horizontal="right" wrapText="1"/>
    </xf>
    <xf numFmtId="0" fontId="13" fillId="2" borderId="2" xfId="0" applyFont="1" applyFill="1" applyBorder="1" applyAlignment="1">
      <alignment horizontal="right" wrapText="1"/>
    </xf>
    <xf numFmtId="0" fontId="13" fillId="2" borderId="3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4" fillId="7" borderId="0" xfId="0" applyFont="1" applyFill="1" applyBorder="1" applyAlignment="1">
      <alignment horizontal="right" wrapText="1"/>
    </xf>
    <xf numFmtId="0" fontId="14" fillId="7" borderId="0" xfId="0" applyFont="1" applyFill="1" applyAlignment="1">
      <alignment horizontal="right" wrapText="1"/>
    </xf>
    <xf numFmtId="0" fontId="14" fillId="2" borderId="0" xfId="0" applyFont="1" applyFill="1" applyAlignment="1">
      <alignment horizontal="right" wrapText="1"/>
    </xf>
    <xf numFmtId="0" fontId="14" fillId="9" borderId="1" xfId="0" applyFont="1" applyFill="1" applyBorder="1" applyAlignment="1">
      <alignment horizontal="right" wrapText="1"/>
    </xf>
    <xf numFmtId="0" fontId="14" fillId="9" borderId="5" xfId="0" applyFont="1" applyFill="1" applyBorder="1" applyAlignment="1">
      <alignment horizontal="right" wrapText="1"/>
    </xf>
    <xf numFmtId="0" fontId="14" fillId="9" borderId="1" xfId="0" applyNumberFormat="1" applyFont="1" applyFill="1" applyBorder="1" applyAlignment="1">
      <alignment horizontal="right" wrapText="1"/>
    </xf>
    <xf numFmtId="2" fontId="14" fillId="9" borderId="3" xfId="0" applyNumberFormat="1" applyFont="1" applyFill="1" applyBorder="1" applyAlignment="1">
      <alignment horizontal="right" wrapText="1"/>
    </xf>
    <xf numFmtId="2" fontId="14" fillId="9" borderId="1" xfId="0" applyNumberFormat="1" applyFont="1" applyFill="1" applyBorder="1" applyAlignment="1">
      <alignment horizontal="right" wrapText="1"/>
    </xf>
    <xf numFmtId="0" fontId="14" fillId="9" borderId="0" xfId="0" applyFont="1" applyFill="1" applyAlignment="1">
      <alignment horizontal="right" wrapText="1"/>
    </xf>
    <xf numFmtId="0" fontId="14" fillId="0" borderId="1" xfId="0" applyFont="1" applyFill="1" applyBorder="1" applyAlignment="1">
      <alignment horizontal="right" wrapText="1"/>
    </xf>
    <xf numFmtId="0" fontId="14" fillId="7" borderId="5" xfId="0" applyFont="1" applyFill="1" applyBorder="1" applyAlignment="1">
      <alignment horizontal="right" wrapText="1"/>
    </xf>
    <xf numFmtId="0" fontId="14" fillId="7" borderId="1" xfId="0" applyFont="1" applyFill="1" applyBorder="1" applyAlignment="1">
      <alignment horizontal="right" wrapText="1"/>
    </xf>
    <xf numFmtId="0" fontId="14" fillId="0" borderId="1" xfId="0" applyNumberFormat="1" applyFont="1" applyFill="1" applyBorder="1" applyAlignment="1">
      <alignment horizontal="right" wrapText="1"/>
    </xf>
    <xf numFmtId="2" fontId="14" fillId="7" borderId="3" xfId="0" applyNumberFormat="1" applyFont="1" applyFill="1" applyBorder="1" applyAlignment="1">
      <alignment horizontal="right" wrapText="1"/>
    </xf>
    <xf numFmtId="2" fontId="14" fillId="7" borderId="1" xfId="0" applyNumberFormat="1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right" wrapText="1"/>
    </xf>
    <xf numFmtId="0" fontId="14" fillId="0" borderId="0" xfId="0" applyFont="1" applyFill="1" applyAlignment="1">
      <alignment horizontal="right" wrapText="1"/>
    </xf>
    <xf numFmtId="0" fontId="15" fillId="9" borderId="1" xfId="0" applyFont="1" applyFill="1" applyBorder="1" applyAlignment="1">
      <alignment horizontal="right" wrapText="1"/>
    </xf>
    <xf numFmtId="0" fontId="15" fillId="8" borderId="0" xfId="0" applyFont="1" applyFill="1" applyAlignment="1">
      <alignment horizontal="right" wrapText="1"/>
    </xf>
    <xf numFmtId="0" fontId="15" fillId="7" borderId="1" xfId="0" applyFont="1" applyFill="1" applyBorder="1" applyAlignment="1">
      <alignment horizontal="right" wrapText="1"/>
    </xf>
    <xf numFmtId="0" fontId="15" fillId="7" borderId="5" xfId="0" applyFont="1" applyFill="1" applyBorder="1" applyAlignment="1">
      <alignment horizontal="right" wrapText="1"/>
    </xf>
    <xf numFmtId="0" fontId="15" fillId="7" borderId="1" xfId="0" applyNumberFormat="1" applyFont="1" applyFill="1" applyBorder="1" applyAlignment="1">
      <alignment horizontal="right" wrapText="1"/>
    </xf>
    <xf numFmtId="0" fontId="15" fillId="7" borderId="0" xfId="0" applyFont="1" applyFill="1" applyBorder="1" applyAlignment="1">
      <alignment horizontal="right" wrapText="1"/>
    </xf>
    <xf numFmtId="0" fontId="15" fillId="7" borderId="0" xfId="0" applyFont="1" applyFill="1" applyAlignment="1">
      <alignment horizontal="right" wrapText="1"/>
    </xf>
    <xf numFmtId="0" fontId="15" fillId="9" borderId="5" xfId="0" applyFont="1" applyFill="1" applyBorder="1" applyAlignment="1">
      <alignment horizontal="right" wrapText="1"/>
    </xf>
    <xf numFmtId="0" fontId="15" fillId="9" borderId="1" xfId="0" applyNumberFormat="1" applyFont="1" applyFill="1" applyBorder="1" applyAlignment="1">
      <alignment horizontal="right" wrapText="1"/>
    </xf>
    <xf numFmtId="0" fontId="14" fillId="7" borderId="11" xfId="0" applyFont="1" applyFill="1" applyBorder="1" applyAlignment="1">
      <alignment horizontal="right" wrapText="1"/>
    </xf>
    <xf numFmtId="0" fontId="14" fillId="7" borderId="10" xfId="0" applyFont="1" applyFill="1" applyBorder="1" applyAlignment="1">
      <alignment horizontal="right" wrapText="1"/>
    </xf>
    <xf numFmtId="0" fontId="14" fillId="7" borderId="10" xfId="0" applyNumberFormat="1" applyFont="1" applyFill="1" applyBorder="1" applyAlignment="1">
      <alignment horizontal="right" wrapText="1"/>
    </xf>
    <xf numFmtId="0" fontId="14" fillId="5" borderId="1" xfId="0" applyFont="1" applyFill="1" applyBorder="1" applyAlignment="1">
      <alignment horizontal="right" wrapText="1"/>
    </xf>
    <xf numFmtId="0" fontId="14" fillId="7" borderId="1" xfId="0" applyNumberFormat="1" applyFont="1" applyFill="1" applyBorder="1" applyAlignment="1">
      <alignment horizontal="right" wrapText="1"/>
    </xf>
    <xf numFmtId="0" fontId="14" fillId="7" borderId="0" xfId="0" applyNumberFormat="1" applyFont="1" applyFill="1" applyBorder="1" applyAlignment="1">
      <alignment horizontal="right" wrapText="1"/>
    </xf>
    <xf numFmtId="2" fontId="14" fillId="7" borderId="0" xfId="0" applyNumberFormat="1" applyFont="1" applyFill="1" applyBorder="1" applyAlignment="1">
      <alignment horizontal="right" wrapText="1"/>
    </xf>
    <xf numFmtId="0" fontId="14" fillId="5" borderId="5" xfId="0" applyFont="1" applyFill="1" applyBorder="1" applyAlignment="1">
      <alignment horizontal="right" wrapText="1"/>
    </xf>
    <xf numFmtId="0" fontId="14" fillId="5" borderId="1" xfId="0" applyNumberFormat="1" applyFont="1" applyFill="1" applyBorder="1" applyAlignment="1">
      <alignment horizontal="right" wrapText="1"/>
    </xf>
    <xf numFmtId="2" fontId="14" fillId="5" borderId="3" xfId="0" applyNumberFormat="1" applyFont="1" applyFill="1" applyBorder="1" applyAlignment="1">
      <alignment horizontal="right" wrapText="1"/>
    </xf>
    <xf numFmtId="0" fontId="14" fillId="5" borderId="0" xfId="0" applyFont="1" applyFill="1" applyBorder="1" applyAlignment="1">
      <alignment horizontal="right" wrapText="1"/>
    </xf>
    <xf numFmtId="0" fontId="14" fillId="0" borderId="9" xfId="0" applyFont="1" applyFill="1" applyBorder="1" applyAlignment="1">
      <alignment horizontal="right" wrapText="1"/>
    </xf>
    <xf numFmtId="0" fontId="14" fillId="0" borderId="2" xfId="0" applyFont="1" applyFill="1" applyBorder="1" applyAlignment="1">
      <alignment horizontal="right" wrapText="1"/>
    </xf>
    <xf numFmtId="0" fontId="14" fillId="0" borderId="2" xfId="0" applyNumberFormat="1" applyFont="1" applyFill="1" applyBorder="1" applyAlignment="1">
      <alignment horizontal="right" wrapText="1"/>
    </xf>
    <xf numFmtId="0" fontId="14" fillId="5" borderId="0" xfId="0" applyFont="1" applyFill="1" applyAlignment="1">
      <alignment horizontal="right" wrapText="1"/>
    </xf>
    <xf numFmtId="0" fontId="14" fillId="8" borderId="0" xfId="0" applyFont="1" applyFill="1" applyAlignment="1">
      <alignment horizontal="right" wrapText="1"/>
    </xf>
    <xf numFmtId="0" fontId="14" fillId="0" borderId="5" xfId="0" applyFont="1" applyFill="1" applyBorder="1" applyAlignment="1">
      <alignment horizontal="right" wrapText="1"/>
    </xf>
    <xf numFmtId="0" fontId="14" fillId="5" borderId="5" xfId="0" applyFont="1" applyFill="1" applyBorder="1" applyAlignment="1">
      <alignment wrapText="1"/>
    </xf>
    <xf numFmtId="2" fontId="14" fillId="5" borderId="1" xfId="0" applyNumberFormat="1" applyFont="1" applyFill="1" applyBorder="1" applyAlignment="1">
      <alignment horizontal="right" wrapText="1"/>
    </xf>
    <xf numFmtId="0" fontId="14" fillId="2" borderId="1" xfId="0" applyFont="1" applyFill="1" applyBorder="1" applyAlignment="1">
      <alignment horizontal="right" wrapText="1"/>
    </xf>
    <xf numFmtId="0" fontId="14" fillId="9" borderId="5" xfId="0" applyFont="1" applyFill="1" applyBorder="1" applyAlignment="1">
      <alignment wrapText="1"/>
    </xf>
    <xf numFmtId="2" fontId="16" fillId="14" borderId="1" xfId="0" applyNumberFormat="1" applyFont="1" applyFill="1" applyBorder="1" applyAlignment="1">
      <alignment horizontal="right" wrapText="1"/>
    </xf>
    <xf numFmtId="2" fontId="16" fillId="15" borderId="2" xfId="0" applyNumberFormat="1" applyFont="1" applyFill="1" applyBorder="1" applyAlignment="1">
      <alignment horizontal="right" wrapText="1"/>
    </xf>
    <xf numFmtId="0" fontId="14" fillId="2" borderId="5" xfId="0" applyFont="1" applyFill="1" applyBorder="1" applyAlignment="1">
      <alignment horizontal="right" wrapText="1"/>
    </xf>
    <xf numFmtId="0" fontId="14" fillId="7" borderId="2" xfId="0" applyFont="1" applyFill="1" applyBorder="1" applyAlignment="1">
      <alignment horizontal="right" wrapText="1"/>
    </xf>
    <xf numFmtId="0" fontId="14" fillId="0" borderId="0" xfId="0" applyFont="1" applyAlignment="1">
      <alignment horizontal="right" wrapText="1"/>
    </xf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0" borderId="0" xfId="0" applyFont="1" applyAlignment="1"/>
    <xf numFmtId="0" fontId="2" fillId="9" borderId="1" xfId="0" applyFont="1" applyFill="1" applyBorder="1" applyAlignment="1"/>
    <xf numFmtId="0" fontId="2" fillId="9" borderId="0" xfId="0" applyFont="1" applyFill="1" applyAlignment="1"/>
    <xf numFmtId="0" fontId="12" fillId="9" borderId="1" xfId="0" applyFont="1" applyFill="1" applyBorder="1" applyAlignment="1"/>
    <xf numFmtId="0" fontId="12" fillId="8" borderId="1" xfId="0" applyFont="1" applyFill="1" applyBorder="1" applyAlignment="1"/>
    <xf numFmtId="0" fontId="12" fillId="8" borderId="0" xfId="0" applyFont="1" applyFill="1" applyAlignment="1"/>
    <xf numFmtId="0" fontId="2" fillId="8" borderId="1" xfId="0" applyFont="1" applyFill="1" applyBorder="1" applyAlignment="1"/>
    <xf numFmtId="0" fontId="2" fillId="8" borderId="0" xfId="0" applyFont="1" applyFill="1" applyAlignment="1"/>
    <xf numFmtId="0" fontId="2" fillId="9" borderId="9" xfId="0" applyFont="1" applyFill="1" applyBorder="1" applyAlignment="1"/>
    <xf numFmtId="0" fontId="2" fillId="9" borderId="2" xfId="0" applyFont="1" applyFill="1" applyBorder="1" applyAlignment="1"/>
    <xf numFmtId="16" fontId="2" fillId="9" borderId="2" xfId="0" applyNumberFormat="1" applyFont="1" applyFill="1" applyBorder="1" applyAlignment="1"/>
    <xf numFmtId="0" fontId="2" fillId="9" borderId="10" xfId="0" applyFont="1" applyFill="1" applyBorder="1" applyAlignment="1">
      <alignment wrapText="1"/>
    </xf>
    <xf numFmtId="0" fontId="2" fillId="9" borderId="12" xfId="0" applyFont="1" applyFill="1" applyBorder="1" applyAlignment="1"/>
    <xf numFmtId="0" fontId="2" fillId="5" borderId="1" xfId="0" applyFont="1" applyFill="1" applyBorder="1" applyAlignment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5" fillId="3" borderId="2" xfId="0" applyFont="1" applyFill="1" applyBorder="1" applyAlignment="1"/>
    <xf numFmtId="0" fontId="2" fillId="3" borderId="1" xfId="0" applyFont="1" applyFill="1" applyBorder="1" applyAlignment="1"/>
    <xf numFmtId="0" fontId="2" fillId="3" borderId="0" xfId="0" applyFont="1" applyFill="1" applyAlignment="1"/>
    <xf numFmtId="14" fontId="2" fillId="9" borderId="1" xfId="0" applyNumberFormat="1" applyFont="1" applyFill="1" applyBorder="1" applyAlignment="1"/>
    <xf numFmtId="0" fontId="2" fillId="9" borderId="1" xfId="0" applyNumberFormat="1" applyFont="1" applyFill="1" applyBorder="1" applyAlignment="1"/>
    <xf numFmtId="16" fontId="2" fillId="9" borderId="1" xfId="0" applyNumberFormat="1" applyFont="1" applyFill="1" applyBorder="1" applyAlignment="1"/>
    <xf numFmtId="2" fontId="2" fillId="9" borderId="1" xfId="0" applyNumberFormat="1" applyFont="1" applyFill="1" applyBorder="1" applyAlignment="1"/>
    <xf numFmtId="16" fontId="12" fillId="9" borderId="1" xfId="0" applyNumberFormat="1" applyFont="1" applyFill="1" applyBorder="1" applyAlignment="1"/>
    <xf numFmtId="0" fontId="12" fillId="9" borderId="1" xfId="0" applyNumberFormat="1" applyFont="1" applyFill="1" applyBorder="1" applyAlignment="1"/>
    <xf numFmtId="0" fontId="12" fillId="9" borderId="1" xfId="0" applyFont="1" applyFill="1" applyBorder="1" applyAlignment="1">
      <alignment wrapText="1"/>
    </xf>
    <xf numFmtId="16" fontId="2" fillId="5" borderId="1" xfId="0" applyNumberFormat="1" applyFont="1" applyFill="1" applyBorder="1" applyAlignment="1"/>
    <xf numFmtId="0" fontId="2" fillId="5" borderId="1" xfId="0" applyNumberFormat="1" applyFont="1" applyFill="1" applyBorder="1" applyAlignment="1"/>
    <xf numFmtId="2" fontId="2" fillId="5" borderId="1" xfId="0" applyNumberFormat="1" applyFont="1" applyFill="1" applyBorder="1" applyAlignment="1"/>
    <xf numFmtId="0" fontId="2" fillId="5" borderId="1" xfId="0" applyFont="1" applyFill="1" applyBorder="1" applyAlignment="1">
      <alignment wrapText="1"/>
    </xf>
    <xf numFmtId="0" fontId="2" fillId="9" borderId="10" xfId="0" applyFont="1" applyFill="1" applyBorder="1" applyAlignment="1">
      <alignment horizontal="right"/>
    </xf>
    <xf numFmtId="0" fontId="2" fillId="9" borderId="2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5" fillId="11" borderId="6" xfId="0" applyFont="1" applyFill="1" applyBorder="1" applyAlignment="1"/>
    <xf numFmtId="0" fontId="2" fillId="11" borderId="0" xfId="0" applyFont="1" applyFill="1" applyAlignment="1"/>
    <xf numFmtId="0" fontId="2" fillId="9" borderId="4" xfId="0" applyFont="1" applyFill="1" applyBorder="1" applyAlignment="1"/>
    <xf numFmtId="0" fontId="2" fillId="13" borderId="1" xfId="0" applyFont="1" applyFill="1" applyBorder="1" applyAlignment="1"/>
    <xf numFmtId="0" fontId="2" fillId="11" borderId="1" xfId="0" applyFont="1" applyFill="1" applyBorder="1" applyAlignment="1"/>
    <xf numFmtId="2" fontId="2" fillId="11" borderId="1" xfId="0" applyNumberFormat="1" applyFont="1" applyFill="1" applyBorder="1" applyAlignment="1"/>
    <xf numFmtId="0" fontId="2" fillId="4" borderId="1" xfId="0" applyFont="1" applyFill="1" applyBorder="1" applyAlignment="1"/>
    <xf numFmtId="2" fontId="2" fillId="4" borderId="1" xfId="0" applyNumberFormat="1" applyFont="1" applyFill="1" applyBorder="1" applyAlignment="1"/>
    <xf numFmtId="0" fontId="2" fillId="12" borderId="1" xfId="0" applyFont="1" applyFill="1" applyBorder="1" applyAlignment="1"/>
    <xf numFmtId="2" fontId="2" fillId="12" borderId="1" xfId="0" applyNumberFormat="1" applyFont="1" applyFill="1" applyBorder="1" applyAlignment="1"/>
    <xf numFmtId="0" fontId="0" fillId="0" borderId="0" xfId="0" applyAlignment="1"/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pane xSplit="1" topLeftCell="B1" activePane="topRight" state="frozen"/>
      <selection pane="topRight" activeCell="I3" sqref="I3"/>
    </sheetView>
  </sheetViews>
  <sheetFormatPr baseColWidth="10" defaultRowHeight="23" x14ac:dyDescent="0"/>
  <cols>
    <col min="1" max="1" width="21.33203125" style="101" customWidth="1"/>
    <col min="2" max="2" width="16" style="101" customWidth="1"/>
    <col min="3" max="3" width="16.1640625" style="101" customWidth="1"/>
    <col min="4" max="4" width="26" style="101" customWidth="1"/>
    <col min="5" max="5" width="19.83203125" style="101" customWidth="1"/>
    <col min="6" max="6" width="23.6640625" style="101" customWidth="1"/>
    <col min="7" max="7" width="22.6640625" style="101" customWidth="1"/>
    <col min="8" max="8" width="27.5" style="101" customWidth="1"/>
    <col min="9" max="9" width="21.83203125" style="101" customWidth="1"/>
    <col min="10" max="10" width="29" style="101" customWidth="1"/>
    <col min="11" max="11" width="65" style="101" customWidth="1"/>
    <col min="12" max="12" width="35.5" style="101" customWidth="1"/>
    <col min="13" max="16384" width="10.83203125" style="101"/>
  </cols>
  <sheetData>
    <row r="1" spans="1:12">
      <c r="A1" s="98" t="s">
        <v>1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2" s="36" customFormat="1" ht="93">
      <c r="A2" s="35" t="s">
        <v>0</v>
      </c>
      <c r="B2" s="35" t="s">
        <v>38</v>
      </c>
      <c r="C2" s="35" t="s">
        <v>2</v>
      </c>
      <c r="D2" s="30" t="s">
        <v>87</v>
      </c>
      <c r="E2" s="30" t="s">
        <v>37</v>
      </c>
      <c r="F2" s="30" t="s">
        <v>91</v>
      </c>
      <c r="G2" s="30" t="s">
        <v>97</v>
      </c>
      <c r="H2" s="30" t="s">
        <v>95</v>
      </c>
      <c r="I2" s="31" t="s">
        <v>133</v>
      </c>
      <c r="J2" s="31" t="s">
        <v>132</v>
      </c>
      <c r="K2" s="35" t="s">
        <v>3</v>
      </c>
      <c r="L2" s="23"/>
    </row>
    <row r="3" spans="1:12" s="103" customFormat="1" ht="69">
      <c r="A3" s="102">
        <v>1</v>
      </c>
      <c r="B3" s="102" t="s">
        <v>81</v>
      </c>
      <c r="C3" s="123">
        <v>41913</v>
      </c>
      <c r="D3" s="102">
        <v>1.02</v>
      </c>
      <c r="E3" s="122">
        <v>42.2</v>
      </c>
      <c r="F3" s="102">
        <f t="shared" ref="F3:F14" si="0">(E3*168)</f>
        <v>7089.6</v>
      </c>
      <c r="G3" s="102">
        <f>(E3*70)</f>
        <v>2954</v>
      </c>
      <c r="H3" s="124">
        <f>(100/E3)</f>
        <v>2.3696682464454977</v>
      </c>
      <c r="I3" s="102">
        <v>114.78</v>
      </c>
      <c r="J3" s="102">
        <f>(I3*168)/1000</f>
        <v>19.28304</v>
      </c>
      <c r="K3" s="27" t="s">
        <v>84</v>
      </c>
      <c r="L3" s="102"/>
    </row>
    <row r="4" spans="1:12" s="103" customFormat="1">
      <c r="A4" s="102">
        <v>3</v>
      </c>
      <c r="B4" s="102" t="s">
        <v>77</v>
      </c>
      <c r="C4" s="123">
        <v>41918</v>
      </c>
      <c r="D4" s="134" t="s">
        <v>88</v>
      </c>
      <c r="E4" s="122">
        <v>51.7</v>
      </c>
      <c r="F4" s="102">
        <f t="shared" si="0"/>
        <v>8685.6</v>
      </c>
      <c r="G4" s="102">
        <f t="shared" ref="G4:G14" si="1">(E4*70)</f>
        <v>3619</v>
      </c>
      <c r="H4" s="124">
        <f>(100/E4)</f>
        <v>1.9342359767891681</v>
      </c>
      <c r="I4" s="102">
        <v>115.86</v>
      </c>
      <c r="J4" s="102">
        <f t="shared" ref="J4:J14" si="2">(I4*168)/1000</f>
        <v>19.464479999999998</v>
      </c>
      <c r="K4" s="27"/>
      <c r="L4" s="102"/>
    </row>
    <row r="5" spans="1:12" s="106" customFormat="1">
      <c r="A5" s="104">
        <v>5</v>
      </c>
      <c r="B5" s="104" t="s">
        <v>77</v>
      </c>
      <c r="C5" s="125">
        <v>41845</v>
      </c>
      <c r="D5" s="105">
        <f>'mass calculations after extract'!C7-'mass calculations after extract'!D7</f>
        <v>2.13</v>
      </c>
      <c r="E5" s="126">
        <v>81.5</v>
      </c>
      <c r="F5" s="102">
        <f t="shared" si="0"/>
        <v>13692</v>
      </c>
      <c r="G5" s="102">
        <f t="shared" si="1"/>
        <v>5705</v>
      </c>
      <c r="H5" s="124">
        <f>(100/E5)</f>
        <v>1.2269938650306749</v>
      </c>
      <c r="I5" s="104">
        <v>107.18</v>
      </c>
      <c r="J5" s="104">
        <f t="shared" si="2"/>
        <v>18.006240000000002</v>
      </c>
      <c r="K5" s="127" t="s">
        <v>82</v>
      </c>
      <c r="L5" s="105"/>
    </row>
    <row r="6" spans="1:12" s="108" customFormat="1">
      <c r="A6" s="40" t="s">
        <v>47</v>
      </c>
      <c r="B6" s="102" t="s">
        <v>39</v>
      </c>
      <c r="C6" s="123">
        <v>41822</v>
      </c>
      <c r="D6" s="107">
        <f>'mass calculations after extract'!C10-'mass calculations after extract'!D10</f>
        <v>1.29</v>
      </c>
      <c r="E6" s="122">
        <v>25.1</v>
      </c>
      <c r="F6" s="102">
        <f t="shared" si="0"/>
        <v>4216.8</v>
      </c>
      <c r="G6" s="102">
        <f t="shared" si="1"/>
        <v>1757</v>
      </c>
      <c r="H6" s="124">
        <f>(100/E6)</f>
        <v>3.9840637450199199</v>
      </c>
      <c r="I6" s="102">
        <v>31.44</v>
      </c>
      <c r="J6" s="102">
        <f t="shared" si="2"/>
        <v>5.2819200000000004</v>
      </c>
      <c r="K6" s="27" t="s">
        <v>36</v>
      </c>
      <c r="L6" s="107"/>
    </row>
    <row r="7" spans="1:12" s="103" customFormat="1" ht="69">
      <c r="A7" s="102">
        <v>10</v>
      </c>
      <c r="B7" s="102" t="s">
        <v>39</v>
      </c>
      <c r="C7" s="123">
        <v>41912</v>
      </c>
      <c r="D7" s="102">
        <v>0.95</v>
      </c>
      <c r="E7" s="122">
        <v>78.8</v>
      </c>
      <c r="F7" s="102">
        <f t="shared" si="0"/>
        <v>13238.4</v>
      </c>
      <c r="G7" s="102">
        <f t="shared" si="1"/>
        <v>5516</v>
      </c>
      <c r="H7" s="124">
        <f>(100/E7)</f>
        <v>1.2690355329949239</v>
      </c>
      <c r="I7" s="102">
        <v>148.85</v>
      </c>
      <c r="J7" s="102">
        <f t="shared" si="2"/>
        <v>25.006799999999998</v>
      </c>
      <c r="K7" s="27" t="s">
        <v>80</v>
      </c>
      <c r="L7" s="102"/>
    </row>
    <row r="8" spans="1:12" s="108" customFormat="1">
      <c r="A8" s="102">
        <v>11</v>
      </c>
      <c r="B8" s="102" t="s">
        <v>40</v>
      </c>
      <c r="C8" s="123">
        <v>41850</v>
      </c>
      <c r="D8" s="107">
        <f>'mass calculations after extract'!C13-'mass calculations after extract'!D13</f>
        <v>-8.06</v>
      </c>
      <c r="E8" s="122">
        <v>21.1</v>
      </c>
      <c r="F8" s="102">
        <f t="shared" si="0"/>
        <v>3544.8</v>
      </c>
      <c r="G8" s="102">
        <f t="shared" si="1"/>
        <v>1477</v>
      </c>
      <c r="H8" s="124">
        <f>(100/E8)</f>
        <v>4.7393364928909953</v>
      </c>
      <c r="I8" s="102">
        <v>22.47</v>
      </c>
      <c r="J8" s="102">
        <f t="shared" si="2"/>
        <v>3.7749600000000001</v>
      </c>
      <c r="K8" s="27" t="s">
        <v>5</v>
      </c>
      <c r="L8" s="107"/>
    </row>
    <row r="9" spans="1:12" s="103" customFormat="1" ht="49" customHeight="1">
      <c r="A9" s="109">
        <v>13</v>
      </c>
      <c r="B9" s="110" t="s">
        <v>39</v>
      </c>
      <c r="C9" s="111">
        <v>41892</v>
      </c>
      <c r="D9" s="112">
        <v>1.96</v>
      </c>
      <c r="E9" s="122">
        <v>1.97</v>
      </c>
      <c r="F9" s="102">
        <f t="shared" si="0"/>
        <v>330.96</v>
      </c>
      <c r="G9" s="102">
        <f t="shared" si="1"/>
        <v>137.9</v>
      </c>
      <c r="H9" s="124">
        <f>(100/E9)</f>
        <v>50.761421319796952</v>
      </c>
      <c r="I9" s="102"/>
      <c r="J9" s="102">
        <f t="shared" si="2"/>
        <v>0</v>
      </c>
      <c r="K9" s="27" t="s">
        <v>42</v>
      </c>
      <c r="L9" s="102"/>
    </row>
    <row r="10" spans="1:12" s="103" customFormat="1" ht="49" customHeight="1">
      <c r="A10" s="113">
        <v>13</v>
      </c>
      <c r="B10" s="110" t="s">
        <v>40</v>
      </c>
      <c r="C10" s="111">
        <v>41954</v>
      </c>
      <c r="D10" s="112">
        <v>5.6924999999999999</v>
      </c>
      <c r="E10" s="122">
        <v>12</v>
      </c>
      <c r="F10" s="102">
        <f t="shared" si="0"/>
        <v>2016</v>
      </c>
      <c r="G10" s="102">
        <f t="shared" si="1"/>
        <v>840</v>
      </c>
      <c r="H10" s="124">
        <f>(100/E10)</f>
        <v>8.3333333333333339</v>
      </c>
      <c r="I10" s="102"/>
      <c r="J10" s="102"/>
      <c r="K10" s="27"/>
      <c r="L10" s="102"/>
    </row>
    <row r="11" spans="1:12" s="103" customFormat="1" ht="50" customHeight="1">
      <c r="A11" s="132" t="s">
        <v>99</v>
      </c>
      <c r="B11" s="114" t="s">
        <v>40</v>
      </c>
      <c r="C11" s="128">
        <v>41892</v>
      </c>
      <c r="D11" s="114">
        <v>3.49</v>
      </c>
      <c r="E11" s="129">
        <v>1.05</v>
      </c>
      <c r="F11" s="114" t="s">
        <v>98</v>
      </c>
      <c r="G11" s="114">
        <f t="shared" si="1"/>
        <v>73.5</v>
      </c>
      <c r="H11" s="130">
        <f>(100/E11)</f>
        <v>95.238095238095241</v>
      </c>
      <c r="I11" s="114">
        <v>5.75</v>
      </c>
      <c r="J11" s="114">
        <f t="shared" si="2"/>
        <v>0.96599999999999997</v>
      </c>
      <c r="K11" s="131" t="s">
        <v>43</v>
      </c>
      <c r="L11" s="114"/>
    </row>
    <row r="12" spans="1:12" s="103" customFormat="1" ht="50" customHeight="1">
      <c r="A12" s="133"/>
      <c r="B12" s="102" t="s">
        <v>39</v>
      </c>
      <c r="C12" s="123">
        <v>41953</v>
      </c>
      <c r="D12" s="107" t="s">
        <v>100</v>
      </c>
      <c r="E12" s="122">
        <v>11.5</v>
      </c>
      <c r="F12" s="102">
        <f t="shared" si="0"/>
        <v>1932</v>
      </c>
      <c r="G12" s="102">
        <f t="shared" si="1"/>
        <v>805</v>
      </c>
      <c r="H12" s="124">
        <f>(100/E12)</f>
        <v>8.695652173913043</v>
      </c>
      <c r="I12" s="102"/>
      <c r="J12" s="102">
        <f t="shared" si="2"/>
        <v>0</v>
      </c>
      <c r="K12" s="27" t="s">
        <v>101</v>
      </c>
      <c r="L12" s="102"/>
    </row>
    <row r="13" spans="1:12" s="108" customFormat="1" ht="46" customHeight="1">
      <c r="A13" s="40" t="s">
        <v>51</v>
      </c>
      <c r="B13" s="102" t="s">
        <v>40</v>
      </c>
      <c r="C13" s="123">
        <v>41836</v>
      </c>
      <c r="D13" s="107">
        <f>'mass calculations after extract'!C17-'mass calculations after extract'!D17</f>
        <v>2.0599999999999996</v>
      </c>
      <c r="E13" s="122">
        <v>43.3</v>
      </c>
      <c r="F13" s="102">
        <f t="shared" si="0"/>
        <v>7274.4</v>
      </c>
      <c r="G13" s="102">
        <f>(E13*70)</f>
        <v>3031</v>
      </c>
      <c r="H13" s="124">
        <f>(100/E13)</f>
        <v>2.309468822170901</v>
      </c>
      <c r="I13" s="102">
        <v>36.46</v>
      </c>
      <c r="J13" s="102">
        <f t="shared" si="2"/>
        <v>6.1252800000000001</v>
      </c>
      <c r="K13" s="27" t="s">
        <v>7</v>
      </c>
      <c r="L13" s="107"/>
    </row>
    <row r="14" spans="1:12" s="108" customFormat="1" ht="40" customHeight="1">
      <c r="A14" s="40" t="s">
        <v>52</v>
      </c>
      <c r="B14" s="102" t="s">
        <v>40</v>
      </c>
      <c r="C14" s="123">
        <v>41848</v>
      </c>
      <c r="D14" s="107">
        <f>'mass calculations after extract'!C18-'mass calculations after extract'!D18</f>
        <v>-16.43</v>
      </c>
      <c r="E14" s="122">
        <v>7.6</v>
      </c>
      <c r="F14" s="102">
        <f t="shared" si="0"/>
        <v>1276.8</v>
      </c>
      <c r="G14" s="102">
        <f t="shared" si="1"/>
        <v>532</v>
      </c>
      <c r="H14" s="124">
        <f>(100/E14)</f>
        <v>13.157894736842106</v>
      </c>
      <c r="I14" s="102">
        <v>9.08</v>
      </c>
      <c r="J14" s="102">
        <f t="shared" si="2"/>
        <v>1.5254400000000001</v>
      </c>
      <c r="K14" s="27" t="s">
        <v>8</v>
      </c>
      <c r="L14" s="107"/>
    </row>
    <row r="15" spans="1:12" ht="46" customHeight="1">
      <c r="A15" s="115" t="s">
        <v>4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7"/>
    </row>
    <row r="16" spans="1:12" s="120" customFormat="1" ht="108" customHeight="1">
      <c r="A16" s="118" t="s">
        <v>0</v>
      </c>
      <c r="B16" s="118" t="s">
        <v>38</v>
      </c>
      <c r="C16" s="118" t="s">
        <v>2</v>
      </c>
      <c r="D16" s="28" t="s">
        <v>87</v>
      </c>
      <c r="E16" s="28" t="s">
        <v>78</v>
      </c>
      <c r="F16" s="28" t="s">
        <v>92</v>
      </c>
      <c r="G16" s="28" t="s">
        <v>96</v>
      </c>
      <c r="H16" s="28" t="s">
        <v>95</v>
      </c>
      <c r="I16" s="29" t="s">
        <v>53</v>
      </c>
      <c r="J16" s="29" t="s">
        <v>54</v>
      </c>
      <c r="K16" s="118" t="s">
        <v>3</v>
      </c>
      <c r="L16" s="119"/>
    </row>
    <row r="17" spans="1:12" s="103" customFormat="1">
      <c r="A17" s="102">
        <v>1</v>
      </c>
      <c r="B17" s="102" t="s">
        <v>94</v>
      </c>
      <c r="C17" s="121">
        <v>41941</v>
      </c>
      <c r="D17" s="102">
        <v>1.3724000000000001</v>
      </c>
      <c r="E17" s="122">
        <v>12.1</v>
      </c>
      <c r="F17" s="102">
        <f t="shared" ref="F17:F27" si="3">(E17*168)</f>
        <v>2032.8</v>
      </c>
      <c r="G17" s="102">
        <f>(E17*70)</f>
        <v>847</v>
      </c>
      <c r="H17" s="124">
        <f>(100/E17)</f>
        <v>8.2644628099173563</v>
      </c>
      <c r="I17" s="102">
        <v>32.89</v>
      </c>
      <c r="J17" s="102">
        <f>(I17*168)/1000</f>
        <v>5.5255200000000002</v>
      </c>
      <c r="K17" s="27" t="s">
        <v>89</v>
      </c>
      <c r="L17" s="102"/>
    </row>
    <row r="18" spans="1:12" s="103" customFormat="1">
      <c r="A18" s="102">
        <v>3</v>
      </c>
      <c r="B18" s="102" t="s">
        <v>39</v>
      </c>
      <c r="C18" s="123">
        <v>41928</v>
      </c>
      <c r="D18" s="102">
        <v>1.1553</v>
      </c>
      <c r="E18" s="122">
        <v>50</v>
      </c>
      <c r="F18" s="102">
        <f t="shared" si="3"/>
        <v>8400</v>
      </c>
      <c r="G18" s="102">
        <f t="shared" ref="G18:G27" si="4">(E18*70)</f>
        <v>3500</v>
      </c>
      <c r="H18" s="124">
        <f>(100/E18)</f>
        <v>2</v>
      </c>
      <c r="I18" s="102"/>
      <c r="J18" s="102">
        <f t="shared" ref="J18:J27" si="5">(I18*168)/1000</f>
        <v>0</v>
      </c>
      <c r="K18" s="27" t="s">
        <v>90</v>
      </c>
      <c r="L18" s="102"/>
    </row>
    <row r="19" spans="1:12" s="108" customFormat="1">
      <c r="A19" s="102">
        <v>5</v>
      </c>
      <c r="B19" s="102" t="s">
        <v>40</v>
      </c>
      <c r="C19" s="123">
        <v>41843</v>
      </c>
      <c r="D19" s="107">
        <f>'mass calculations after extract'!C25-'mass calculations after extract'!D25</f>
        <v>-8.1</v>
      </c>
      <c r="E19" s="122">
        <v>25.4</v>
      </c>
      <c r="F19" s="102">
        <f t="shared" si="3"/>
        <v>4267.2</v>
      </c>
      <c r="G19" s="102">
        <f t="shared" si="4"/>
        <v>1778</v>
      </c>
      <c r="H19" s="124">
        <f>(100/E19)</f>
        <v>3.9370078740157481</v>
      </c>
      <c r="I19" s="102">
        <v>23.77</v>
      </c>
      <c r="J19" s="102">
        <f t="shared" si="5"/>
        <v>3.99336</v>
      </c>
      <c r="K19" s="27" t="s">
        <v>5</v>
      </c>
      <c r="L19" s="102"/>
    </row>
    <row r="20" spans="1:12" s="108" customFormat="1">
      <c r="A20" s="40" t="s">
        <v>47</v>
      </c>
      <c r="B20" s="102" t="s">
        <v>83</v>
      </c>
      <c r="C20" s="123">
        <v>41830</v>
      </c>
      <c r="D20" s="107">
        <f>'mass calculations after extract'!C28-'mass calculations after extract'!D28</f>
        <v>2.0499999999999998</v>
      </c>
      <c r="E20" s="122">
        <v>68.900000000000006</v>
      </c>
      <c r="F20" s="102">
        <f t="shared" si="3"/>
        <v>11575.2</v>
      </c>
      <c r="G20" s="102">
        <f t="shared" si="4"/>
        <v>4823</v>
      </c>
      <c r="H20" s="124">
        <f>(100/E20)</f>
        <v>1.4513788098693758</v>
      </c>
      <c r="I20" s="102">
        <v>71.64</v>
      </c>
      <c r="J20" s="102">
        <f t="shared" si="5"/>
        <v>12.03552</v>
      </c>
      <c r="K20" s="27" t="s">
        <v>9</v>
      </c>
      <c r="L20" s="102"/>
    </row>
    <row r="21" spans="1:12" s="103" customFormat="1">
      <c r="A21" s="40" t="s">
        <v>75</v>
      </c>
      <c r="B21" s="102" t="s">
        <v>77</v>
      </c>
      <c r="C21" s="123">
        <v>41904</v>
      </c>
      <c r="D21" s="102">
        <v>0.86</v>
      </c>
      <c r="E21" s="122">
        <v>16.399999999999999</v>
      </c>
      <c r="F21" s="102">
        <f t="shared" si="3"/>
        <v>2755.2</v>
      </c>
      <c r="G21" s="102">
        <f t="shared" si="4"/>
        <v>1148</v>
      </c>
      <c r="H21" s="124">
        <f>(100/E21)</f>
        <v>6.0975609756097562</v>
      </c>
      <c r="I21" s="102"/>
      <c r="J21" s="102">
        <f t="shared" si="5"/>
        <v>0</v>
      </c>
      <c r="K21" s="27"/>
      <c r="L21" s="102"/>
    </row>
    <row r="22" spans="1:12" s="103" customFormat="1">
      <c r="A22" s="40" t="s">
        <v>76</v>
      </c>
      <c r="B22" s="102" t="s">
        <v>77</v>
      </c>
      <c r="C22" s="123">
        <v>41911</v>
      </c>
      <c r="D22" s="102">
        <v>1.28</v>
      </c>
      <c r="E22" s="122">
        <v>23.8</v>
      </c>
      <c r="F22" s="102">
        <f t="shared" si="3"/>
        <v>3998.4</v>
      </c>
      <c r="G22" s="102">
        <f t="shared" si="4"/>
        <v>1666</v>
      </c>
      <c r="H22" s="124">
        <f>(100/E22)</f>
        <v>4.2016806722689077</v>
      </c>
      <c r="I22" s="102">
        <v>34.01</v>
      </c>
      <c r="J22" s="102">
        <f t="shared" si="5"/>
        <v>5.7136799999999992</v>
      </c>
      <c r="K22" s="27"/>
      <c r="L22" s="102"/>
    </row>
    <row r="23" spans="1:12" s="108" customFormat="1">
      <c r="A23" s="102">
        <v>11</v>
      </c>
      <c r="B23" s="102" t="s">
        <v>83</v>
      </c>
      <c r="C23" s="123">
        <v>41871</v>
      </c>
      <c r="D23" s="107">
        <f>'mass calculations after extract'!C31-'mass calculations after extract'!D31</f>
        <v>2.83</v>
      </c>
      <c r="E23" s="122">
        <v>75.3</v>
      </c>
      <c r="F23" s="102">
        <f t="shared" si="3"/>
        <v>12650.4</v>
      </c>
      <c r="G23" s="102">
        <f t="shared" si="4"/>
        <v>5271</v>
      </c>
      <c r="H23" s="124">
        <f>(100/E23)</f>
        <v>1.3280212483399736</v>
      </c>
      <c r="I23" s="102">
        <v>68.47</v>
      </c>
      <c r="J23" s="102">
        <f t="shared" si="5"/>
        <v>11.50296</v>
      </c>
      <c r="K23" s="27"/>
      <c r="L23" s="102"/>
    </row>
    <row r="24" spans="1:12" s="103" customFormat="1">
      <c r="A24" s="102">
        <v>13</v>
      </c>
      <c r="B24" s="102" t="s">
        <v>83</v>
      </c>
      <c r="C24" s="123">
        <v>41880</v>
      </c>
      <c r="D24" s="102">
        <f>('mass of filter in petri dish'!C33-'mass of filter in petri dish'!B33)</f>
        <v>1.2800000000000011</v>
      </c>
      <c r="E24" s="122">
        <v>10.9</v>
      </c>
      <c r="F24" s="102">
        <f t="shared" si="3"/>
        <v>1831.2</v>
      </c>
      <c r="G24" s="102">
        <f t="shared" si="4"/>
        <v>763</v>
      </c>
      <c r="H24" s="124">
        <f>(100/E24)</f>
        <v>9.1743119266055047</v>
      </c>
      <c r="I24" s="102"/>
      <c r="J24" s="102">
        <f t="shared" si="5"/>
        <v>0</v>
      </c>
      <c r="K24" s="27"/>
      <c r="L24" s="102"/>
    </row>
    <row r="25" spans="1:12" s="103" customFormat="1">
      <c r="A25" s="40" t="s">
        <v>48</v>
      </c>
      <c r="B25" s="102" t="s">
        <v>77</v>
      </c>
      <c r="C25" s="123">
        <v>41904</v>
      </c>
      <c r="D25" s="102">
        <v>1.8</v>
      </c>
      <c r="E25" s="122">
        <v>13.5</v>
      </c>
      <c r="F25" s="102">
        <f t="shared" si="3"/>
        <v>2268</v>
      </c>
      <c r="G25" s="102">
        <f t="shared" si="4"/>
        <v>945</v>
      </c>
      <c r="H25" s="124">
        <f>(100/E25)</f>
        <v>7.4074074074074074</v>
      </c>
      <c r="I25" s="102"/>
      <c r="J25" s="102">
        <f t="shared" si="5"/>
        <v>0</v>
      </c>
      <c r="K25" s="27"/>
      <c r="L25" s="102"/>
    </row>
    <row r="26" spans="1:12" s="108" customFormat="1">
      <c r="A26" s="40" t="s">
        <v>49</v>
      </c>
      <c r="B26" s="102" t="s">
        <v>77</v>
      </c>
      <c r="C26" s="123">
        <v>41831</v>
      </c>
      <c r="D26" s="107">
        <f>'mass calculations after extract'!C35-'mass calculations after extract'!D35</f>
        <v>2.1899999999999995</v>
      </c>
      <c r="E26" s="122">
        <v>42.2</v>
      </c>
      <c r="F26" s="102">
        <f t="shared" si="3"/>
        <v>7089.6</v>
      </c>
      <c r="G26" s="102">
        <f t="shared" si="4"/>
        <v>2954</v>
      </c>
      <c r="H26" s="124">
        <f>(100/E26)</f>
        <v>2.3696682464454977</v>
      </c>
      <c r="I26" s="102">
        <v>30.99</v>
      </c>
      <c r="J26" s="102">
        <f t="shared" si="5"/>
        <v>5.2063199999999998</v>
      </c>
      <c r="K26" s="27" t="s">
        <v>10</v>
      </c>
      <c r="L26" s="102"/>
    </row>
    <row r="27" spans="1:12" s="108" customFormat="1">
      <c r="A27" s="40" t="s">
        <v>50</v>
      </c>
      <c r="B27" s="102" t="s">
        <v>77</v>
      </c>
      <c r="C27" s="123">
        <v>41849</v>
      </c>
      <c r="D27" s="107">
        <f>'mass calculations after extract'!C36-'mass calculations after extract'!D36</f>
        <v>2.2699999999999996</v>
      </c>
      <c r="E27" s="122">
        <v>10.3</v>
      </c>
      <c r="F27" s="102">
        <f t="shared" si="3"/>
        <v>1730.4</v>
      </c>
      <c r="G27" s="102">
        <f t="shared" si="4"/>
        <v>721</v>
      </c>
      <c r="H27" s="124">
        <f>(100/E27)</f>
        <v>9.7087378640776691</v>
      </c>
      <c r="I27" s="102">
        <v>13.01</v>
      </c>
      <c r="J27" s="102">
        <f t="shared" si="5"/>
        <v>2.1856799999999996</v>
      </c>
      <c r="K27" s="27" t="s">
        <v>11</v>
      </c>
      <c r="L27" s="102"/>
    </row>
    <row r="31" spans="1:12" ht="46">
      <c r="K31" s="5" t="s">
        <v>6</v>
      </c>
    </row>
  </sheetData>
  <mergeCells count="2">
    <mergeCell ref="A15:L15"/>
    <mergeCell ref="A11:A12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pane ySplit="1" topLeftCell="A3" activePane="bottomLeft" state="frozen"/>
      <selection pane="bottomLeft" activeCell="L15" sqref="L15"/>
    </sheetView>
  </sheetViews>
  <sheetFormatPr baseColWidth="10" defaultRowHeight="25" x14ac:dyDescent="0"/>
  <cols>
    <col min="1" max="1" width="9.1640625" style="97" customWidth="1"/>
    <col min="2" max="2" width="11.1640625" style="97" customWidth="1"/>
    <col min="3" max="3" width="13.6640625" style="97" customWidth="1"/>
    <col min="4" max="4" width="15" style="97" customWidth="1"/>
    <col min="5" max="5" width="19.83203125" style="97" customWidth="1"/>
    <col min="6" max="6" width="26.83203125" style="97" customWidth="1"/>
    <col min="7" max="7" width="24.83203125" style="57" customWidth="1"/>
    <col min="8" max="9" width="10.83203125" style="46"/>
    <col min="10" max="12" width="10.83203125" style="47"/>
    <col min="13" max="16384" width="10.83203125" style="97"/>
  </cols>
  <sheetData>
    <row r="1" spans="1:12" s="48" customFormat="1" ht="100">
      <c r="A1" s="41" t="s">
        <v>112</v>
      </c>
      <c r="B1" s="42" t="s">
        <v>0</v>
      </c>
      <c r="C1" s="43" t="s">
        <v>106</v>
      </c>
      <c r="D1" s="43" t="s">
        <v>38</v>
      </c>
      <c r="E1" s="43" t="s">
        <v>103</v>
      </c>
      <c r="F1" s="44" t="s">
        <v>104</v>
      </c>
      <c r="G1" s="45" t="s">
        <v>105</v>
      </c>
      <c r="H1" s="46"/>
      <c r="I1" s="46"/>
      <c r="J1" s="47"/>
      <c r="K1" s="47"/>
      <c r="L1" s="47"/>
    </row>
    <row r="2" spans="1:12" s="54" customFormat="1" ht="50">
      <c r="A2" s="49" t="s">
        <v>113</v>
      </c>
      <c r="B2" s="50">
        <v>1</v>
      </c>
      <c r="C2" s="49" t="s">
        <v>13</v>
      </c>
      <c r="D2" s="49" t="s">
        <v>81</v>
      </c>
      <c r="E2" s="51">
        <v>42.2</v>
      </c>
      <c r="F2" s="52">
        <f t="shared" ref="F2:F9" si="0">(10*20)/E2</f>
        <v>4.7393364928909953</v>
      </c>
      <c r="G2" s="53">
        <f>(10-F2)</f>
        <v>5.2606635071090047</v>
      </c>
      <c r="H2" s="46"/>
      <c r="I2" s="46"/>
      <c r="J2" s="47"/>
      <c r="K2" s="47"/>
      <c r="L2" s="47"/>
    </row>
    <row r="3" spans="1:12" s="62" customFormat="1">
      <c r="A3" s="55" t="s">
        <v>114</v>
      </c>
      <c r="B3" s="56">
        <v>1</v>
      </c>
      <c r="C3" s="57" t="s">
        <v>107</v>
      </c>
      <c r="D3" s="55" t="s">
        <v>94</v>
      </c>
      <c r="E3" s="58">
        <v>12.1</v>
      </c>
      <c r="F3" s="59">
        <f t="shared" si="0"/>
        <v>16.528925619834713</v>
      </c>
      <c r="G3" s="60">
        <v>0</v>
      </c>
      <c r="H3" s="46"/>
      <c r="I3" s="61"/>
    </row>
    <row r="4" spans="1:12" s="64" customFormat="1">
      <c r="A4" s="63" t="s">
        <v>115</v>
      </c>
      <c r="B4" s="50">
        <v>3</v>
      </c>
      <c r="C4" s="49" t="s">
        <v>13</v>
      </c>
      <c r="D4" s="49" t="s">
        <v>77</v>
      </c>
      <c r="E4" s="51">
        <v>51.7</v>
      </c>
      <c r="F4" s="52">
        <f t="shared" si="0"/>
        <v>3.8684719535783363</v>
      </c>
      <c r="G4" s="53">
        <f>10-F4</f>
        <v>6.1315280464216642</v>
      </c>
      <c r="H4" s="46"/>
      <c r="I4" s="46"/>
      <c r="J4" s="47"/>
      <c r="K4" s="47"/>
      <c r="L4" s="47"/>
    </row>
    <row r="5" spans="1:12" s="69" customFormat="1">
      <c r="A5" s="65" t="s">
        <v>116</v>
      </c>
      <c r="B5" s="66">
        <v>3</v>
      </c>
      <c r="C5" s="65" t="s">
        <v>107</v>
      </c>
      <c r="D5" s="65" t="s">
        <v>39</v>
      </c>
      <c r="E5" s="67">
        <v>50</v>
      </c>
      <c r="F5" s="59">
        <f t="shared" si="0"/>
        <v>4</v>
      </c>
      <c r="G5" s="60">
        <f>(10-F5)</f>
        <v>6</v>
      </c>
      <c r="H5" s="68"/>
      <c r="I5" s="68"/>
    </row>
    <row r="6" spans="1:12" s="54" customFormat="1">
      <c r="A6" s="49" t="s">
        <v>117</v>
      </c>
      <c r="B6" s="70">
        <v>5</v>
      </c>
      <c r="C6" s="49" t="s">
        <v>13</v>
      </c>
      <c r="D6" s="63" t="s">
        <v>77</v>
      </c>
      <c r="E6" s="71">
        <v>81.5</v>
      </c>
      <c r="F6" s="52">
        <f t="shared" si="0"/>
        <v>2.4539877300613497</v>
      </c>
      <c r="G6" s="53">
        <f>(10-F6)</f>
        <v>7.5460122699386503</v>
      </c>
      <c r="H6" s="68"/>
      <c r="I6" s="68"/>
      <c r="J6" s="69"/>
      <c r="K6" s="69"/>
      <c r="L6" s="69"/>
    </row>
    <row r="7" spans="1:12" s="47" customFormat="1">
      <c r="A7" s="57" t="s">
        <v>118</v>
      </c>
      <c r="B7" s="72">
        <v>5</v>
      </c>
      <c r="C7" s="73" t="s">
        <v>107</v>
      </c>
      <c r="D7" s="73" t="s">
        <v>40</v>
      </c>
      <c r="E7" s="74">
        <v>25.4</v>
      </c>
      <c r="F7" s="59">
        <f t="shared" si="0"/>
        <v>7.8740157480314963</v>
      </c>
      <c r="G7" s="60">
        <f>(10-F7)</f>
        <v>2.1259842519685037</v>
      </c>
      <c r="H7" s="46"/>
      <c r="I7" s="46"/>
    </row>
    <row r="8" spans="1:12" s="75" customFormat="1" ht="27" customHeight="1">
      <c r="A8" s="49" t="s">
        <v>119</v>
      </c>
      <c r="B8" s="50">
        <v>8</v>
      </c>
      <c r="C8" s="49" t="s">
        <v>13</v>
      </c>
      <c r="D8" s="49" t="s">
        <v>108</v>
      </c>
      <c r="E8" s="51">
        <v>25.1</v>
      </c>
      <c r="F8" s="52">
        <f t="shared" si="0"/>
        <v>7.9681274900398398</v>
      </c>
      <c r="G8" s="53">
        <f>(10-F8)</f>
        <v>2.0318725099601602</v>
      </c>
      <c r="H8" s="46"/>
      <c r="I8" s="46"/>
      <c r="J8" s="56"/>
      <c r="K8" s="57"/>
      <c r="L8" s="57"/>
    </row>
    <row r="9" spans="1:12" s="47" customFormat="1" ht="30" customHeight="1">
      <c r="A9" s="57" t="s">
        <v>120</v>
      </c>
      <c r="B9" s="57">
        <v>8</v>
      </c>
      <c r="C9" s="57" t="s">
        <v>107</v>
      </c>
      <c r="D9" s="57" t="s">
        <v>113</v>
      </c>
      <c r="E9" s="76">
        <v>68.900000000000006</v>
      </c>
      <c r="F9" s="59">
        <f t="shared" si="0"/>
        <v>2.9027576197387517</v>
      </c>
      <c r="G9" s="60">
        <f>(10-F9)</f>
        <v>7.0972423802612479</v>
      </c>
      <c r="H9" s="46"/>
      <c r="I9" s="46"/>
    </row>
    <row r="10" spans="1:12" s="46" customFormat="1" ht="63" customHeight="1">
      <c r="E10" s="77"/>
      <c r="F10" s="78"/>
      <c r="G10" s="78"/>
    </row>
    <row r="11" spans="1:12" s="54" customFormat="1" ht="35" customHeight="1">
      <c r="A11" s="49" t="s">
        <v>102</v>
      </c>
      <c r="B11" s="49">
        <v>10</v>
      </c>
      <c r="C11" s="49" t="s">
        <v>13</v>
      </c>
      <c r="D11" s="49" t="s">
        <v>39</v>
      </c>
      <c r="E11" s="51">
        <v>78.8</v>
      </c>
      <c r="F11" s="52">
        <f t="shared" ref="F11" si="1">(10*20)/E11</f>
        <v>2.5380710659898478</v>
      </c>
      <c r="G11" s="53">
        <f>(10-F11)</f>
        <v>7.4619289340101522</v>
      </c>
      <c r="H11" s="46"/>
      <c r="I11" s="46"/>
      <c r="J11" s="46"/>
      <c r="K11" s="46"/>
      <c r="L11" s="46"/>
    </row>
    <row r="12" spans="1:12" s="75" customFormat="1" ht="50" hidden="1" customHeight="1">
      <c r="B12" s="79">
        <v>10</v>
      </c>
      <c r="C12" s="75" t="s">
        <v>110</v>
      </c>
      <c r="D12" s="75" t="s">
        <v>109</v>
      </c>
      <c r="E12" s="80">
        <v>16.399999999999999</v>
      </c>
      <c r="F12" s="81">
        <f t="shared" ref="F12:F27" si="2">(10*20)/E12</f>
        <v>12.195121951219512</v>
      </c>
      <c r="G12" s="60">
        <f>(10-F12)</f>
        <v>-2.1951219512195124</v>
      </c>
      <c r="H12" s="46"/>
      <c r="I12" s="82"/>
      <c r="J12" s="79"/>
    </row>
    <row r="13" spans="1:12" s="62" customFormat="1" ht="28" customHeight="1">
      <c r="A13" s="55" t="s">
        <v>108</v>
      </c>
      <c r="B13" s="83">
        <v>10</v>
      </c>
      <c r="C13" s="84" t="s">
        <v>111</v>
      </c>
      <c r="D13" s="84" t="s">
        <v>131</v>
      </c>
      <c r="E13" s="85">
        <v>23.8</v>
      </c>
      <c r="F13" s="59">
        <f t="shared" si="2"/>
        <v>8.4033613445378155</v>
      </c>
      <c r="G13" s="60">
        <f t="shared" ref="G13:G26" si="3">(20-F13)</f>
        <v>11.596638655462185</v>
      </c>
      <c r="H13" s="46"/>
      <c r="I13" s="61"/>
    </row>
    <row r="14" spans="1:12" s="87" customFormat="1" ht="31" customHeight="1">
      <c r="A14" s="49" t="s">
        <v>121</v>
      </c>
      <c r="B14" s="50">
        <v>11</v>
      </c>
      <c r="C14" s="49" t="s">
        <v>13</v>
      </c>
      <c r="D14" s="49" t="s">
        <v>102</v>
      </c>
      <c r="E14" s="51">
        <v>21.1</v>
      </c>
      <c r="F14" s="52">
        <f t="shared" si="2"/>
        <v>9.4786729857819907</v>
      </c>
      <c r="G14" s="53">
        <f>(10-F14)</f>
        <v>0.52132701421800931</v>
      </c>
      <c r="H14" s="46"/>
      <c r="I14" s="46"/>
      <c r="J14" s="47"/>
      <c r="K14" s="86"/>
      <c r="L14" s="86"/>
    </row>
    <row r="15" spans="1:12" s="62" customFormat="1" ht="31" customHeight="1">
      <c r="A15" s="55" t="s">
        <v>122</v>
      </c>
      <c r="B15" s="88">
        <v>11</v>
      </c>
      <c r="C15" s="55" t="s">
        <v>107</v>
      </c>
      <c r="D15" s="55" t="s">
        <v>83</v>
      </c>
      <c r="E15" s="58">
        <v>75.3</v>
      </c>
      <c r="F15" s="59">
        <f t="shared" si="2"/>
        <v>2.6560424966799472</v>
      </c>
      <c r="G15" s="60">
        <f>(10-F15)</f>
        <v>7.3439575033200528</v>
      </c>
      <c r="H15" s="46"/>
      <c r="I15" s="61"/>
    </row>
    <row r="16" spans="1:12" s="86" customFormat="1" hidden="1">
      <c r="A16" s="75"/>
      <c r="B16" s="89">
        <v>13</v>
      </c>
      <c r="C16" s="75" t="s">
        <v>13</v>
      </c>
      <c r="D16" s="75" t="s">
        <v>39</v>
      </c>
      <c r="E16" s="80">
        <v>1.45</v>
      </c>
      <c r="F16" s="81">
        <f t="shared" si="2"/>
        <v>137.93103448275863</v>
      </c>
      <c r="G16" s="90">
        <f t="shared" si="3"/>
        <v>-117.93103448275863</v>
      </c>
      <c r="H16" s="46"/>
      <c r="I16" s="82"/>
    </row>
    <row r="17" spans="1:12" s="86" customFormat="1" hidden="1">
      <c r="A17" s="75"/>
      <c r="B17" s="89">
        <v>13</v>
      </c>
      <c r="C17" s="75" t="s">
        <v>13</v>
      </c>
      <c r="D17" s="75" t="s">
        <v>108</v>
      </c>
      <c r="E17" s="80">
        <v>1.97</v>
      </c>
      <c r="F17" s="81">
        <f t="shared" si="2"/>
        <v>101.5228426395939</v>
      </c>
      <c r="G17" s="90">
        <f t="shared" si="3"/>
        <v>-81.522842639593904</v>
      </c>
      <c r="H17" s="46"/>
      <c r="I17" s="82"/>
    </row>
    <row r="18" spans="1:12" s="87" customFormat="1">
      <c r="A18" s="49" t="s">
        <v>123</v>
      </c>
      <c r="B18" s="91">
        <v>13</v>
      </c>
      <c r="C18" s="91" t="s">
        <v>13</v>
      </c>
      <c r="D18" s="49" t="s">
        <v>40</v>
      </c>
      <c r="E18" s="51">
        <v>12</v>
      </c>
      <c r="F18" s="52">
        <f t="shared" si="2"/>
        <v>16.666666666666668</v>
      </c>
      <c r="G18" s="53">
        <v>0</v>
      </c>
      <c r="H18" s="46"/>
      <c r="I18" s="46"/>
      <c r="J18" s="47"/>
      <c r="K18" s="86"/>
      <c r="L18" s="86"/>
    </row>
    <row r="19" spans="1:12" s="62" customFormat="1">
      <c r="A19" s="55" t="s">
        <v>124</v>
      </c>
      <c r="B19" s="91">
        <v>13</v>
      </c>
      <c r="C19" s="91" t="s">
        <v>107</v>
      </c>
      <c r="D19" s="55" t="s">
        <v>83</v>
      </c>
      <c r="E19" s="58">
        <v>10.9</v>
      </c>
      <c r="F19" s="59">
        <f t="shared" si="2"/>
        <v>18.348623853211009</v>
      </c>
      <c r="G19" s="60">
        <v>0</v>
      </c>
      <c r="H19" s="46"/>
      <c r="I19" s="61"/>
    </row>
    <row r="20" spans="1:12" s="86" customFormat="1" hidden="1">
      <c r="A20" s="75"/>
      <c r="B20" s="89">
        <v>14</v>
      </c>
      <c r="C20" s="75" t="s">
        <v>13</v>
      </c>
      <c r="D20" s="75" t="s">
        <v>40</v>
      </c>
      <c r="E20" s="80">
        <v>1.05</v>
      </c>
      <c r="F20" s="81">
        <f t="shared" si="2"/>
        <v>190.47619047619048</v>
      </c>
      <c r="G20" s="90">
        <f t="shared" si="3"/>
        <v>-170.47619047619048</v>
      </c>
      <c r="H20" s="46"/>
      <c r="I20" s="82"/>
    </row>
    <row r="21" spans="1:12" s="54" customFormat="1">
      <c r="A21" s="49" t="s">
        <v>125</v>
      </c>
      <c r="B21" s="92">
        <v>14</v>
      </c>
      <c r="C21" s="49" t="s">
        <v>13</v>
      </c>
      <c r="D21" s="49" t="s">
        <v>39</v>
      </c>
      <c r="E21" s="51">
        <v>11.5</v>
      </c>
      <c r="F21" s="52">
        <f t="shared" si="2"/>
        <v>17.391304347826086</v>
      </c>
      <c r="G21" s="53">
        <v>0</v>
      </c>
      <c r="H21" s="46"/>
      <c r="I21" s="46"/>
      <c r="J21" s="47"/>
      <c r="K21" s="47"/>
      <c r="L21" s="47"/>
    </row>
    <row r="22" spans="1:12" s="62" customFormat="1">
      <c r="A22" s="55" t="s">
        <v>126</v>
      </c>
      <c r="B22" s="57">
        <v>14</v>
      </c>
      <c r="C22" s="57" t="s">
        <v>107</v>
      </c>
      <c r="D22" s="55" t="s">
        <v>114</v>
      </c>
      <c r="E22" s="58">
        <v>13.5</v>
      </c>
      <c r="F22" s="60">
        <f t="shared" si="2"/>
        <v>14.814814814814815</v>
      </c>
      <c r="G22" s="60">
        <v>0</v>
      </c>
      <c r="H22" s="46"/>
      <c r="I22" s="61"/>
    </row>
    <row r="23" spans="1:12" s="46" customFormat="1" ht="57" customHeight="1">
      <c r="E23" s="77"/>
      <c r="F23" s="78"/>
      <c r="G23" s="78"/>
    </row>
    <row r="24" spans="1:12" s="54" customFormat="1">
      <c r="A24" s="49" t="s">
        <v>127</v>
      </c>
      <c r="B24" s="49">
        <v>15</v>
      </c>
      <c r="C24" s="49" t="s">
        <v>13</v>
      </c>
      <c r="D24" s="49" t="s">
        <v>102</v>
      </c>
      <c r="E24" s="51">
        <v>43.3</v>
      </c>
      <c r="F24" s="53">
        <f t="shared" si="2"/>
        <v>4.618937644341802</v>
      </c>
      <c r="G24" s="93">
        <v>2.0299999999999998</v>
      </c>
      <c r="H24" s="46"/>
      <c r="I24" s="46"/>
      <c r="J24" s="47"/>
      <c r="K24" s="47"/>
      <c r="L24" s="47"/>
    </row>
    <row r="25" spans="1:12" s="62" customFormat="1">
      <c r="A25" s="55" t="s">
        <v>128</v>
      </c>
      <c r="B25" s="55">
        <v>15</v>
      </c>
      <c r="C25" s="55" t="s">
        <v>107</v>
      </c>
      <c r="D25" s="55" t="s">
        <v>114</v>
      </c>
      <c r="E25" s="58">
        <v>42.2</v>
      </c>
      <c r="F25" s="59">
        <f t="shared" si="2"/>
        <v>4.7393364928909953</v>
      </c>
      <c r="G25" s="94">
        <v>7.1</v>
      </c>
      <c r="H25" s="46"/>
      <c r="I25" s="61"/>
    </row>
    <row r="26" spans="1:12" s="87" customFormat="1" ht="66" customHeight="1">
      <c r="A26" s="49" t="s">
        <v>129</v>
      </c>
      <c r="B26" s="95">
        <v>16</v>
      </c>
      <c r="C26" s="91" t="s">
        <v>13</v>
      </c>
      <c r="D26" s="49" t="s">
        <v>102</v>
      </c>
      <c r="E26" s="51">
        <v>7.6</v>
      </c>
      <c r="F26" s="52">
        <f t="shared" si="2"/>
        <v>26.315789473684212</v>
      </c>
      <c r="G26" s="53">
        <f t="shared" si="3"/>
        <v>-6.3157894736842124</v>
      </c>
      <c r="H26" s="46"/>
      <c r="I26" s="46"/>
      <c r="J26" s="47"/>
      <c r="K26" s="47"/>
      <c r="L26" s="47"/>
    </row>
    <row r="27" spans="1:12" s="62" customFormat="1">
      <c r="A27" s="55" t="s">
        <v>130</v>
      </c>
      <c r="B27" s="95">
        <v>16</v>
      </c>
      <c r="C27" s="91" t="s">
        <v>107</v>
      </c>
      <c r="D27" s="55" t="s">
        <v>114</v>
      </c>
      <c r="E27" s="58">
        <v>10.3</v>
      </c>
      <c r="F27" s="59">
        <f t="shared" si="2"/>
        <v>19.417475728155338</v>
      </c>
      <c r="G27" s="60">
        <v>0</v>
      </c>
      <c r="H27" s="46"/>
      <c r="I27" s="61"/>
    </row>
    <row r="28" spans="1:12" s="46" customFormat="1">
      <c r="F28" s="78"/>
      <c r="G28" s="78"/>
    </row>
    <row r="29" spans="1:12" s="46" customFormat="1">
      <c r="F29" s="78"/>
      <c r="G29" s="78"/>
    </row>
    <row r="30" spans="1:12" s="46" customFormat="1"/>
    <row r="31" spans="1:12" s="46" customFormat="1"/>
    <row r="32" spans="1:12" s="46" customFormat="1"/>
    <row r="33" spans="7:7" s="46" customFormat="1"/>
    <row r="34" spans="7:7" s="46" customFormat="1"/>
    <row r="35" spans="7:7" s="46" customFormat="1"/>
    <row r="36" spans="7:7">
      <c r="G36" s="96"/>
    </row>
  </sheetData>
  <sortState ref="B3:I26">
    <sortCondition ref="B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10" sqref="J10"/>
    </sheetView>
  </sheetViews>
  <sheetFormatPr baseColWidth="10" defaultRowHeight="15" x14ac:dyDescent="0"/>
  <cols>
    <col min="1" max="1" width="37.5" style="145" customWidth="1"/>
    <col min="2" max="2" width="10.83203125" style="145"/>
    <col min="3" max="3" width="12.5" style="145" customWidth="1"/>
    <col min="4" max="4" width="19" style="145" customWidth="1"/>
    <col min="5" max="5" width="24.5" style="145" customWidth="1"/>
    <col min="6" max="6" width="35.33203125" style="145" customWidth="1"/>
    <col min="7" max="9" width="10.83203125" style="145"/>
    <col min="10" max="10" width="26.83203125" style="145" customWidth="1"/>
    <col min="11" max="16384" width="10.83203125" style="145"/>
  </cols>
  <sheetData>
    <row r="1" spans="1:11" s="136" customFormat="1" ht="108">
      <c r="A1" s="135" t="s">
        <v>23</v>
      </c>
      <c r="B1" s="135"/>
      <c r="C1" s="32" t="s">
        <v>25</v>
      </c>
      <c r="D1" s="32" t="s">
        <v>79</v>
      </c>
      <c r="E1" s="32" t="s">
        <v>44</v>
      </c>
      <c r="F1" s="33" t="s">
        <v>28</v>
      </c>
      <c r="G1" s="33"/>
      <c r="H1" s="33"/>
      <c r="I1" s="33"/>
      <c r="J1" s="33" t="s">
        <v>45</v>
      </c>
      <c r="K1" s="135" t="s">
        <v>3</v>
      </c>
    </row>
    <row r="2" spans="1:11" s="137" customFormat="1" ht="23">
      <c r="A2" s="102" t="s">
        <v>85</v>
      </c>
      <c r="B2" s="102"/>
      <c r="C2" s="27">
        <v>1</v>
      </c>
      <c r="D2" s="27" t="s">
        <v>93</v>
      </c>
      <c r="E2" s="27"/>
      <c r="F2" s="27"/>
      <c r="G2" s="27"/>
      <c r="H2" s="27"/>
      <c r="I2" s="27"/>
      <c r="J2" s="27"/>
      <c r="K2" s="102"/>
    </row>
    <row r="3" spans="1:11" s="138" customFormat="1" ht="23">
      <c r="A3" s="138" t="s">
        <v>85</v>
      </c>
      <c r="C3" s="39" t="s">
        <v>41</v>
      </c>
      <c r="D3" s="38">
        <v>51.8</v>
      </c>
      <c r="E3" s="38"/>
      <c r="F3" s="38"/>
      <c r="G3" s="38"/>
      <c r="H3" s="38"/>
      <c r="I3" s="38"/>
      <c r="J3" s="38"/>
    </row>
    <row r="4" spans="1:11" s="139" customFormat="1" ht="23">
      <c r="A4" s="139" t="s">
        <v>24</v>
      </c>
      <c r="C4" s="139">
        <v>1</v>
      </c>
      <c r="D4" s="139" t="s">
        <v>56</v>
      </c>
      <c r="F4" s="139">
        <v>41.2</v>
      </c>
    </row>
    <row r="5" spans="1:11" s="139" customFormat="1" ht="23">
      <c r="A5" s="139" t="s">
        <v>24</v>
      </c>
      <c r="C5" s="139" t="s">
        <v>41</v>
      </c>
      <c r="D5" s="139" t="s">
        <v>57</v>
      </c>
      <c r="F5" s="139">
        <v>21.28</v>
      </c>
    </row>
    <row r="6" spans="1:11" s="139" customFormat="1" ht="23">
      <c r="A6" s="139" t="s">
        <v>26</v>
      </c>
      <c r="C6" s="140" t="s">
        <v>27</v>
      </c>
      <c r="D6" s="140">
        <v>8.19</v>
      </c>
      <c r="F6" s="139">
        <v>9.1999999999999993</v>
      </c>
    </row>
    <row r="7" spans="1:11" s="139" customFormat="1" ht="23">
      <c r="A7" s="139" t="s">
        <v>26</v>
      </c>
      <c r="C7" s="140" t="s">
        <v>46</v>
      </c>
      <c r="D7" s="140" t="s">
        <v>58</v>
      </c>
      <c r="F7" s="139">
        <v>3.78</v>
      </c>
    </row>
    <row r="8" spans="1:11" s="141" customFormat="1" ht="23">
      <c r="A8" s="141" t="s">
        <v>55</v>
      </c>
      <c r="C8" s="142">
        <v>1</v>
      </c>
      <c r="D8" s="142">
        <v>12.3</v>
      </c>
      <c r="F8" s="141">
        <v>14.6</v>
      </c>
    </row>
    <row r="9" spans="1:11" s="141" customFormat="1" ht="23">
      <c r="A9" s="141" t="s">
        <v>55</v>
      </c>
      <c r="C9" s="142" t="s">
        <v>41</v>
      </c>
      <c r="D9" s="142"/>
      <c r="F9" s="141" t="s">
        <v>62</v>
      </c>
    </row>
    <row r="10" spans="1:11" s="141" customFormat="1" ht="23">
      <c r="A10" s="141" t="s">
        <v>55</v>
      </c>
      <c r="C10" s="142" t="s">
        <v>27</v>
      </c>
      <c r="D10" s="142"/>
      <c r="F10" s="141" t="s">
        <v>60</v>
      </c>
    </row>
    <row r="11" spans="1:11" s="141" customFormat="1" ht="23">
      <c r="A11" s="141" t="s">
        <v>55</v>
      </c>
      <c r="C11" s="142" t="s">
        <v>46</v>
      </c>
      <c r="D11" s="142"/>
      <c r="F11" s="141" t="s">
        <v>61</v>
      </c>
    </row>
    <row r="12" spans="1:11" s="143" customFormat="1" ht="23">
      <c r="A12" s="143" t="s">
        <v>72</v>
      </c>
      <c r="B12" s="143" t="s">
        <v>73</v>
      </c>
      <c r="C12" s="144">
        <v>1</v>
      </c>
      <c r="D12" s="144">
        <v>81.5</v>
      </c>
      <c r="F12" s="143">
        <v>113.02</v>
      </c>
    </row>
    <row r="13" spans="1:11" s="143" customFormat="1" ht="23">
      <c r="A13" s="143" t="s">
        <v>63</v>
      </c>
      <c r="B13" s="143" t="s">
        <v>73</v>
      </c>
      <c r="C13" s="144" t="s">
        <v>64</v>
      </c>
      <c r="D13" s="144"/>
      <c r="F13" s="143" t="s">
        <v>66</v>
      </c>
    </row>
    <row r="14" spans="1:11" s="143" customFormat="1" ht="23">
      <c r="A14" s="143" t="s">
        <v>63</v>
      </c>
      <c r="B14" s="143" t="s">
        <v>73</v>
      </c>
      <c r="C14" s="144" t="s">
        <v>65</v>
      </c>
      <c r="D14" s="144"/>
      <c r="F14" s="143" t="s">
        <v>67</v>
      </c>
    </row>
    <row r="15" spans="1:11" s="143" customFormat="1" ht="23">
      <c r="A15" s="143" t="s">
        <v>63</v>
      </c>
      <c r="B15" s="143" t="s">
        <v>73</v>
      </c>
      <c r="C15" s="144" t="s">
        <v>71</v>
      </c>
      <c r="D15" s="144"/>
      <c r="F15" s="143" t="s">
        <v>68</v>
      </c>
    </row>
    <row r="16" spans="1:11" s="143" customFormat="1" ht="23">
      <c r="A16" s="143" t="s">
        <v>63</v>
      </c>
      <c r="B16" s="143" t="s">
        <v>73</v>
      </c>
      <c r="C16" s="144" t="s">
        <v>70</v>
      </c>
      <c r="D16" s="144"/>
      <c r="F16" s="143" t="s">
        <v>69</v>
      </c>
    </row>
    <row r="17" spans="4:6" s="141" customFormat="1" ht="47">
      <c r="D17" s="37" t="s">
        <v>74</v>
      </c>
      <c r="F17" s="141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AD57"/>
  <sheetViews>
    <sheetView topLeftCell="A13" workbookViewId="0">
      <selection activeCell="C45" sqref="C45"/>
    </sheetView>
  </sheetViews>
  <sheetFormatPr baseColWidth="10" defaultRowHeight="23" x14ac:dyDescent="0"/>
  <cols>
    <col min="1" max="1" width="13.1640625" style="2" customWidth="1"/>
    <col min="2" max="2" width="40" style="2" customWidth="1"/>
    <col min="3" max="3" width="40.33203125" style="2" customWidth="1"/>
    <col min="4" max="4" width="27.1640625" style="1" customWidth="1"/>
    <col min="5" max="30" width="10.83203125" style="17"/>
  </cols>
  <sheetData>
    <row r="1" spans="1:30">
      <c r="A1" s="3" t="s">
        <v>13</v>
      </c>
      <c r="B1" s="4"/>
      <c r="C1" s="4"/>
      <c r="D1" s="18"/>
    </row>
    <row r="2" spans="1:30">
      <c r="A2" s="18" t="s">
        <v>0</v>
      </c>
      <c r="B2" s="21" t="s">
        <v>20</v>
      </c>
      <c r="C2" s="22" t="s">
        <v>21</v>
      </c>
      <c r="D2" s="23" t="s">
        <v>22</v>
      </c>
    </row>
    <row r="3" spans="1:30" s="13" customFormat="1">
      <c r="A3" s="12">
        <v>1</v>
      </c>
      <c r="B3" s="12"/>
      <c r="C3" s="14"/>
      <c r="D3" s="12">
        <f t="shared" ref="D3:D6" si="0">C3-B3</f>
        <v>0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spans="1:30" s="13" customFormat="1">
      <c r="A4" s="12">
        <v>2</v>
      </c>
      <c r="B4" s="12"/>
      <c r="C4" s="14"/>
      <c r="D4" s="12">
        <f t="shared" si="0"/>
        <v>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s="13" customFormat="1">
      <c r="A5" s="12">
        <v>3</v>
      </c>
      <c r="B5" s="12"/>
      <c r="C5" s="14"/>
      <c r="D5" s="12">
        <f t="shared" si="0"/>
        <v>0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s="13" customFormat="1">
      <c r="A6" s="12">
        <v>4</v>
      </c>
      <c r="B6" s="12"/>
      <c r="C6" s="14"/>
      <c r="D6" s="12">
        <f t="shared" si="0"/>
        <v>0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s="11" customFormat="1">
      <c r="A7" s="10">
        <v>5</v>
      </c>
      <c r="B7" s="10"/>
      <c r="C7" s="15"/>
      <c r="D7" s="10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s="13" customFormat="1">
      <c r="A8" s="12">
        <v>6</v>
      </c>
      <c r="B8" s="12"/>
      <c r="C8" s="14"/>
      <c r="D8" s="12">
        <f t="shared" ref="D8:D9" si="1">C8-B8</f>
        <v>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s="13" customFormat="1">
      <c r="A9" s="12">
        <v>7</v>
      </c>
      <c r="B9" s="12"/>
      <c r="C9" s="14"/>
      <c r="D9" s="12">
        <f t="shared" si="1"/>
        <v>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s="11" customFormat="1">
      <c r="A10" s="10">
        <v>8</v>
      </c>
      <c r="B10" s="10"/>
      <c r="C10" s="15"/>
      <c r="D10" s="10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s="13" customFormat="1">
      <c r="A11" s="12">
        <v>9</v>
      </c>
      <c r="B11" s="12"/>
      <c r="C11" s="14"/>
      <c r="D11" s="12">
        <f t="shared" ref="D11:D12" si="2">C11-B11</f>
        <v>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s="13" customFormat="1">
      <c r="A12" s="12">
        <v>10</v>
      </c>
      <c r="B12" s="12"/>
      <c r="C12" s="14"/>
      <c r="D12" s="12">
        <f t="shared" si="2"/>
        <v>0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s="11" customFormat="1">
      <c r="A13" s="10">
        <v>11</v>
      </c>
      <c r="B13" s="10"/>
      <c r="C13" s="15"/>
      <c r="D13" s="10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13" customFormat="1">
      <c r="A14" s="12">
        <v>12</v>
      </c>
      <c r="B14" s="12"/>
      <c r="C14" s="14"/>
      <c r="D14" s="12">
        <f>C14-B14</f>
        <v>0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13" customFormat="1">
      <c r="A15" s="12">
        <v>13</v>
      </c>
      <c r="D15" s="12">
        <f>C15-B15</f>
        <v>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s="13" customFormat="1">
      <c r="A16" s="12">
        <v>14</v>
      </c>
      <c r="B16" s="12"/>
      <c r="C16" s="14"/>
      <c r="D16" s="12">
        <f>C16-B16</f>
        <v>0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s="11" customFormat="1">
      <c r="A17" s="10">
        <v>15</v>
      </c>
      <c r="B17" s="10"/>
      <c r="C17" s="15"/>
      <c r="D17" s="1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s="11" customFormat="1">
      <c r="A18" s="10">
        <v>16</v>
      </c>
      <c r="B18" s="10"/>
      <c r="C18" s="15"/>
      <c r="D18" s="10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>
      <c r="A19" s="6" t="s">
        <v>14</v>
      </c>
      <c r="B19" s="7"/>
      <c r="C19" s="7"/>
      <c r="D19" s="19"/>
    </row>
    <row r="20" spans="1:30">
      <c r="A20" s="19" t="s">
        <v>0</v>
      </c>
      <c r="B20" s="24" t="s">
        <v>20</v>
      </c>
      <c r="C20" s="26" t="s">
        <v>21</v>
      </c>
      <c r="D20" s="25" t="s">
        <v>22</v>
      </c>
    </row>
    <row r="21" spans="1:30" s="13" customFormat="1">
      <c r="A21" s="12">
        <v>1</v>
      </c>
      <c r="B21" s="12"/>
      <c r="C21" s="14"/>
      <c r="D21" s="12">
        <f t="shared" ref="D21:D24" si="3">C21-B21</f>
        <v>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spans="1:30" s="13" customFormat="1">
      <c r="A22" s="12">
        <v>2</v>
      </c>
      <c r="B22" s="12"/>
      <c r="C22" s="14"/>
      <c r="D22" s="12">
        <f t="shared" si="3"/>
        <v>0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s="13" customFormat="1">
      <c r="A23" s="12">
        <v>3</v>
      </c>
      <c r="B23" s="12"/>
      <c r="C23" s="14"/>
      <c r="D23" s="12">
        <f t="shared" si="3"/>
        <v>0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 s="13" customFormat="1">
      <c r="A24" s="12">
        <v>4</v>
      </c>
      <c r="B24" s="12"/>
      <c r="C24" s="14"/>
      <c r="D24" s="12">
        <f t="shared" si="3"/>
        <v>0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1:30" s="11" customFormat="1">
      <c r="A25" s="10">
        <v>5</v>
      </c>
      <c r="B25" s="10"/>
      <c r="C25" s="15"/>
      <c r="D25" s="10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1:30" s="13" customFormat="1">
      <c r="A26" s="12">
        <v>6</v>
      </c>
      <c r="B26" s="12"/>
      <c r="C26" s="14"/>
      <c r="D26" s="12">
        <f t="shared" ref="D26:D27" si="4">C26-B26</f>
        <v>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 s="13" customFormat="1">
      <c r="A27" s="12">
        <v>7</v>
      </c>
      <c r="B27" s="12"/>
      <c r="C27" s="14"/>
      <c r="D27" s="12">
        <f t="shared" si="4"/>
        <v>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s="11" customFormat="1">
      <c r="A28" s="10">
        <v>8</v>
      </c>
      <c r="B28" s="10"/>
      <c r="C28" s="15"/>
      <c r="D28" s="10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s="13" customFormat="1">
      <c r="A29" s="12">
        <v>9</v>
      </c>
      <c r="B29" s="12"/>
      <c r="C29" s="14"/>
      <c r="D29" s="12">
        <f t="shared" ref="D29:D30" si="5">C29-B29</f>
        <v>0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spans="1:30" s="13" customFormat="1">
      <c r="A30" s="12">
        <v>10</v>
      </c>
      <c r="B30" s="12"/>
      <c r="C30" s="14"/>
      <c r="D30" s="12">
        <f t="shared" si="5"/>
        <v>0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spans="1:30" s="11" customFormat="1">
      <c r="A31" s="10">
        <v>11</v>
      </c>
      <c r="B31" s="10"/>
      <c r="C31" s="15"/>
      <c r="D31" s="10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spans="1:30" s="13" customFormat="1">
      <c r="A32" s="12">
        <v>12</v>
      </c>
      <c r="B32" s="12"/>
      <c r="C32" s="14"/>
      <c r="D32" s="12">
        <f t="shared" ref="D32:D34" si="6">C32-B32</f>
        <v>0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s="13" customFormat="1">
      <c r="A33" s="12">
        <v>13</v>
      </c>
      <c r="B33" s="12">
        <v>8.18</v>
      </c>
      <c r="C33" s="14">
        <v>9.4600000000000009</v>
      </c>
      <c r="D33" s="12">
        <f t="shared" si="6"/>
        <v>1.2800000000000011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spans="1:30" s="13" customFormat="1">
      <c r="A34" s="12">
        <v>14</v>
      </c>
      <c r="B34" s="12"/>
      <c r="C34" s="14"/>
      <c r="D34" s="12">
        <f t="shared" si="6"/>
        <v>0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spans="1:30" s="11" customFormat="1">
      <c r="A35" s="10">
        <v>15</v>
      </c>
      <c r="B35" s="10"/>
      <c r="C35" s="15"/>
      <c r="D35" s="10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s="11" customFormat="1">
      <c r="A36" s="10">
        <v>16</v>
      </c>
      <c r="B36" s="10"/>
      <c r="C36" s="10"/>
      <c r="D36" s="10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s="16" customFormat="1">
      <c r="A37" s="20"/>
      <c r="B37" s="20"/>
      <c r="C37" s="20"/>
      <c r="D37" s="20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s="16" customFormat="1">
      <c r="A38" s="20"/>
      <c r="B38" s="20"/>
      <c r="C38" s="20"/>
      <c r="D38" s="20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s="16" customFormat="1">
      <c r="A39" s="20"/>
      <c r="B39" s="20"/>
      <c r="C39" s="20"/>
      <c r="D39" s="20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s="16" customFormat="1">
      <c r="A40" s="20"/>
      <c r="B40" s="20"/>
      <c r="C40" s="20"/>
      <c r="D40" s="20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s="16" customFormat="1">
      <c r="A41" s="20"/>
      <c r="B41" s="20"/>
      <c r="C41" s="20"/>
      <c r="D41" s="20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s="16" customFormat="1">
      <c r="A42" s="20"/>
      <c r="B42" s="20"/>
      <c r="C42" s="20"/>
      <c r="D42" s="20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s="16" customFormat="1">
      <c r="A43" s="20"/>
      <c r="B43" s="20"/>
      <c r="C43" s="20"/>
      <c r="D43" s="20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s="16" customFormat="1">
      <c r="A44" s="20"/>
      <c r="B44" s="20"/>
      <c r="C44" s="20"/>
      <c r="D44" s="20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1:30" s="16" customFormat="1">
      <c r="A45" s="20"/>
      <c r="B45" s="20"/>
      <c r="C45" s="20"/>
      <c r="D45" s="20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1:30" s="16" customFormat="1">
      <c r="A46" s="20"/>
      <c r="B46" s="20"/>
      <c r="C46" s="20"/>
      <c r="D46" s="20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1:30" s="16" customFormat="1">
      <c r="A47" s="20"/>
      <c r="B47" s="20"/>
      <c r="C47" s="20"/>
      <c r="D47" s="20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 spans="1:30" s="16" customFormat="1">
      <c r="A48" s="20"/>
      <c r="B48" s="20"/>
      <c r="C48" s="20"/>
      <c r="D48" s="20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spans="1:30" s="16" customFormat="1">
      <c r="A49" s="20"/>
      <c r="B49" s="20"/>
      <c r="C49" s="20"/>
      <c r="D49" s="20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spans="1:30" s="16" customFormat="1">
      <c r="A50" s="20"/>
      <c r="B50" s="20"/>
      <c r="C50" s="20"/>
      <c r="D50" s="20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 spans="1:30" s="16" customFormat="1">
      <c r="A51" s="20"/>
      <c r="B51" s="20"/>
      <c r="C51" s="20"/>
      <c r="D51" s="20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spans="1:30" s="16" customFormat="1">
      <c r="A52" s="20"/>
      <c r="B52" s="20"/>
      <c r="C52" s="20"/>
      <c r="D52" s="20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1:30" s="16" customFormat="1">
      <c r="A53" s="20"/>
      <c r="B53" s="20"/>
      <c r="C53" s="20"/>
      <c r="D53" s="20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spans="1:30" s="16" customFormat="1">
      <c r="A54" s="20"/>
      <c r="B54" s="20"/>
      <c r="C54" s="20"/>
      <c r="D54" s="20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s="16" customFormat="1">
      <c r="A55" s="20"/>
      <c r="B55" s="20"/>
      <c r="C55" s="20"/>
      <c r="D55" s="20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 spans="1:30" s="16" customFormat="1">
      <c r="A56" s="20"/>
      <c r="B56" s="20"/>
      <c r="C56" s="20"/>
      <c r="D56" s="20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spans="1:30" s="16" customFormat="1">
      <c r="A57" s="20"/>
      <c r="B57" s="20"/>
      <c r="C57" s="20"/>
      <c r="D57" s="20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39997558519241921"/>
  </sheetPr>
  <dimension ref="A1:F36"/>
  <sheetViews>
    <sheetView workbookViewId="0">
      <selection activeCell="E5" sqref="E5"/>
    </sheetView>
  </sheetViews>
  <sheetFormatPr baseColWidth="10" defaultRowHeight="23" x14ac:dyDescent="0"/>
  <cols>
    <col min="1" max="1" width="13.1640625" style="2" customWidth="1"/>
    <col min="2" max="2" width="37.1640625" style="2" customWidth="1"/>
    <col min="3" max="3" width="40.33203125" style="2" customWidth="1"/>
    <col min="4" max="4" width="27.1640625" style="2" customWidth="1"/>
    <col min="5" max="5" width="32.83203125" style="2" customWidth="1"/>
    <col min="6" max="6" width="35.33203125" style="2" customWidth="1"/>
    <col min="7" max="16384" width="10.83203125" style="2"/>
  </cols>
  <sheetData>
    <row r="1" spans="1:6" s="4" customFormat="1">
      <c r="A1" s="3" t="s">
        <v>13</v>
      </c>
    </row>
    <row r="2" spans="1:6" s="34" customFormat="1" ht="104" customHeight="1">
      <c r="A2" s="34" t="s">
        <v>0</v>
      </c>
      <c r="B2" s="8" t="s">
        <v>30</v>
      </c>
      <c r="C2" s="8" t="s">
        <v>19</v>
      </c>
      <c r="D2" s="8" t="s">
        <v>17</v>
      </c>
      <c r="E2" s="8" t="s">
        <v>12</v>
      </c>
      <c r="F2" s="34" t="s">
        <v>33</v>
      </c>
    </row>
    <row r="3" spans="1:6" s="9" customFormat="1">
      <c r="A3" s="9">
        <v>1</v>
      </c>
    </row>
    <row r="4" spans="1:6" s="9" customFormat="1">
      <c r="A4" s="9">
        <v>2</v>
      </c>
    </row>
    <row r="5" spans="1:6" s="12" customFormat="1">
      <c r="A5" s="12">
        <v>3</v>
      </c>
      <c r="B5" s="12" t="s">
        <v>86</v>
      </c>
      <c r="C5" s="12">
        <v>9.01</v>
      </c>
      <c r="D5" s="12">
        <v>6.24</v>
      </c>
      <c r="E5" s="12">
        <f>(C5-D5)</f>
        <v>2.7699999999999996</v>
      </c>
    </row>
    <row r="6" spans="1:6" s="9" customFormat="1">
      <c r="A6" s="9">
        <v>4</v>
      </c>
    </row>
    <row r="7" spans="1:6" s="1" customFormat="1">
      <c r="A7" s="1">
        <v>5</v>
      </c>
      <c r="B7" s="1" t="s">
        <v>31</v>
      </c>
      <c r="C7" s="1">
        <v>9.01</v>
      </c>
      <c r="D7" s="1">
        <v>6.88</v>
      </c>
      <c r="E7" s="1">
        <f>(C7-D7)</f>
        <v>2.13</v>
      </c>
      <c r="F7" s="1" t="s">
        <v>35</v>
      </c>
    </row>
    <row r="8" spans="1:6" s="9" customFormat="1">
      <c r="A8" s="9">
        <v>6</v>
      </c>
    </row>
    <row r="9" spans="1:6" s="9" customFormat="1">
      <c r="A9" s="9">
        <v>7</v>
      </c>
    </row>
    <row r="10" spans="1:6" s="1" customFormat="1">
      <c r="A10" s="1">
        <v>8</v>
      </c>
      <c r="B10" s="1" t="s">
        <v>31</v>
      </c>
      <c r="C10" s="1">
        <v>9.01</v>
      </c>
      <c r="D10" s="1">
        <v>7.72</v>
      </c>
      <c r="E10" s="1">
        <f>(C10-D10)</f>
        <v>1.29</v>
      </c>
    </row>
    <row r="11" spans="1:6" s="9" customFormat="1">
      <c r="A11" s="9">
        <v>9</v>
      </c>
    </row>
    <row r="12" spans="1:6" s="9" customFormat="1">
      <c r="A12" s="9">
        <v>10</v>
      </c>
    </row>
    <row r="13" spans="1:6" s="1" customFormat="1">
      <c r="A13" s="1">
        <v>11</v>
      </c>
      <c r="B13" s="1" t="s">
        <v>18</v>
      </c>
      <c r="D13" s="1">
        <v>8.06</v>
      </c>
      <c r="E13" s="1">
        <f>(C13-D13)</f>
        <v>-8.06</v>
      </c>
    </row>
    <row r="14" spans="1:6" s="9" customFormat="1">
      <c r="A14" s="9">
        <v>12</v>
      </c>
    </row>
    <row r="15" spans="1:6" s="9" customFormat="1">
      <c r="A15" s="9">
        <v>13</v>
      </c>
      <c r="B15" s="9" t="s">
        <v>31</v>
      </c>
      <c r="C15" s="9">
        <v>8.3421000000000003</v>
      </c>
      <c r="D15" s="9">
        <v>6.39</v>
      </c>
      <c r="E15" s="9">
        <f>(C15-D15)</f>
        <v>1.9521000000000006</v>
      </c>
    </row>
    <row r="16" spans="1:6" s="9" customFormat="1">
      <c r="A16" s="9">
        <v>14</v>
      </c>
      <c r="B16" s="9" t="s">
        <v>31</v>
      </c>
      <c r="C16" s="9">
        <v>13.33</v>
      </c>
      <c r="D16" s="9">
        <v>9.83</v>
      </c>
      <c r="E16" s="9">
        <f>(C16-D16)</f>
        <v>3.5</v>
      </c>
    </row>
    <row r="17" spans="1:6" s="1" customFormat="1">
      <c r="A17" s="1">
        <v>15</v>
      </c>
      <c r="B17" s="1" t="s">
        <v>31</v>
      </c>
      <c r="C17" s="1">
        <v>9.01</v>
      </c>
      <c r="D17" s="1">
        <v>6.95</v>
      </c>
      <c r="E17" s="1">
        <f>(C17-D17)</f>
        <v>2.0599999999999996</v>
      </c>
    </row>
    <row r="18" spans="1:6" s="1" customFormat="1">
      <c r="A18" s="1">
        <v>16</v>
      </c>
      <c r="B18" s="1" t="s">
        <v>32</v>
      </c>
      <c r="D18" s="1">
        <v>16.43</v>
      </c>
      <c r="E18" s="1">
        <f>(C18-D18)</f>
        <v>-16.43</v>
      </c>
      <c r="F18" s="1" t="s">
        <v>34</v>
      </c>
    </row>
    <row r="19" spans="1:6" s="7" customFormat="1">
      <c r="A19" s="6" t="s">
        <v>14</v>
      </c>
    </row>
    <row r="20" spans="1:6" s="34" customFormat="1" ht="98" customHeight="1">
      <c r="A20" s="34" t="s">
        <v>0</v>
      </c>
      <c r="B20" s="8" t="s">
        <v>15</v>
      </c>
      <c r="C20" s="8" t="s">
        <v>29</v>
      </c>
      <c r="D20" s="8" t="s">
        <v>17</v>
      </c>
      <c r="E20" s="8" t="s">
        <v>12</v>
      </c>
    </row>
    <row r="21" spans="1:6" s="9" customFormat="1">
      <c r="A21" s="9">
        <v>1</v>
      </c>
    </row>
    <row r="22" spans="1:6" s="9" customFormat="1">
      <c r="A22" s="9">
        <v>2</v>
      </c>
    </row>
    <row r="23" spans="1:6" s="9" customFormat="1">
      <c r="A23" s="9">
        <v>3</v>
      </c>
    </row>
    <row r="24" spans="1:6" s="9" customFormat="1">
      <c r="A24" s="9">
        <v>4</v>
      </c>
    </row>
    <row r="25" spans="1:6" s="1" customFormat="1">
      <c r="A25" s="1">
        <v>5</v>
      </c>
      <c r="B25" s="1" t="s">
        <v>18</v>
      </c>
      <c r="D25" s="1">
        <v>8.1</v>
      </c>
      <c r="E25" s="1">
        <f>(C25-D25)</f>
        <v>-8.1</v>
      </c>
    </row>
    <row r="26" spans="1:6" s="9" customFormat="1">
      <c r="A26" s="9">
        <v>6</v>
      </c>
    </row>
    <row r="27" spans="1:6" s="9" customFormat="1">
      <c r="A27" s="9">
        <v>7</v>
      </c>
    </row>
    <row r="28" spans="1:6" s="1" customFormat="1">
      <c r="A28" s="1">
        <v>8</v>
      </c>
      <c r="B28" s="1" t="s">
        <v>31</v>
      </c>
      <c r="C28" s="1">
        <v>9.01</v>
      </c>
      <c r="D28" s="1">
        <v>6.96</v>
      </c>
      <c r="E28" s="1">
        <f>(C28-D28)</f>
        <v>2.0499999999999998</v>
      </c>
    </row>
    <row r="29" spans="1:6" s="9" customFormat="1">
      <c r="A29" s="9">
        <v>9</v>
      </c>
    </row>
    <row r="30" spans="1:6" s="9" customFormat="1">
      <c r="A30" s="9">
        <v>10</v>
      </c>
    </row>
    <row r="31" spans="1:6" s="1" customFormat="1">
      <c r="A31" s="1">
        <v>11</v>
      </c>
      <c r="B31" s="1" t="s">
        <v>16</v>
      </c>
      <c r="C31" s="1">
        <v>9.01</v>
      </c>
      <c r="D31" s="1">
        <v>6.18</v>
      </c>
      <c r="E31" s="1">
        <f>(C31-D31)</f>
        <v>2.83</v>
      </c>
    </row>
    <row r="32" spans="1:6" s="9" customFormat="1">
      <c r="A32" s="9">
        <v>12</v>
      </c>
    </row>
    <row r="33" spans="1:5" s="9" customFormat="1">
      <c r="A33" s="9">
        <v>13</v>
      </c>
      <c r="B33" s="9" t="s">
        <v>16</v>
      </c>
      <c r="C33" s="9">
        <v>9.01</v>
      </c>
    </row>
    <row r="34" spans="1:5" s="9" customFormat="1">
      <c r="A34" s="9">
        <v>14</v>
      </c>
    </row>
    <row r="35" spans="1:5" s="1" customFormat="1">
      <c r="A35" s="1">
        <v>15</v>
      </c>
      <c r="B35" s="1" t="s">
        <v>31</v>
      </c>
      <c r="C35" s="1">
        <v>9.01</v>
      </c>
      <c r="D35" s="1">
        <v>6.82</v>
      </c>
      <c r="E35" s="1">
        <f>(C35-D35)</f>
        <v>2.1899999999999995</v>
      </c>
    </row>
    <row r="36" spans="1:5" s="1" customFormat="1">
      <c r="A36" s="1">
        <v>16</v>
      </c>
      <c r="B36" s="1" t="s">
        <v>16</v>
      </c>
      <c r="C36" s="1">
        <v>9.01</v>
      </c>
      <c r="D36" s="1">
        <v>6.74</v>
      </c>
      <c r="E36" s="1">
        <f>(C36-D36)</f>
        <v>2.2699999999999996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extraction log</vt:lpstr>
      <vt:lpstr>Diluting for sequencing</vt:lpstr>
      <vt:lpstr>Positive Controls</vt:lpstr>
      <vt:lpstr>mass of filter in petri dish</vt:lpstr>
      <vt:lpstr>mass calculations after extract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Diane</cp:lastModifiedBy>
  <cp:lastPrinted>2014-11-03T21:57:32Z</cp:lastPrinted>
  <dcterms:created xsi:type="dcterms:W3CDTF">2014-07-28T21:51:14Z</dcterms:created>
  <dcterms:modified xsi:type="dcterms:W3CDTF">2014-11-13T17:52:42Z</dcterms:modified>
</cp:coreProperties>
</file>