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s\Downloads\"/>
    </mc:Choice>
  </mc:AlternateContent>
  <xr:revisionPtr revIDLastSave="0" documentId="13_ncr:1_{0CA18975-8C73-4CFD-966F-74BD37B122A7}" xr6:coauthVersionLast="47" xr6:coauthVersionMax="47" xr10:uidLastSave="{00000000-0000-0000-0000-000000000000}"/>
  <bookViews>
    <workbookView xWindow="1575" yWindow="390" windowWidth="48960" windowHeight="22725" activeTab="7" xr2:uid="{AC10A92A-45D8-4B40-95CA-2B2D7B2433E9}"/>
  </bookViews>
  <sheets>
    <sheet name="Sheet1" sheetId="1" r:id="rId1"/>
    <sheet name="Sheet4" sheetId="4" r:id="rId2"/>
    <sheet name="Sheet3" sheetId="3" r:id="rId3"/>
    <sheet name="Sheet5" sheetId="5" r:id="rId4"/>
    <sheet name="Sheet6" sheetId="6" r:id="rId5"/>
    <sheet name="Sheet7" sheetId="7" r:id="rId6"/>
    <sheet name="Sheet8" sheetId="9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6" i="8" l="1"/>
  <c r="F127" i="8"/>
  <c r="F128" i="8"/>
  <c r="F129" i="8"/>
  <c r="F130" i="8"/>
  <c r="F131" i="8"/>
  <c r="F132" i="8"/>
  <c r="F133" i="8"/>
  <c r="F134" i="8"/>
  <c r="F135" i="8"/>
  <c r="G135" i="8" s="1"/>
  <c r="F136" i="8"/>
  <c r="F137" i="8"/>
  <c r="F138" i="8"/>
  <c r="F139" i="8"/>
  <c r="F140" i="8"/>
  <c r="G140" i="8" s="1"/>
  <c r="I140" i="8" s="1"/>
  <c r="F141" i="8"/>
  <c r="G141" i="8" s="1"/>
  <c r="F142" i="8"/>
  <c r="G142" i="8" s="1"/>
  <c r="F143" i="8"/>
  <c r="G143" i="8" s="1"/>
  <c r="F144" i="8"/>
  <c r="G144" i="8" s="1"/>
  <c r="F145" i="8"/>
  <c r="G145" i="8" s="1"/>
  <c r="F146" i="8"/>
  <c r="G146" i="8" s="1"/>
  <c r="F147" i="8"/>
  <c r="G147" i="8" s="1"/>
  <c r="F148" i="8"/>
  <c r="G148" i="8" s="1"/>
  <c r="F149" i="8"/>
  <c r="G149" i="8" s="1"/>
  <c r="F150" i="8"/>
  <c r="F151" i="8"/>
  <c r="F152" i="8"/>
  <c r="F153" i="8"/>
  <c r="F154" i="8"/>
  <c r="F155" i="8"/>
  <c r="F125" i="8"/>
  <c r="G131" i="8"/>
  <c r="G133" i="8"/>
  <c r="G134" i="8"/>
  <c r="G137" i="8"/>
  <c r="I132" i="8"/>
  <c r="I136" i="8"/>
  <c r="I138" i="8"/>
  <c r="I139" i="8"/>
  <c r="I125" i="8"/>
  <c r="K89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90" i="8"/>
  <c r="Q91" i="8"/>
  <c r="Q92" i="8"/>
  <c r="Q93" i="8"/>
  <c r="Q94" i="8"/>
  <c r="Q95" i="8"/>
  <c r="Q96" i="8"/>
  <c r="Q97" i="8"/>
  <c r="Q98" i="8"/>
  <c r="Q99" i="8"/>
  <c r="Q100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5" i="8"/>
  <c r="L5" i="8"/>
  <c r="O5" i="8" s="1"/>
  <c r="P5" i="8" s="1"/>
  <c r="G126" i="8"/>
  <c r="H126" i="8" s="1"/>
  <c r="G127" i="8"/>
  <c r="H127" i="8" s="1"/>
  <c r="G128" i="8"/>
  <c r="H128" i="8" s="1"/>
  <c r="G129" i="8"/>
  <c r="H129" i="8" s="1"/>
  <c r="G130" i="8"/>
  <c r="H130" i="8" s="1"/>
  <c r="G132" i="8"/>
  <c r="H132" i="8" s="1"/>
  <c r="G136" i="8"/>
  <c r="H136" i="8" s="1"/>
  <c r="G138" i="8"/>
  <c r="H138" i="8" s="1"/>
  <c r="G139" i="8"/>
  <c r="H139" i="8" s="1"/>
  <c r="G150" i="8"/>
  <c r="I150" i="8" s="1"/>
  <c r="G151" i="8"/>
  <c r="I151" i="8" s="1"/>
  <c r="G152" i="8"/>
  <c r="I152" i="8" s="1"/>
  <c r="G153" i="8"/>
  <c r="I153" i="8" s="1"/>
  <c r="G154" i="8"/>
  <c r="H154" i="8" s="1"/>
  <c r="G155" i="8"/>
  <c r="H155" i="8" s="1"/>
  <c r="G125" i="8"/>
  <c r="H125" i="8" s="1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25" i="8"/>
  <c r="H151" i="8"/>
  <c r="P116" i="8"/>
  <c r="P117" i="8"/>
  <c r="P118" i="8"/>
  <c r="P119" i="8"/>
  <c r="P120" i="8"/>
  <c r="P121" i="8"/>
  <c r="P122" i="8"/>
  <c r="O104" i="8"/>
  <c r="O105" i="8"/>
  <c r="O106" i="8"/>
  <c r="O107" i="8"/>
  <c r="O108" i="8"/>
  <c r="O109" i="8"/>
  <c r="O110" i="8"/>
  <c r="O111" i="8"/>
  <c r="O112" i="8"/>
  <c r="O113" i="8"/>
  <c r="P113" i="8" s="1"/>
  <c r="O114" i="8"/>
  <c r="P114" i="8" s="1"/>
  <c r="O115" i="8"/>
  <c r="P115" i="8" s="1"/>
  <c r="O116" i="8"/>
  <c r="O117" i="8"/>
  <c r="O118" i="8"/>
  <c r="O119" i="8"/>
  <c r="O120" i="8"/>
  <c r="O121" i="8"/>
  <c r="O122" i="8"/>
  <c r="R2" i="8"/>
  <c r="P24" i="8"/>
  <c r="P38" i="8"/>
  <c r="P40" i="8"/>
  <c r="P42" i="8"/>
  <c r="P43" i="8"/>
  <c r="P44" i="8"/>
  <c r="P45" i="8"/>
  <c r="P46" i="8"/>
  <c r="P47" i="8"/>
  <c r="P48" i="8"/>
  <c r="P49" i="8"/>
  <c r="P86" i="8"/>
  <c r="P88" i="8"/>
  <c r="P90" i="8"/>
  <c r="P91" i="8"/>
  <c r="P92" i="8"/>
  <c r="P93" i="8"/>
  <c r="P94" i="8"/>
  <c r="P95" i="8"/>
  <c r="P104" i="8"/>
  <c r="P105" i="8"/>
  <c r="P106" i="8"/>
  <c r="P107" i="8"/>
  <c r="P108" i="8"/>
  <c r="P109" i="8"/>
  <c r="P110" i="8"/>
  <c r="P111" i="8"/>
  <c r="P112" i="8"/>
  <c r="O6" i="8"/>
  <c r="P6" i="8" s="1"/>
  <c r="O7" i="8"/>
  <c r="P7" i="8" s="1"/>
  <c r="O8" i="8"/>
  <c r="P8" i="8" s="1"/>
  <c r="O9" i="8"/>
  <c r="P9" i="8" s="1"/>
  <c r="O10" i="8"/>
  <c r="P10" i="8" s="1"/>
  <c r="O11" i="8"/>
  <c r="P11" i="8" s="1"/>
  <c r="O12" i="8"/>
  <c r="P12" i="8" s="1"/>
  <c r="O13" i="8"/>
  <c r="P13" i="8" s="1"/>
  <c r="O14" i="8"/>
  <c r="P14" i="8" s="1"/>
  <c r="O15" i="8"/>
  <c r="P15" i="8" s="1"/>
  <c r="O16" i="8"/>
  <c r="P16" i="8" s="1"/>
  <c r="O17" i="8"/>
  <c r="P17" i="8" s="1"/>
  <c r="O18" i="8"/>
  <c r="P18" i="8" s="1"/>
  <c r="O19" i="8"/>
  <c r="P19" i="8" s="1"/>
  <c r="O20" i="8"/>
  <c r="P20" i="8" s="1"/>
  <c r="O21" i="8"/>
  <c r="P21" i="8" s="1"/>
  <c r="O22" i="8"/>
  <c r="P22" i="8" s="1"/>
  <c r="O23" i="8"/>
  <c r="P23" i="8" s="1"/>
  <c r="O24" i="8"/>
  <c r="O25" i="8"/>
  <c r="P25" i="8" s="1"/>
  <c r="O26" i="8"/>
  <c r="P26" i="8" s="1"/>
  <c r="O27" i="8"/>
  <c r="P27" i="8" s="1"/>
  <c r="O28" i="8"/>
  <c r="P28" i="8" s="1"/>
  <c r="O29" i="8"/>
  <c r="P29" i="8" s="1"/>
  <c r="O30" i="8"/>
  <c r="P30" i="8" s="1"/>
  <c r="O31" i="8"/>
  <c r="P31" i="8" s="1"/>
  <c r="O32" i="8"/>
  <c r="P32" i="8" s="1"/>
  <c r="O33" i="8"/>
  <c r="P33" i="8" s="1"/>
  <c r="O34" i="8"/>
  <c r="P34" i="8" s="1"/>
  <c r="O35" i="8"/>
  <c r="P35" i="8" s="1"/>
  <c r="O36" i="8"/>
  <c r="P36" i="8" s="1"/>
  <c r="O37" i="8"/>
  <c r="P37" i="8" s="1"/>
  <c r="O38" i="8"/>
  <c r="O39" i="8"/>
  <c r="P39" i="8" s="1"/>
  <c r="O40" i="8"/>
  <c r="O41" i="8"/>
  <c r="P41" i="8" s="1"/>
  <c r="O42" i="8"/>
  <c r="O43" i="8"/>
  <c r="O44" i="8"/>
  <c r="O45" i="8"/>
  <c r="O46" i="8"/>
  <c r="O47" i="8"/>
  <c r="O48" i="8"/>
  <c r="O49" i="8"/>
  <c r="O50" i="8"/>
  <c r="P50" i="8" s="1"/>
  <c r="O51" i="8"/>
  <c r="P51" i="8" s="1"/>
  <c r="O52" i="8"/>
  <c r="P52" i="8" s="1"/>
  <c r="O53" i="8"/>
  <c r="P53" i="8" s="1"/>
  <c r="O54" i="8"/>
  <c r="P54" i="8" s="1"/>
  <c r="O55" i="8"/>
  <c r="P55" i="8" s="1"/>
  <c r="O56" i="8"/>
  <c r="P56" i="8" s="1"/>
  <c r="O57" i="8"/>
  <c r="P57" i="8" s="1"/>
  <c r="O58" i="8"/>
  <c r="P58" i="8" s="1"/>
  <c r="O59" i="8"/>
  <c r="P59" i="8" s="1"/>
  <c r="O60" i="8"/>
  <c r="P60" i="8" s="1"/>
  <c r="O61" i="8"/>
  <c r="P61" i="8" s="1"/>
  <c r="O62" i="8"/>
  <c r="P62" i="8" s="1"/>
  <c r="O63" i="8"/>
  <c r="P63" i="8" s="1"/>
  <c r="O64" i="8"/>
  <c r="P64" i="8" s="1"/>
  <c r="O65" i="8"/>
  <c r="P65" i="8" s="1"/>
  <c r="O66" i="8"/>
  <c r="P66" i="8" s="1"/>
  <c r="O67" i="8"/>
  <c r="P67" i="8" s="1"/>
  <c r="O68" i="8"/>
  <c r="P68" i="8" s="1"/>
  <c r="O69" i="8"/>
  <c r="P69" i="8" s="1"/>
  <c r="O70" i="8"/>
  <c r="P70" i="8" s="1"/>
  <c r="O71" i="8"/>
  <c r="P71" i="8" s="1"/>
  <c r="O72" i="8"/>
  <c r="P72" i="8" s="1"/>
  <c r="O73" i="8"/>
  <c r="P73" i="8" s="1"/>
  <c r="O74" i="8"/>
  <c r="P74" i="8" s="1"/>
  <c r="O75" i="8"/>
  <c r="P75" i="8" s="1"/>
  <c r="O76" i="8"/>
  <c r="P76" i="8" s="1"/>
  <c r="O77" i="8"/>
  <c r="P77" i="8" s="1"/>
  <c r="O78" i="8"/>
  <c r="P78" i="8" s="1"/>
  <c r="O79" i="8"/>
  <c r="P79" i="8" s="1"/>
  <c r="O80" i="8"/>
  <c r="P80" i="8" s="1"/>
  <c r="O81" i="8"/>
  <c r="P81" i="8" s="1"/>
  <c r="O82" i="8"/>
  <c r="P82" i="8" s="1"/>
  <c r="O83" i="8"/>
  <c r="P83" i="8" s="1"/>
  <c r="O84" i="8"/>
  <c r="P84" i="8" s="1"/>
  <c r="O85" i="8"/>
  <c r="P85" i="8" s="1"/>
  <c r="O86" i="8"/>
  <c r="O87" i="8"/>
  <c r="P87" i="8" s="1"/>
  <c r="O88" i="8"/>
  <c r="O89" i="8"/>
  <c r="P89" i="8" s="1"/>
  <c r="O90" i="8"/>
  <c r="O91" i="8"/>
  <c r="O92" i="8"/>
  <c r="O93" i="8"/>
  <c r="O94" i="8"/>
  <c r="O95" i="8"/>
  <c r="O96" i="8"/>
  <c r="P96" i="8" s="1"/>
  <c r="O97" i="8"/>
  <c r="P97" i="8" s="1"/>
  <c r="O98" i="8"/>
  <c r="P98" i="8" s="1"/>
  <c r="O99" i="8"/>
  <c r="P99" i="8" s="1"/>
  <c r="O100" i="8"/>
  <c r="P100" i="8" s="1"/>
  <c r="O102" i="8"/>
  <c r="P102" i="8" s="1"/>
  <c r="O103" i="8"/>
  <c r="P103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M24" i="8" s="1"/>
  <c r="N24" i="8" s="1"/>
  <c r="L25" i="8"/>
  <c r="L26" i="8"/>
  <c r="L27" i="8"/>
  <c r="L28" i="8"/>
  <c r="M28" i="8" s="1"/>
  <c r="N28" i="8" s="1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M76" i="8" s="1"/>
  <c r="N76" i="8" s="1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M92" i="8" s="1"/>
  <c r="N92" i="8" s="1"/>
  <c r="L93" i="8"/>
  <c r="M93" i="8" s="1"/>
  <c r="L94" i="8"/>
  <c r="M94" i="8" s="1"/>
  <c r="L95" i="8"/>
  <c r="M95" i="8" s="1"/>
  <c r="L96" i="8"/>
  <c r="M96" i="8" s="1"/>
  <c r="L97" i="8"/>
  <c r="M97" i="8" s="1"/>
  <c r="L98" i="8"/>
  <c r="M98" i="8" s="1"/>
  <c r="L99" i="8"/>
  <c r="M99" i="8" s="1"/>
  <c r="L100" i="8"/>
  <c r="M100" i="8" s="1"/>
  <c r="L101" i="8"/>
  <c r="L102" i="8"/>
  <c r="L103" i="8"/>
  <c r="L104" i="8"/>
  <c r="L105" i="8"/>
  <c r="L106" i="8"/>
  <c r="M106" i="8" s="1"/>
  <c r="L107" i="8"/>
  <c r="M107" i="8" s="1"/>
  <c r="L108" i="8"/>
  <c r="M108" i="8" s="1"/>
  <c r="N108" i="8" s="1"/>
  <c r="L109" i="8"/>
  <c r="M109" i="8" s="1"/>
  <c r="L110" i="8"/>
  <c r="M110" i="8" s="1"/>
  <c r="L111" i="8"/>
  <c r="M111" i="8" s="1"/>
  <c r="N111" i="8" s="1"/>
  <c r="L112" i="8"/>
  <c r="L113" i="8"/>
  <c r="L114" i="8"/>
  <c r="L115" i="8"/>
  <c r="L116" i="8"/>
  <c r="M116" i="8" s="1"/>
  <c r="N116" i="8" s="1"/>
  <c r="L117" i="8"/>
  <c r="M117" i="8" s="1"/>
  <c r="N117" i="8" s="1"/>
  <c r="L118" i="8"/>
  <c r="M118" i="8" s="1"/>
  <c r="N118" i="8" s="1"/>
  <c r="L119" i="8"/>
  <c r="M119" i="8" s="1"/>
  <c r="N119" i="8" s="1"/>
  <c r="L120" i="8"/>
  <c r="M120" i="8" s="1"/>
  <c r="N120" i="8" s="1"/>
  <c r="L121" i="8"/>
  <c r="M121" i="8" s="1"/>
  <c r="N121" i="8" s="1"/>
  <c r="L122" i="8"/>
  <c r="M122" i="8" s="1"/>
  <c r="N122" i="8" s="1"/>
  <c r="R33" i="9"/>
  <c r="R34" i="9" s="1"/>
  <c r="R35" i="9" s="1"/>
  <c r="R32" i="9"/>
  <c r="R31" i="9"/>
  <c r="Q28" i="9"/>
  <c r="P28" i="9" s="1"/>
  <c r="O28" i="9" s="1"/>
  <c r="N28" i="9" s="1"/>
  <c r="M28" i="9" s="1"/>
  <c r="R28" i="9"/>
  <c r="P25" i="9"/>
  <c r="Q25" i="9"/>
  <c r="R25" i="9" s="1"/>
  <c r="S25" i="9" s="1"/>
  <c r="O25" i="9"/>
  <c r="M25" i="9"/>
  <c r="P23" i="9"/>
  <c r="O23" i="9" s="1"/>
  <c r="N23" i="9" s="1"/>
  <c r="M23" i="9" s="1"/>
  <c r="Q23" i="9"/>
  <c r="R23" i="9"/>
  <c r="E32" i="9"/>
  <c r="F32" i="9" s="1"/>
  <c r="E31" i="9"/>
  <c r="E29" i="9"/>
  <c r="E28" i="9"/>
  <c r="E26" i="9"/>
  <c r="E25" i="9"/>
  <c r="E23" i="9"/>
  <c r="E22" i="9"/>
  <c r="E20" i="9"/>
  <c r="F20" i="9" s="1"/>
  <c r="E19" i="9"/>
  <c r="F16" i="9"/>
  <c r="F4" i="9"/>
  <c r="E6" i="9"/>
  <c r="E7" i="9"/>
  <c r="E9" i="9"/>
  <c r="E10" i="9"/>
  <c r="E12" i="9"/>
  <c r="E13" i="9"/>
  <c r="E15" i="9"/>
  <c r="E16" i="9"/>
  <c r="E4" i="9"/>
  <c r="E3" i="9"/>
  <c r="M102" i="8"/>
  <c r="M103" i="8"/>
  <c r="M104" i="8"/>
  <c r="N104" i="8" s="1"/>
  <c r="M105" i="8"/>
  <c r="M112" i="8"/>
  <c r="M113" i="8"/>
  <c r="M114" i="8"/>
  <c r="M115" i="8"/>
  <c r="K116" i="8"/>
  <c r="K117" i="8"/>
  <c r="K118" i="8"/>
  <c r="K119" i="8"/>
  <c r="K120" i="8"/>
  <c r="K121" i="8"/>
  <c r="K122" i="8"/>
  <c r="K6" i="8"/>
  <c r="M6" i="8" s="1"/>
  <c r="N6" i="8" s="1"/>
  <c r="K7" i="8"/>
  <c r="K8" i="8"/>
  <c r="M8" i="8" s="1"/>
  <c r="N8" i="8" s="1"/>
  <c r="K9" i="8"/>
  <c r="M9" i="8" s="1"/>
  <c r="N9" i="8" s="1"/>
  <c r="K10" i="8"/>
  <c r="K11" i="8"/>
  <c r="K12" i="8"/>
  <c r="K13" i="8"/>
  <c r="K14" i="8"/>
  <c r="K15" i="8"/>
  <c r="K16" i="8"/>
  <c r="M16" i="8" s="1"/>
  <c r="N16" i="8" s="1"/>
  <c r="K17" i="8"/>
  <c r="K18" i="8"/>
  <c r="M18" i="8" s="1"/>
  <c r="N18" i="8" s="1"/>
  <c r="K19" i="8"/>
  <c r="K20" i="8"/>
  <c r="M20" i="8" s="1"/>
  <c r="N20" i="8" s="1"/>
  <c r="K21" i="8"/>
  <c r="K22" i="8"/>
  <c r="M22" i="8" s="1"/>
  <c r="N22" i="8" s="1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M37" i="8" s="1"/>
  <c r="N37" i="8" s="1"/>
  <c r="K38" i="8"/>
  <c r="K39" i="8"/>
  <c r="K40" i="8"/>
  <c r="M40" i="8"/>
  <c r="N40" i="8" s="1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M56" i="8" s="1"/>
  <c r="N56" i="8" s="1"/>
  <c r="K57" i="8"/>
  <c r="K58" i="8"/>
  <c r="K59" i="8"/>
  <c r="K60" i="8"/>
  <c r="M60" i="8" s="1"/>
  <c r="N60" i="8" s="1"/>
  <c r="K61" i="8"/>
  <c r="M61" i="8" s="1"/>
  <c r="N61" i="8" s="1"/>
  <c r="K62" i="8"/>
  <c r="M62" i="8" s="1"/>
  <c r="N62" i="8" s="1"/>
  <c r="K63" i="8"/>
  <c r="K64" i="8"/>
  <c r="K65" i="8"/>
  <c r="K66" i="8"/>
  <c r="K67" i="8"/>
  <c r="K68" i="8"/>
  <c r="K69" i="8"/>
  <c r="K70" i="8"/>
  <c r="K71" i="8"/>
  <c r="K72" i="8"/>
  <c r="M72" i="8" s="1"/>
  <c r="N72" i="8" s="1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M89" i="8"/>
  <c r="N89" i="8" s="1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G16" i="8" s="1"/>
  <c r="I16" i="8" s="1"/>
  <c r="J16" i="8" s="1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H24" i="8" s="1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H39" i="8" s="1"/>
  <c r="F39" i="8"/>
  <c r="E40" i="8"/>
  <c r="F40" i="8"/>
  <c r="E41" i="8"/>
  <c r="F41" i="8"/>
  <c r="E42" i="8"/>
  <c r="F42" i="8"/>
  <c r="E43" i="8"/>
  <c r="F43" i="8"/>
  <c r="E44" i="8"/>
  <c r="F44" i="8"/>
  <c r="E45" i="8"/>
  <c r="H45" i="8" s="1"/>
  <c r="F45" i="8"/>
  <c r="E46" i="8"/>
  <c r="F46" i="8"/>
  <c r="E47" i="8"/>
  <c r="F47" i="8"/>
  <c r="E48" i="8"/>
  <c r="F48" i="8"/>
  <c r="E49" i="8"/>
  <c r="F49" i="8"/>
  <c r="G49" i="8" s="1"/>
  <c r="E50" i="8"/>
  <c r="F50" i="8"/>
  <c r="E51" i="8"/>
  <c r="H51" i="8" s="1"/>
  <c r="F51" i="8"/>
  <c r="E52" i="8"/>
  <c r="F52" i="8"/>
  <c r="E53" i="8"/>
  <c r="F53" i="8"/>
  <c r="E54" i="8"/>
  <c r="F54" i="8"/>
  <c r="E55" i="8"/>
  <c r="F55" i="8"/>
  <c r="E56" i="8"/>
  <c r="F56" i="8"/>
  <c r="E57" i="8"/>
  <c r="H57" i="8" s="1"/>
  <c r="F57" i="8"/>
  <c r="E58" i="8"/>
  <c r="F58" i="8"/>
  <c r="E59" i="8"/>
  <c r="F59" i="8"/>
  <c r="E60" i="8"/>
  <c r="F60" i="8"/>
  <c r="E61" i="8"/>
  <c r="F61" i="8"/>
  <c r="G61" i="8" s="1"/>
  <c r="E62" i="8"/>
  <c r="F62" i="8"/>
  <c r="E63" i="8"/>
  <c r="H63" i="8" s="1"/>
  <c r="F63" i="8"/>
  <c r="E64" i="8"/>
  <c r="F64" i="8"/>
  <c r="E65" i="8"/>
  <c r="F65" i="8"/>
  <c r="E66" i="8"/>
  <c r="F66" i="8"/>
  <c r="E67" i="8"/>
  <c r="F67" i="8"/>
  <c r="E68" i="8"/>
  <c r="H68" i="8" s="1"/>
  <c r="F68" i="8"/>
  <c r="E69" i="8"/>
  <c r="F69" i="8"/>
  <c r="E70" i="8"/>
  <c r="F70" i="8"/>
  <c r="E71" i="8"/>
  <c r="F71" i="8"/>
  <c r="E72" i="8"/>
  <c r="F72" i="8"/>
  <c r="E73" i="8"/>
  <c r="F73" i="8"/>
  <c r="E74" i="8"/>
  <c r="H74" i="8" s="1"/>
  <c r="F74" i="8"/>
  <c r="E75" i="8"/>
  <c r="H75" i="8" s="1"/>
  <c r="F75" i="8"/>
  <c r="E76" i="8"/>
  <c r="F76" i="8"/>
  <c r="E77" i="8"/>
  <c r="F77" i="8"/>
  <c r="E78" i="8"/>
  <c r="F78" i="8"/>
  <c r="E79" i="8"/>
  <c r="F79" i="8"/>
  <c r="E80" i="8"/>
  <c r="F80" i="8"/>
  <c r="E81" i="8"/>
  <c r="H81" i="8" s="1"/>
  <c r="F81" i="8"/>
  <c r="E82" i="8"/>
  <c r="F82" i="8"/>
  <c r="E83" i="8"/>
  <c r="F83" i="8"/>
  <c r="E84" i="8"/>
  <c r="H84" i="8" s="1"/>
  <c r="F84" i="8"/>
  <c r="E85" i="8"/>
  <c r="F85" i="8"/>
  <c r="E86" i="8"/>
  <c r="G86" i="8" s="1"/>
  <c r="I86" i="8" s="1"/>
  <c r="J86" i="8" s="1"/>
  <c r="F86" i="8"/>
  <c r="E87" i="8"/>
  <c r="H87" i="8" s="1"/>
  <c r="F87" i="8"/>
  <c r="E88" i="8"/>
  <c r="F88" i="8"/>
  <c r="E89" i="8"/>
  <c r="F89" i="8"/>
  <c r="E90" i="8"/>
  <c r="F90" i="8"/>
  <c r="E91" i="8"/>
  <c r="F91" i="8"/>
  <c r="E92" i="8"/>
  <c r="F92" i="8"/>
  <c r="E93" i="8"/>
  <c r="H93" i="8" s="1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H105" i="8" s="1"/>
  <c r="F105" i="8"/>
  <c r="E106" i="8"/>
  <c r="G106" i="8" s="1"/>
  <c r="I106" i="8" s="1"/>
  <c r="J106" i="8" s="1"/>
  <c r="F106" i="8"/>
  <c r="E107" i="8"/>
  <c r="F107" i="8"/>
  <c r="E108" i="8"/>
  <c r="F108" i="8"/>
  <c r="E109" i="8"/>
  <c r="F109" i="8"/>
  <c r="E110" i="8"/>
  <c r="H110" i="8" s="1"/>
  <c r="F110" i="8"/>
  <c r="E111" i="8"/>
  <c r="F111" i="8"/>
  <c r="E112" i="8"/>
  <c r="F112" i="8"/>
  <c r="E113" i="8"/>
  <c r="F113" i="8"/>
  <c r="E114" i="8"/>
  <c r="F114" i="8"/>
  <c r="E115" i="8"/>
  <c r="H115" i="8" s="1"/>
  <c r="F115" i="8"/>
  <c r="E116" i="8"/>
  <c r="F116" i="8"/>
  <c r="E117" i="8"/>
  <c r="F117" i="8"/>
  <c r="E118" i="8"/>
  <c r="H118" i="8" s="1"/>
  <c r="F118" i="8"/>
  <c r="E119" i="8"/>
  <c r="F119" i="8"/>
  <c r="E120" i="8"/>
  <c r="F120" i="8"/>
  <c r="E121" i="8"/>
  <c r="H121" i="8" s="1"/>
  <c r="F121" i="8"/>
  <c r="E122" i="8"/>
  <c r="G122" i="8" s="1"/>
  <c r="I122" i="8" s="1"/>
  <c r="J122" i="8" s="1"/>
  <c r="F122" i="8"/>
  <c r="F5" i="8"/>
  <c r="E5" i="8"/>
  <c r="H5" i="8" s="1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L45" i="7" s="1"/>
  <c r="K46" i="7"/>
  <c r="L46" i="7" s="1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2" i="7"/>
  <c r="Y64" i="7"/>
  <c r="Z64" i="7"/>
  <c r="Y54" i="7"/>
  <c r="Z54" i="7"/>
  <c r="AC54" i="7"/>
  <c r="X48" i="7"/>
  <c r="X64" i="7" s="1"/>
  <c r="Y48" i="7"/>
  <c r="Z48" i="7"/>
  <c r="AA48" i="7"/>
  <c r="AB48" i="7"/>
  <c r="AC48" i="7"/>
  <c r="W48" i="7"/>
  <c r="W54" i="7" s="1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52" i="7"/>
  <c r="Y63" i="7"/>
  <c r="AC63" i="7"/>
  <c r="W63" i="7"/>
  <c r="Y53" i="7"/>
  <c r="X53" i="7"/>
  <c r="X61" i="7"/>
  <c r="X63" i="7" s="1"/>
  <c r="Y61" i="7"/>
  <c r="Y62" i="7" s="1"/>
  <c r="Z61" i="7"/>
  <c r="Z62" i="7" s="1"/>
  <c r="AA61" i="7"/>
  <c r="AA64" i="7" s="1"/>
  <c r="AB61" i="7"/>
  <c r="AB62" i="7" s="1"/>
  <c r="AC61" i="7"/>
  <c r="AC64" i="7" s="1"/>
  <c r="W61" i="7"/>
  <c r="W64" i="7" s="1"/>
  <c r="X52" i="7"/>
  <c r="X54" i="7" s="1"/>
  <c r="Y52" i="7"/>
  <c r="Z52" i="7"/>
  <c r="Z53" i="7" s="1"/>
  <c r="AA52" i="7"/>
  <c r="AA53" i="7" s="1"/>
  <c r="AB52" i="7"/>
  <c r="AB54" i="7" s="1"/>
  <c r="AC52" i="7"/>
  <c r="W52" i="7"/>
  <c r="AO55" i="7"/>
  <c r="AO56" i="7"/>
  <c r="AO57" i="7"/>
  <c r="AO58" i="7"/>
  <c r="AO59" i="7"/>
  <c r="AO60" i="7"/>
  <c r="AO5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H142" i="8" l="1"/>
  <c r="I142" i="8"/>
  <c r="H153" i="8"/>
  <c r="H152" i="8"/>
  <c r="H150" i="8"/>
  <c r="H149" i="8"/>
  <c r="I149" i="8"/>
  <c r="H148" i="8"/>
  <c r="I148" i="8"/>
  <c r="H147" i="8"/>
  <c r="I147" i="8"/>
  <c r="H146" i="8"/>
  <c r="I146" i="8"/>
  <c r="H145" i="8"/>
  <c r="I145" i="8"/>
  <c r="H144" i="8"/>
  <c r="I144" i="8"/>
  <c r="H143" i="8"/>
  <c r="I143" i="8"/>
  <c r="H141" i="8"/>
  <c r="I141" i="8"/>
  <c r="H137" i="8"/>
  <c r="I137" i="8"/>
  <c r="H135" i="8"/>
  <c r="I135" i="8"/>
  <c r="H134" i="8"/>
  <c r="I134" i="8"/>
  <c r="H133" i="8"/>
  <c r="I133" i="8"/>
  <c r="H131" i="8"/>
  <c r="I131" i="8"/>
  <c r="I155" i="8"/>
  <c r="I154" i="8"/>
  <c r="I130" i="8"/>
  <c r="I129" i="8"/>
  <c r="I128" i="8"/>
  <c r="I127" i="8"/>
  <c r="I126" i="8"/>
  <c r="Q89" i="8"/>
  <c r="O101" i="8"/>
  <c r="P101" i="8" s="1"/>
  <c r="M101" i="8"/>
  <c r="N101" i="8" s="1"/>
  <c r="N110" i="8"/>
  <c r="N102" i="8"/>
  <c r="M77" i="8"/>
  <c r="N77" i="8" s="1"/>
  <c r="M29" i="8"/>
  <c r="N29" i="8" s="1"/>
  <c r="N96" i="8"/>
  <c r="M50" i="8"/>
  <c r="N50" i="8" s="1"/>
  <c r="M73" i="8"/>
  <c r="N73" i="8" s="1"/>
  <c r="M49" i="8"/>
  <c r="N49" i="8" s="1"/>
  <c r="N113" i="8"/>
  <c r="M70" i="8"/>
  <c r="N70" i="8" s="1"/>
  <c r="M45" i="8"/>
  <c r="N45" i="8" s="1"/>
  <c r="M68" i="8"/>
  <c r="N68" i="8" s="1"/>
  <c r="M44" i="8"/>
  <c r="N44" i="8" s="1"/>
  <c r="N115" i="8"/>
  <c r="H89" i="8"/>
  <c r="I89" i="8" s="1"/>
  <c r="J89" i="8" s="1"/>
  <c r="H83" i="8"/>
  <c r="H77" i="8"/>
  <c r="G71" i="8"/>
  <c r="I71" i="8" s="1"/>
  <c r="J71" i="8" s="1"/>
  <c r="H65" i="8"/>
  <c r="H59" i="8"/>
  <c r="G53" i="8"/>
  <c r="I53" i="8" s="1"/>
  <c r="J53" i="8" s="1"/>
  <c r="H47" i="8"/>
  <c r="H41" i="8"/>
  <c r="H35" i="8"/>
  <c r="H29" i="8"/>
  <c r="H23" i="8"/>
  <c r="G17" i="8"/>
  <c r="I17" i="8" s="1"/>
  <c r="J17" i="8" s="1"/>
  <c r="H11" i="8"/>
  <c r="M5" i="8"/>
  <c r="N5" i="8" s="1"/>
  <c r="M88" i="8"/>
  <c r="N88" i="8" s="1"/>
  <c r="M36" i="8"/>
  <c r="N36" i="8" s="1"/>
  <c r="M30" i="8"/>
  <c r="N30" i="8" s="1"/>
  <c r="M7" i="8"/>
  <c r="N7" i="8" s="1"/>
  <c r="M13" i="8"/>
  <c r="N13" i="8" s="1"/>
  <c r="M12" i="8"/>
  <c r="N12" i="8" s="1"/>
  <c r="G9" i="8"/>
  <c r="I9" i="8" s="1"/>
  <c r="J9" i="8" s="1"/>
  <c r="N109" i="8"/>
  <c r="M69" i="8"/>
  <c r="N69" i="8" s="1"/>
  <c r="M52" i="8"/>
  <c r="N52" i="8" s="1"/>
  <c r="M46" i="8"/>
  <c r="N46" i="8" s="1"/>
  <c r="M17" i="8"/>
  <c r="N17" i="8" s="1"/>
  <c r="N114" i="8"/>
  <c r="M86" i="8"/>
  <c r="N86" i="8" s="1"/>
  <c r="M80" i="8"/>
  <c r="N80" i="8" s="1"/>
  <c r="M57" i="8"/>
  <c r="N57" i="8" s="1"/>
  <c r="M34" i="8"/>
  <c r="N34" i="8" s="1"/>
  <c r="M48" i="8"/>
  <c r="N48" i="8" s="1"/>
  <c r="N100" i="8"/>
  <c r="H14" i="8"/>
  <c r="G8" i="8"/>
  <c r="I8" i="8" s="1"/>
  <c r="J8" i="8" s="1"/>
  <c r="H109" i="8"/>
  <c r="G103" i="8"/>
  <c r="I103" i="8" s="1"/>
  <c r="J103" i="8" s="1"/>
  <c r="H91" i="8"/>
  <c r="H85" i="8"/>
  <c r="H13" i="8"/>
  <c r="H7" i="8"/>
  <c r="M84" i="8"/>
  <c r="N84" i="8" s="1"/>
  <c r="M38" i="8"/>
  <c r="N38" i="8" s="1"/>
  <c r="G90" i="8"/>
  <c r="I90" i="8" s="1"/>
  <c r="J90" i="8" s="1"/>
  <c r="G54" i="8"/>
  <c r="I54" i="8" s="1"/>
  <c r="J54" i="8" s="1"/>
  <c r="G6" i="8"/>
  <c r="I6" i="8" s="1"/>
  <c r="J6" i="8" s="1"/>
  <c r="M14" i="8"/>
  <c r="N14" i="8" s="1"/>
  <c r="H16" i="8"/>
  <c r="G10" i="8"/>
  <c r="I10" i="8" s="1"/>
  <c r="J10" i="8" s="1"/>
  <c r="N93" i="8"/>
  <c r="M66" i="8"/>
  <c r="N66" i="8" s="1"/>
  <c r="H99" i="8"/>
  <c r="G69" i="8"/>
  <c r="I69" i="8" s="1"/>
  <c r="J69" i="8" s="1"/>
  <c r="M82" i="8"/>
  <c r="N82" i="8" s="1"/>
  <c r="M32" i="8"/>
  <c r="N32" i="8" s="1"/>
  <c r="M21" i="8"/>
  <c r="N21" i="8" s="1"/>
  <c r="N98" i="8"/>
  <c r="M54" i="8"/>
  <c r="N54" i="8" s="1"/>
  <c r="G116" i="8"/>
  <c r="I116" i="8" s="1"/>
  <c r="J116" i="8" s="1"/>
  <c r="M64" i="8"/>
  <c r="N64" i="8" s="1"/>
  <c r="M53" i="8"/>
  <c r="N53" i="8" s="1"/>
  <c r="M25" i="8"/>
  <c r="N25" i="8" s="1"/>
  <c r="M85" i="8"/>
  <c r="N85" i="8" s="1"/>
  <c r="M41" i="8"/>
  <c r="N41" i="8" s="1"/>
  <c r="H60" i="8"/>
  <c r="N112" i="8"/>
  <c r="H12" i="8"/>
  <c r="M78" i="8"/>
  <c r="N78" i="8" s="1"/>
  <c r="G70" i="8"/>
  <c r="I70" i="8" s="1"/>
  <c r="J70" i="8" s="1"/>
  <c r="G34" i="8"/>
  <c r="I34" i="8" s="1"/>
  <c r="J34" i="8" s="1"/>
  <c r="N105" i="8"/>
  <c r="N94" i="8"/>
  <c r="G62" i="8"/>
  <c r="H56" i="8"/>
  <c r="G50" i="8"/>
  <c r="I50" i="8" s="1"/>
  <c r="J50" i="8" s="1"/>
  <c r="G44" i="8"/>
  <c r="I44" i="8" s="1"/>
  <c r="J44" i="8" s="1"/>
  <c r="H32" i="8"/>
  <c r="G26" i="8"/>
  <c r="I26" i="8" s="1"/>
  <c r="J26" i="8" s="1"/>
  <c r="H20" i="8"/>
  <c r="N97" i="8"/>
  <c r="M81" i="8"/>
  <c r="N81" i="8" s="1"/>
  <c r="M65" i="8"/>
  <c r="N65" i="8" s="1"/>
  <c r="M33" i="8"/>
  <c r="N33" i="8" s="1"/>
  <c r="G120" i="8"/>
  <c r="I120" i="8" s="1"/>
  <c r="J120" i="8" s="1"/>
  <c r="H114" i="8"/>
  <c r="G108" i="8"/>
  <c r="I108" i="8" s="1"/>
  <c r="J108" i="8" s="1"/>
  <c r="H96" i="8"/>
  <c r="G79" i="8"/>
  <c r="I79" i="8" s="1"/>
  <c r="J79" i="8" s="1"/>
  <c r="H73" i="8"/>
  <c r="H61" i="8"/>
  <c r="I61" i="8" s="1"/>
  <c r="J61" i="8" s="1"/>
  <c r="H49" i="8"/>
  <c r="I49" i="8" s="1"/>
  <c r="J49" i="8" s="1"/>
  <c r="H43" i="8"/>
  <c r="G37" i="8"/>
  <c r="I37" i="8" s="1"/>
  <c r="J37" i="8" s="1"/>
  <c r="H31" i="8"/>
  <c r="G25" i="8"/>
  <c r="I25" i="8" s="1"/>
  <c r="J25" i="8" s="1"/>
  <c r="H19" i="8"/>
  <c r="G13" i="8"/>
  <c r="I13" i="8" s="1"/>
  <c r="J13" i="8" s="1"/>
  <c r="N107" i="8"/>
  <c r="M91" i="8"/>
  <c r="N91" i="8" s="1"/>
  <c r="M75" i="8"/>
  <c r="N75" i="8" s="1"/>
  <c r="M59" i="8"/>
  <c r="N59" i="8" s="1"/>
  <c r="M43" i="8"/>
  <c r="N43" i="8" s="1"/>
  <c r="M27" i="8"/>
  <c r="N27" i="8" s="1"/>
  <c r="M11" i="8"/>
  <c r="N11" i="8" s="1"/>
  <c r="G119" i="8"/>
  <c r="I119" i="8" s="1"/>
  <c r="J119" i="8" s="1"/>
  <c r="G113" i="8"/>
  <c r="I113" i="8" s="1"/>
  <c r="J113" i="8" s="1"/>
  <c r="H107" i="8"/>
  <c r="H90" i="8"/>
  <c r="H78" i="8"/>
  <c r="G72" i="8"/>
  <c r="I72" i="8" s="1"/>
  <c r="J72" i="8" s="1"/>
  <c r="G66" i="8"/>
  <c r="I66" i="8" s="1"/>
  <c r="J66" i="8" s="1"/>
  <c r="H54" i="8"/>
  <c r="G48" i="8"/>
  <c r="G42" i="8"/>
  <c r="I42" i="8" s="1"/>
  <c r="J42" i="8" s="1"/>
  <c r="G36" i="8"/>
  <c r="H30" i="8"/>
  <c r="H18" i="8"/>
  <c r="N106" i="8"/>
  <c r="M90" i="8"/>
  <c r="N90" i="8" s="1"/>
  <c r="M74" i="8"/>
  <c r="N74" i="8" s="1"/>
  <c r="M58" i="8"/>
  <c r="N58" i="8" s="1"/>
  <c r="M42" i="8"/>
  <c r="N42" i="8" s="1"/>
  <c r="M26" i="8"/>
  <c r="N26" i="8" s="1"/>
  <c r="M10" i="8"/>
  <c r="N10" i="8" s="1"/>
  <c r="G101" i="8"/>
  <c r="H95" i="8"/>
  <c r="H6" i="8"/>
  <c r="N95" i="8"/>
  <c r="M79" i="8"/>
  <c r="N79" i="8" s="1"/>
  <c r="M63" i="8"/>
  <c r="N63" i="8" s="1"/>
  <c r="M47" i="8"/>
  <c r="N47" i="8" s="1"/>
  <c r="M31" i="8"/>
  <c r="N31" i="8" s="1"/>
  <c r="M15" i="8"/>
  <c r="N15" i="8" s="1"/>
  <c r="H106" i="8"/>
  <c r="G100" i="8"/>
  <c r="I100" i="8" s="1"/>
  <c r="J100" i="8" s="1"/>
  <c r="G94" i="8"/>
  <c r="I94" i="8" s="1"/>
  <c r="J94" i="8" s="1"/>
  <c r="H72" i="8"/>
  <c r="H117" i="8"/>
  <c r="H111" i="8"/>
  <c r="G105" i="8"/>
  <c r="I105" i="8" s="1"/>
  <c r="J105" i="8" s="1"/>
  <c r="G88" i="8"/>
  <c r="G82" i="8"/>
  <c r="I82" i="8" s="1"/>
  <c r="J82" i="8" s="1"/>
  <c r="H76" i="8"/>
  <c r="I76" i="8" s="1"/>
  <c r="J76" i="8" s="1"/>
  <c r="H70" i="8"/>
  <c r="H64" i="8"/>
  <c r="H58" i="8"/>
  <c r="G40" i="8"/>
  <c r="I40" i="8" s="1"/>
  <c r="J40" i="8" s="1"/>
  <c r="H34" i="8"/>
  <c r="G28" i="8"/>
  <c r="I28" i="8" s="1"/>
  <c r="J28" i="8" s="1"/>
  <c r="G22" i="8"/>
  <c r="I22" i="8" s="1"/>
  <c r="J22" i="8" s="1"/>
  <c r="N99" i="8"/>
  <c r="M83" i="8"/>
  <c r="N83" i="8" s="1"/>
  <c r="M67" i="8"/>
  <c r="N67" i="8" s="1"/>
  <c r="M51" i="8"/>
  <c r="N51" i="8" s="1"/>
  <c r="M35" i="8"/>
  <c r="N35" i="8" s="1"/>
  <c r="M19" i="8"/>
  <c r="N19" i="8" s="1"/>
  <c r="H48" i="8"/>
  <c r="I48" i="8" s="1"/>
  <c r="J48" i="8" s="1"/>
  <c r="G33" i="8"/>
  <c r="I33" i="8" s="1"/>
  <c r="J33" i="8" s="1"/>
  <c r="H27" i="8"/>
  <c r="H21" i="8"/>
  <c r="G104" i="8"/>
  <c r="I104" i="8" s="1"/>
  <c r="J104" i="8" s="1"/>
  <c r="H92" i="8"/>
  <c r="H15" i="8"/>
  <c r="H9" i="8"/>
  <c r="N103" i="8"/>
  <c r="M87" i="8"/>
  <c r="N87" i="8" s="1"/>
  <c r="M71" i="8"/>
  <c r="N71" i="8" s="1"/>
  <c r="M55" i="8"/>
  <c r="N55" i="8" s="1"/>
  <c r="M39" i="8"/>
  <c r="N39" i="8" s="1"/>
  <c r="M23" i="8"/>
  <c r="N23" i="8" s="1"/>
  <c r="H108" i="8"/>
  <c r="G97" i="8"/>
  <c r="I97" i="8" s="1"/>
  <c r="J97" i="8" s="1"/>
  <c r="G52" i="8"/>
  <c r="I52" i="8" s="1"/>
  <c r="J52" i="8" s="1"/>
  <c r="G41" i="8"/>
  <c r="I41" i="8" s="1"/>
  <c r="J41" i="8" s="1"/>
  <c r="H97" i="8"/>
  <c r="H37" i="8"/>
  <c r="H25" i="8"/>
  <c r="G102" i="8"/>
  <c r="G96" i="8"/>
  <c r="I96" i="8" s="1"/>
  <c r="J96" i="8" s="1"/>
  <c r="G80" i="8"/>
  <c r="I80" i="8" s="1"/>
  <c r="J80" i="8" s="1"/>
  <c r="G46" i="8"/>
  <c r="I46" i="8" s="1"/>
  <c r="J46" i="8" s="1"/>
  <c r="G29" i="8"/>
  <c r="I29" i="8" s="1"/>
  <c r="J29" i="8" s="1"/>
  <c r="H119" i="8"/>
  <c r="H71" i="8"/>
  <c r="G107" i="8"/>
  <c r="I107" i="8" s="1"/>
  <c r="J107" i="8" s="1"/>
  <c r="G35" i="8"/>
  <c r="G24" i="8"/>
  <c r="I24" i="8" s="1"/>
  <c r="J24" i="8" s="1"/>
  <c r="G18" i="8"/>
  <c r="I18" i="8" s="1"/>
  <c r="J18" i="8" s="1"/>
  <c r="H94" i="8"/>
  <c r="H82" i="8"/>
  <c r="H46" i="8"/>
  <c r="H22" i="8"/>
  <c r="H10" i="8"/>
  <c r="I23" i="8"/>
  <c r="J23" i="8" s="1"/>
  <c r="H69" i="8"/>
  <c r="H33" i="8"/>
  <c r="H36" i="8"/>
  <c r="I36" i="8" s="1"/>
  <c r="J36" i="8" s="1"/>
  <c r="G112" i="8"/>
  <c r="I112" i="8" s="1"/>
  <c r="J112" i="8" s="1"/>
  <c r="G89" i="8"/>
  <c r="G84" i="8"/>
  <c r="I84" i="8" s="1"/>
  <c r="J84" i="8" s="1"/>
  <c r="G78" i="8"/>
  <c r="I78" i="8" s="1"/>
  <c r="J78" i="8" s="1"/>
  <c r="G73" i="8"/>
  <c r="I73" i="8" s="1"/>
  <c r="J73" i="8" s="1"/>
  <c r="G67" i="8"/>
  <c r="I67" i="8" s="1"/>
  <c r="J67" i="8" s="1"/>
  <c r="G55" i="8"/>
  <c r="I55" i="8" s="1"/>
  <c r="J55" i="8" s="1"/>
  <c r="H116" i="8"/>
  <c r="H104" i="8"/>
  <c r="H80" i="8"/>
  <c r="H44" i="8"/>
  <c r="H8" i="8"/>
  <c r="G12" i="8"/>
  <c r="I12" i="8" s="1"/>
  <c r="J12" i="8" s="1"/>
  <c r="H103" i="8"/>
  <c r="H79" i="8"/>
  <c r="H67" i="8"/>
  <c r="H55" i="8"/>
  <c r="G117" i="8"/>
  <c r="G60" i="8"/>
  <c r="I60" i="8" s="1"/>
  <c r="J60" i="8" s="1"/>
  <c r="H102" i="8"/>
  <c r="I102" i="8" s="1"/>
  <c r="J102" i="8" s="1"/>
  <c r="H66" i="8"/>
  <c r="H42" i="8"/>
  <c r="G38" i="8"/>
  <c r="I38" i="8" s="1"/>
  <c r="J38" i="8" s="1"/>
  <c r="H113" i="8"/>
  <c r="H101" i="8"/>
  <c r="I101" i="8" s="1"/>
  <c r="J101" i="8" s="1"/>
  <c r="H53" i="8"/>
  <c r="H17" i="8"/>
  <c r="G65" i="8"/>
  <c r="I65" i="8" s="1"/>
  <c r="J65" i="8" s="1"/>
  <c r="H112" i="8"/>
  <c r="H100" i="8"/>
  <c r="H88" i="8"/>
  <c r="I88" i="8" s="1"/>
  <c r="J88" i="8" s="1"/>
  <c r="H52" i="8"/>
  <c r="H40" i="8"/>
  <c r="H28" i="8"/>
  <c r="G98" i="8"/>
  <c r="I98" i="8" s="1"/>
  <c r="J98" i="8" s="1"/>
  <c r="G92" i="8"/>
  <c r="I92" i="8" s="1"/>
  <c r="J92" i="8" s="1"/>
  <c r="G21" i="8"/>
  <c r="I21" i="8" s="1"/>
  <c r="J21" i="8" s="1"/>
  <c r="H120" i="8"/>
  <c r="G121" i="8"/>
  <c r="G115" i="8"/>
  <c r="I115" i="8" s="1"/>
  <c r="J115" i="8" s="1"/>
  <c r="G109" i="8"/>
  <c r="I109" i="8" s="1"/>
  <c r="J109" i="8" s="1"/>
  <c r="G76" i="8"/>
  <c r="H122" i="8"/>
  <c r="H98" i="8"/>
  <c r="H86" i="8"/>
  <c r="H62" i="8"/>
  <c r="I62" i="8" s="1"/>
  <c r="J62" i="8" s="1"/>
  <c r="H50" i="8"/>
  <c r="H38" i="8"/>
  <c r="H26" i="8"/>
  <c r="I75" i="8"/>
  <c r="J75" i="8" s="1"/>
  <c r="G85" i="8"/>
  <c r="I85" i="8" s="1"/>
  <c r="J85" i="8" s="1"/>
  <c r="G77" i="8"/>
  <c r="I77" i="8" s="1"/>
  <c r="J77" i="8" s="1"/>
  <c r="G11" i="8"/>
  <c r="I11" i="8" s="1"/>
  <c r="J11" i="8" s="1"/>
  <c r="G114" i="8"/>
  <c r="I114" i="8" s="1"/>
  <c r="J114" i="8" s="1"/>
  <c r="G110" i="8"/>
  <c r="I110" i="8" s="1"/>
  <c r="J110" i="8" s="1"/>
  <c r="G81" i="8"/>
  <c r="I81" i="8" s="1"/>
  <c r="J81" i="8" s="1"/>
  <c r="G68" i="8"/>
  <c r="I68" i="8" s="1"/>
  <c r="J68" i="8" s="1"/>
  <c r="G64" i="8"/>
  <c r="I64" i="8" s="1"/>
  <c r="J64" i="8" s="1"/>
  <c r="G32" i="8"/>
  <c r="I32" i="8" s="1"/>
  <c r="J32" i="8" s="1"/>
  <c r="G23" i="8"/>
  <c r="G14" i="8"/>
  <c r="I14" i="8" s="1"/>
  <c r="J14" i="8" s="1"/>
  <c r="G59" i="8"/>
  <c r="I59" i="8" s="1"/>
  <c r="J59" i="8" s="1"/>
  <c r="G118" i="8"/>
  <c r="G93" i="8"/>
  <c r="I93" i="8" s="1"/>
  <c r="J93" i="8" s="1"/>
  <c r="G58" i="8"/>
  <c r="I58" i="8" s="1"/>
  <c r="J58" i="8" s="1"/>
  <c r="G45" i="8"/>
  <c r="I45" i="8" s="1"/>
  <c r="J45" i="8" s="1"/>
  <c r="G31" i="8"/>
  <c r="I31" i="8" s="1"/>
  <c r="J31" i="8" s="1"/>
  <c r="G30" i="8"/>
  <c r="I30" i="8" s="1"/>
  <c r="J30" i="8" s="1"/>
  <c r="I35" i="8"/>
  <c r="J35" i="8" s="1"/>
  <c r="G74" i="8"/>
  <c r="G57" i="8"/>
  <c r="I57" i="8" s="1"/>
  <c r="J57" i="8" s="1"/>
  <c r="G43" i="8"/>
  <c r="I43" i="8" s="1"/>
  <c r="J43" i="8" s="1"/>
  <c r="G91" i="8"/>
  <c r="I91" i="8" s="1"/>
  <c r="J91" i="8" s="1"/>
  <c r="G83" i="8"/>
  <c r="I83" i="8" s="1"/>
  <c r="J83" i="8" s="1"/>
  <c r="G20" i="8"/>
  <c r="I20" i="8" s="1"/>
  <c r="J20" i="8" s="1"/>
  <c r="G7" i="8"/>
  <c r="I7" i="8" s="1"/>
  <c r="J7" i="8" s="1"/>
  <c r="G56" i="8"/>
  <c r="I56" i="8" s="1"/>
  <c r="J56" i="8" s="1"/>
  <c r="G95" i="8"/>
  <c r="I95" i="8" s="1"/>
  <c r="J95" i="8" s="1"/>
  <c r="G47" i="8"/>
  <c r="I47" i="8" s="1"/>
  <c r="J47" i="8" s="1"/>
  <c r="G19" i="8"/>
  <c r="I19" i="8" s="1"/>
  <c r="J19" i="8" s="1"/>
  <c r="G111" i="8"/>
  <c r="I111" i="8" s="1"/>
  <c r="J111" i="8" s="1"/>
  <c r="G99" i="8"/>
  <c r="I99" i="8" s="1"/>
  <c r="J99" i="8" s="1"/>
  <c r="G87" i="8"/>
  <c r="I87" i="8" s="1"/>
  <c r="J87" i="8" s="1"/>
  <c r="G75" i="8"/>
  <c r="G63" i="8"/>
  <c r="I63" i="8" s="1"/>
  <c r="J63" i="8" s="1"/>
  <c r="G51" i="8"/>
  <c r="I51" i="8" s="1"/>
  <c r="J51" i="8" s="1"/>
  <c r="G39" i="8"/>
  <c r="I39" i="8" s="1"/>
  <c r="J39" i="8" s="1"/>
  <c r="G27" i="8"/>
  <c r="I27" i="8" s="1"/>
  <c r="J27" i="8" s="1"/>
  <c r="G15" i="8"/>
  <c r="I15" i="8" s="1"/>
  <c r="J15" i="8" s="1"/>
  <c r="I74" i="8"/>
  <c r="J74" i="8" s="1"/>
  <c r="G5" i="8"/>
  <c r="I5" i="8" s="1"/>
  <c r="J5" i="8" s="1"/>
  <c r="AA62" i="7"/>
  <c r="AA54" i="7"/>
  <c r="AB53" i="7"/>
  <c r="AB63" i="7"/>
  <c r="AC53" i="7"/>
  <c r="AA63" i="7"/>
  <c r="Z63" i="7"/>
  <c r="AB64" i="7"/>
  <c r="X62" i="7"/>
  <c r="AC62" i="7"/>
  <c r="F4" i="7"/>
  <c r="F5" i="7"/>
  <c r="F6" i="7"/>
  <c r="F7" i="7"/>
  <c r="F9" i="7"/>
  <c r="F10" i="7"/>
  <c r="F11" i="7"/>
  <c r="F12" i="7"/>
  <c r="F13" i="7"/>
  <c r="F14" i="7"/>
  <c r="F15" i="7"/>
  <c r="F17" i="7"/>
  <c r="F22" i="7"/>
  <c r="F23" i="7"/>
  <c r="F24" i="7"/>
  <c r="F25" i="7"/>
  <c r="F28" i="7"/>
  <c r="F30" i="7"/>
  <c r="F31" i="7"/>
  <c r="F33" i="7"/>
  <c r="F34" i="7"/>
  <c r="F35" i="7"/>
  <c r="F36" i="7"/>
  <c r="F37" i="7"/>
  <c r="F38" i="7"/>
  <c r="F40" i="7"/>
  <c r="F41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3" i="7"/>
  <c r="F64" i="7"/>
  <c r="F65" i="7"/>
  <c r="F66" i="7"/>
  <c r="F69" i="7"/>
  <c r="F70" i="7"/>
  <c r="F71" i="7"/>
  <c r="F72" i="7"/>
  <c r="F73" i="7"/>
  <c r="F74" i="7"/>
  <c r="F75" i="7"/>
  <c r="F76" i="7"/>
  <c r="F77" i="7"/>
  <c r="F78" i="7"/>
  <c r="F79" i="7"/>
  <c r="F82" i="7"/>
  <c r="F83" i="7"/>
  <c r="F84" i="7"/>
  <c r="F85" i="7"/>
  <c r="F86" i="7"/>
  <c r="F89" i="7"/>
  <c r="F90" i="7"/>
  <c r="F92" i="7"/>
  <c r="F93" i="7"/>
  <c r="F94" i="7"/>
  <c r="F95" i="7"/>
  <c r="F96" i="7"/>
  <c r="F97" i="7"/>
  <c r="F98" i="7"/>
  <c r="F100" i="7"/>
  <c r="F101" i="7"/>
  <c r="F103" i="7"/>
  <c r="F104" i="7"/>
  <c r="F105" i="7"/>
  <c r="F106" i="7"/>
  <c r="F107" i="7"/>
  <c r="F108" i="7"/>
  <c r="F109" i="7"/>
  <c r="F110" i="7"/>
  <c r="F112" i="7"/>
  <c r="F113" i="7"/>
  <c r="F114" i="7"/>
  <c r="F115" i="7"/>
  <c r="F118" i="7"/>
  <c r="F119" i="7"/>
  <c r="F2" i="7"/>
  <c r="F3" i="7"/>
  <c r="F8" i="7"/>
  <c r="F16" i="7"/>
  <c r="F18" i="7"/>
  <c r="F19" i="7"/>
  <c r="F20" i="7"/>
  <c r="F21" i="7"/>
  <c r="F26" i="7"/>
  <c r="F27" i="7"/>
  <c r="F29" i="7"/>
  <c r="F32" i="7"/>
  <c r="F39" i="7"/>
  <c r="F42" i="7"/>
  <c r="F44" i="7"/>
  <c r="F62" i="7"/>
  <c r="F67" i="7"/>
  <c r="F68" i="7"/>
  <c r="F80" i="7"/>
  <c r="F81" i="7"/>
  <c r="F87" i="7"/>
  <c r="F88" i="7"/>
  <c r="F91" i="7"/>
  <c r="F99" i="7"/>
  <c r="F102" i="7"/>
  <c r="F111" i="7"/>
  <c r="F116" i="7"/>
  <c r="F117" i="7"/>
  <c r="H48" i="6"/>
  <c r="H50" i="6"/>
  <c r="H52" i="6"/>
  <c r="H46" i="6"/>
  <c r="G52" i="6"/>
  <c r="G50" i="6"/>
  <c r="G48" i="6"/>
  <c r="G46" i="6"/>
  <c r="N31" i="6"/>
  <c r="D72" i="6"/>
  <c r="D64" i="6"/>
  <c r="E64" i="6" s="1"/>
  <c r="E72" i="6"/>
  <c r="D68" i="6"/>
  <c r="E68" i="6" s="1"/>
  <c r="D59" i="6"/>
  <c r="E59" i="6" s="1"/>
  <c r="F49" i="6"/>
  <c r="F45" i="6"/>
  <c r="E51" i="6"/>
  <c r="F51" i="6" s="1"/>
  <c r="E49" i="6"/>
  <c r="E47" i="6"/>
  <c r="F47" i="6" s="1"/>
  <c r="E45" i="6"/>
  <c r="P14" i="6"/>
  <c r="P12" i="6"/>
  <c r="P10" i="6"/>
  <c r="P8" i="6"/>
  <c r="P6" i="6"/>
  <c r="P3" i="6"/>
  <c r="Q3" i="6" s="1"/>
  <c r="F33" i="6"/>
  <c r="E33" i="6"/>
  <c r="E32" i="6"/>
  <c r="D27" i="6"/>
  <c r="H25" i="6"/>
  <c r="F25" i="6"/>
  <c r="I25" i="6" s="1"/>
  <c r="J25" i="6" s="1"/>
  <c r="H24" i="6"/>
  <c r="F24" i="6"/>
  <c r="H23" i="6"/>
  <c r="F23" i="6"/>
  <c r="H22" i="6"/>
  <c r="F22" i="6"/>
  <c r="H21" i="6"/>
  <c r="F21" i="6"/>
  <c r="H20" i="6"/>
  <c r="F20" i="6"/>
  <c r="H19" i="6"/>
  <c r="F19" i="6"/>
  <c r="F18" i="6"/>
  <c r="F17" i="6"/>
  <c r="F16" i="6"/>
  <c r="F15" i="6"/>
  <c r="F14" i="6"/>
  <c r="E8" i="6"/>
  <c r="E7" i="6"/>
  <c r="E6" i="6"/>
  <c r="E5" i="6"/>
  <c r="E4" i="6"/>
  <c r="E3" i="6"/>
  <c r="F31" i="5"/>
  <c r="E31" i="5"/>
  <c r="E30" i="5"/>
  <c r="D25" i="5"/>
  <c r="H23" i="5"/>
  <c r="H22" i="5"/>
  <c r="H21" i="5"/>
  <c r="H20" i="5"/>
  <c r="H19" i="5"/>
  <c r="H18" i="5"/>
  <c r="H17" i="5"/>
  <c r="F19" i="5"/>
  <c r="F20" i="5"/>
  <c r="F21" i="5"/>
  <c r="F22" i="5"/>
  <c r="F23" i="5"/>
  <c r="I23" i="5" s="1"/>
  <c r="J23" i="5" s="1"/>
  <c r="F18" i="5"/>
  <c r="F13" i="5"/>
  <c r="F14" i="5"/>
  <c r="F15" i="5"/>
  <c r="F16" i="5"/>
  <c r="F17" i="5"/>
  <c r="F12" i="5"/>
  <c r="E4" i="5"/>
  <c r="E5" i="5"/>
  <c r="E6" i="5"/>
  <c r="E7" i="5"/>
  <c r="E8" i="5"/>
  <c r="E3" i="5"/>
  <c r="Q101" i="8" l="1"/>
  <c r="I118" i="8"/>
  <c r="J118" i="8" s="1"/>
  <c r="I121" i="8"/>
  <c r="J121" i="8" s="1"/>
  <c r="I117" i="8"/>
  <c r="J117" i="8" s="1"/>
  <c r="H119" i="7"/>
  <c r="H107" i="7"/>
  <c r="H95" i="7"/>
  <c r="H83" i="7"/>
  <c r="H71" i="7"/>
  <c r="H59" i="7"/>
  <c r="H47" i="7"/>
  <c r="H35" i="7"/>
  <c r="H23" i="7"/>
  <c r="H11" i="7"/>
  <c r="H2" i="7"/>
  <c r="H108" i="7"/>
  <c r="H96" i="7"/>
  <c r="H84" i="7"/>
  <c r="H72" i="7"/>
  <c r="H60" i="7"/>
  <c r="H48" i="7"/>
  <c r="H36" i="7"/>
  <c r="H24" i="7"/>
  <c r="H12" i="7"/>
  <c r="H118" i="7"/>
  <c r="H106" i="7"/>
  <c r="H94" i="7"/>
  <c r="H82" i="7"/>
  <c r="H70" i="7"/>
  <c r="H58" i="7"/>
  <c r="H46" i="7"/>
  <c r="H34" i="7"/>
  <c r="H22" i="7"/>
  <c r="H10" i="7"/>
  <c r="H117" i="7"/>
  <c r="H105" i="7"/>
  <c r="H93" i="7"/>
  <c r="H81" i="7"/>
  <c r="H69" i="7"/>
  <c r="H57" i="7"/>
  <c r="H45" i="7"/>
  <c r="H33" i="7"/>
  <c r="H21" i="7"/>
  <c r="H9" i="7"/>
  <c r="H116" i="7"/>
  <c r="H104" i="7"/>
  <c r="H92" i="7"/>
  <c r="H80" i="7"/>
  <c r="H68" i="7"/>
  <c r="H56" i="7"/>
  <c r="H44" i="7"/>
  <c r="H32" i="7"/>
  <c r="H20" i="7"/>
  <c r="H8" i="7"/>
  <c r="H115" i="7"/>
  <c r="H103" i="7"/>
  <c r="H91" i="7"/>
  <c r="H79" i="7"/>
  <c r="H67" i="7"/>
  <c r="H55" i="7"/>
  <c r="H43" i="7"/>
  <c r="H31" i="7"/>
  <c r="H19" i="7"/>
  <c r="H7" i="7"/>
  <c r="H114" i="7"/>
  <c r="H102" i="7"/>
  <c r="H90" i="7"/>
  <c r="H78" i="7"/>
  <c r="H66" i="7"/>
  <c r="H54" i="7"/>
  <c r="H42" i="7"/>
  <c r="H30" i="7"/>
  <c r="H18" i="7"/>
  <c r="H6" i="7"/>
  <c r="H113" i="7"/>
  <c r="H101" i="7"/>
  <c r="H89" i="7"/>
  <c r="H77" i="7"/>
  <c r="H65" i="7"/>
  <c r="H53" i="7"/>
  <c r="H41" i="7"/>
  <c r="H29" i="7"/>
  <c r="H17" i="7"/>
  <c r="H5" i="7"/>
  <c r="H112" i="7"/>
  <c r="H100" i="7"/>
  <c r="H88" i="7"/>
  <c r="H76" i="7"/>
  <c r="H64" i="7"/>
  <c r="H52" i="7"/>
  <c r="H40" i="7"/>
  <c r="H28" i="7"/>
  <c r="H16" i="7"/>
  <c r="H4" i="7"/>
  <c r="H111" i="7"/>
  <c r="H99" i="7"/>
  <c r="H87" i="7"/>
  <c r="H75" i="7"/>
  <c r="H63" i="7"/>
  <c r="H51" i="7"/>
  <c r="H39" i="7"/>
  <c r="H27" i="7"/>
  <c r="H15" i="7"/>
  <c r="H3" i="7"/>
  <c r="H110" i="7"/>
  <c r="H98" i="7"/>
  <c r="H86" i="7"/>
  <c r="H74" i="7"/>
  <c r="H62" i="7"/>
  <c r="H50" i="7"/>
  <c r="H38" i="7"/>
  <c r="H26" i="7"/>
  <c r="H14" i="7"/>
  <c r="H109" i="7"/>
  <c r="H97" i="7"/>
  <c r="H85" i="7"/>
  <c r="H73" i="7"/>
  <c r="H61" i="7"/>
  <c r="H49" i="7"/>
  <c r="H37" i="7"/>
  <c r="H25" i="7"/>
  <c r="H13" i="7"/>
  <c r="Q6" i="6"/>
  <c r="Q8" i="6"/>
  <c r="Q10" i="6"/>
  <c r="Q12" i="6"/>
  <c r="Q14" i="6"/>
  <c r="F26" i="6"/>
  <c r="F24" i="5"/>
  <c r="G116" i="1"/>
  <c r="G117" i="1"/>
  <c r="G118" i="1"/>
  <c r="G119" i="1"/>
  <c r="G120" i="1"/>
  <c r="G121" i="1"/>
  <c r="G115" i="1"/>
  <c r="G103" i="1"/>
  <c r="G104" i="1"/>
  <c r="G105" i="1"/>
  <c r="G106" i="1"/>
  <c r="G107" i="1"/>
  <c r="G108" i="1"/>
  <c r="G109" i="1"/>
  <c r="G110" i="1"/>
  <c r="G111" i="1"/>
  <c r="G112" i="1"/>
  <c r="G102" i="1"/>
  <c r="AM28" i="1"/>
  <c r="AJ71" i="1"/>
  <c r="AJ70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2" i="3"/>
  <c r="U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2" i="1"/>
  <c r="L103" i="1"/>
  <c r="L104" i="1"/>
  <c r="L107" i="1"/>
  <c r="L108" i="1"/>
  <c r="L116" i="1"/>
  <c r="L119" i="1"/>
  <c r="L120" i="1"/>
  <c r="L128" i="1"/>
  <c r="L131" i="1"/>
  <c r="L132" i="1"/>
  <c r="L140" i="1"/>
  <c r="L143" i="1"/>
  <c r="L144" i="1"/>
  <c r="L152" i="1"/>
  <c r="L155" i="1"/>
  <c r="L156" i="1"/>
  <c r="L164" i="1"/>
  <c r="L167" i="1"/>
  <c r="L168" i="1"/>
  <c r="L176" i="1"/>
  <c r="L179" i="1"/>
  <c r="L180" i="1"/>
  <c r="L188" i="1"/>
  <c r="L191" i="1"/>
  <c r="L19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4" i="1"/>
  <c r="K100" i="1"/>
  <c r="L100" i="1" s="1"/>
  <c r="K101" i="1"/>
  <c r="L101" i="1" s="1"/>
  <c r="K102" i="1"/>
  <c r="L102" i="1" s="1"/>
  <c r="K103" i="1"/>
  <c r="K104" i="1"/>
  <c r="K105" i="1"/>
  <c r="L105" i="1" s="1"/>
  <c r="K106" i="1"/>
  <c r="L106" i="1" s="1"/>
  <c r="K107" i="1"/>
  <c r="K108" i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K117" i="1"/>
  <c r="L117" i="1" s="1"/>
  <c r="K118" i="1"/>
  <c r="L118" i="1" s="1"/>
  <c r="K119" i="1"/>
  <c r="K120" i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K129" i="1"/>
  <c r="L129" i="1" s="1"/>
  <c r="K130" i="1"/>
  <c r="L130" i="1" s="1"/>
  <c r="K131" i="1"/>
  <c r="K132" i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K141" i="1"/>
  <c r="L141" i="1" s="1"/>
  <c r="K142" i="1"/>
  <c r="L142" i="1" s="1"/>
  <c r="K143" i="1"/>
  <c r="K144" i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K153" i="1"/>
  <c r="L153" i="1" s="1"/>
  <c r="K154" i="1"/>
  <c r="L154" i="1" s="1"/>
  <c r="K155" i="1"/>
  <c r="K156" i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K165" i="1"/>
  <c r="L165" i="1" s="1"/>
  <c r="K166" i="1"/>
  <c r="L166" i="1" s="1"/>
  <c r="K167" i="1"/>
  <c r="K168" i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K177" i="1"/>
  <c r="L177" i="1" s="1"/>
  <c r="K178" i="1"/>
  <c r="L178" i="1" s="1"/>
  <c r="K179" i="1"/>
  <c r="K180" i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K189" i="1"/>
  <c r="L189" i="1" s="1"/>
  <c r="K190" i="1"/>
  <c r="L190" i="1" s="1"/>
  <c r="K191" i="1"/>
  <c r="K192" i="1"/>
  <c r="K193" i="1"/>
  <c r="L193" i="1" s="1"/>
  <c r="K194" i="1"/>
  <c r="L194" i="1" s="1"/>
  <c r="K195" i="1"/>
  <c r="L195" i="1" s="1"/>
  <c r="K99" i="1"/>
  <c r="L99" i="1" s="1"/>
  <c r="J51" i="1"/>
  <c r="J52" i="1"/>
  <c r="J53" i="1"/>
  <c r="J54" i="1"/>
  <c r="J55" i="1"/>
  <c r="J56" i="1"/>
  <c r="J57" i="1"/>
  <c r="J58" i="1"/>
  <c r="J50" i="1"/>
  <c r="AI73" i="1"/>
  <c r="AI71" i="1"/>
  <c r="AG4" i="1"/>
  <c r="AH4" i="1"/>
  <c r="AI4" i="1"/>
  <c r="AJ4" i="1"/>
  <c r="AK4" i="1"/>
  <c r="AL4" i="1"/>
  <c r="AF4" i="1"/>
  <c r="AG7" i="1"/>
  <c r="AH7" i="1"/>
  <c r="AI7" i="1"/>
  <c r="AJ7" i="1"/>
  <c r="AK7" i="1"/>
  <c r="AL7" i="1"/>
  <c r="AF7" i="1"/>
  <c r="AH6" i="1"/>
  <c r="AI6" i="1"/>
  <c r="AJ6" i="1"/>
  <c r="AK6" i="1"/>
  <c r="AL6" i="1"/>
  <c r="AG6" i="1"/>
  <c r="AL29" i="1"/>
  <c r="AL30" i="1" s="1"/>
  <c r="AL31" i="1" l="1"/>
  <c r="AL32" i="1" l="1"/>
  <c r="AL33" i="1" l="1"/>
  <c r="AL34" i="1" l="1"/>
  <c r="AM33" i="1" s="1"/>
  <c r="AM34" i="1" l="1"/>
  <c r="AM29" i="1"/>
  <c r="AM30" i="1"/>
  <c r="AM31" i="1"/>
  <c r="AM32" i="1"/>
</calcChain>
</file>

<file path=xl/sharedStrings.xml><?xml version="1.0" encoding="utf-8"?>
<sst xmlns="http://schemas.openxmlformats.org/spreadsheetml/2006/main" count="149" uniqueCount="61">
  <si>
    <t>Byte 7</t>
  </si>
  <si>
    <t>Byte 8</t>
  </si>
  <si>
    <t>Byte 9</t>
  </si>
  <si>
    <t>Beam Energy</t>
  </si>
  <si>
    <t>B1</t>
  </si>
  <si>
    <t>B2</t>
  </si>
  <si>
    <t>B3</t>
  </si>
  <si>
    <t>B4</t>
  </si>
  <si>
    <t>B5</t>
  </si>
  <si>
    <t>B6</t>
  </si>
  <si>
    <t>B7</t>
  </si>
  <si>
    <t>X</t>
  </si>
  <si>
    <t>Slope</t>
  </si>
  <si>
    <t>B8-0</t>
  </si>
  <si>
    <t>B8-2</t>
  </si>
  <si>
    <t>Calc Beam Energy</t>
  </si>
  <si>
    <t>Input1</t>
  </si>
  <si>
    <t>Input2</t>
  </si>
  <si>
    <t>Input3</t>
  </si>
  <si>
    <t>Output</t>
  </si>
  <si>
    <t>Delta</t>
  </si>
  <si>
    <t>Hmmm, fit seems to get worse when Byte 8 goes over 127…</t>
  </si>
  <si>
    <t>Calc</t>
  </si>
  <si>
    <t>B8</t>
  </si>
  <si>
    <t>B9</t>
  </si>
  <si>
    <t>BeamEnergy</t>
  </si>
  <si>
    <t>Calc Energy</t>
  </si>
  <si>
    <t>Delta2</t>
  </si>
  <si>
    <t>Byte8</t>
  </si>
  <si>
    <t>BeamEnergy-66</t>
  </si>
  <si>
    <t>BeamEnergy-67</t>
  </si>
  <si>
    <t>BeamEnergy-68</t>
  </si>
  <si>
    <t>BeamEnergy-69</t>
  </si>
  <si>
    <t>BeamEnergy-70</t>
  </si>
  <si>
    <t>BeamEnergy-71</t>
  </si>
  <si>
    <t>BeamEnergy-72</t>
  </si>
  <si>
    <t>Sum</t>
  </si>
  <si>
    <t>Byte</t>
  </si>
  <si>
    <t>V66</t>
  </si>
  <si>
    <t>V67</t>
  </si>
  <si>
    <t>V68</t>
  </si>
  <si>
    <t>V69</t>
  </si>
  <si>
    <t>V70</t>
  </si>
  <si>
    <t>V71</t>
  </si>
  <si>
    <t>V72</t>
  </si>
  <si>
    <t>Intercept</t>
  </si>
  <si>
    <t>&lt;128</t>
  </si>
  <si>
    <t>&gt;128</t>
  </si>
  <si>
    <t>B8m</t>
  </si>
  <si>
    <t>B9m</t>
  </si>
  <si>
    <t>K1</t>
  </si>
  <si>
    <t>K2</t>
  </si>
  <si>
    <t>b1</t>
  </si>
  <si>
    <t>b2</t>
  </si>
  <si>
    <t>b3</t>
  </si>
  <si>
    <t>Beam E</t>
  </si>
  <si>
    <t>K3</t>
  </si>
  <si>
    <t>Calc Energy2</t>
  </si>
  <si>
    <t>Calc E</t>
  </si>
  <si>
    <t>b2m</t>
  </si>
  <si>
    <t>b3m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</si>
</sst>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8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1" fontId="0" fillId="0" borderId="0" xfId="0" applyNumberFormat="1"/>
    <xf numFmtId="0" fontId="2" fillId="0" borderId="1" xfId="0" applyFont="1" applyBorder="1"/>
    <xf numFmtId="165" fontId="0" fillId="0" borderId="0" xfId="1" applyNumberFormat="1" applyFont="1"/>
    <xf numFmtId="165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Beam Energy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211423200302802"/>
                  <c:y val="1.282719608237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Sheet1!$A$4:$A$12</c:f>
              <c:numCache>
                <c:formatCode>General</c:formatCode>
                <c:ptCount val="9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3.2000000000000001E-2</c:v>
                </c:pt>
                <c:pt idx="1">
                  <c:v>0.128</c:v>
                </c:pt>
                <c:pt idx="2">
                  <c:v>0.51200000000000001</c:v>
                </c:pt>
                <c:pt idx="3">
                  <c:v>2.048</c:v>
                </c:pt>
                <c:pt idx="4">
                  <c:v>8.1920000000000002</c:v>
                </c:pt>
                <c:pt idx="5">
                  <c:v>32.768000000000001</c:v>
                </c:pt>
                <c:pt idx="6">
                  <c:v>131.072</c:v>
                </c:pt>
                <c:pt idx="7">
                  <c:v>524.28800000000001</c:v>
                </c:pt>
                <c:pt idx="8">
                  <c:v>2097.152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A-438B-9B94-F8A14C7B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31632"/>
        <c:axId val="1994790944"/>
      </c:scatterChart>
      <c:valAx>
        <c:axId val="115083163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0944"/>
        <c:crosses val="autoZero"/>
        <c:crossBetween val="midCat"/>
      </c:valAx>
      <c:valAx>
        <c:axId val="199479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3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97676039870537"/>
                  <c:y val="-4.4251713150171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Sheet6!$B$59:$B$62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Sheet6!$C$59:$C$62</c:f>
              <c:numCache>
                <c:formatCode>General</c:formatCode>
                <c:ptCount val="4"/>
                <c:pt idx="0">
                  <c:v>8.1920000000000002</c:v>
                </c:pt>
                <c:pt idx="1">
                  <c:v>8.1959999999999997</c:v>
                </c:pt>
                <c:pt idx="2">
                  <c:v>8.1999999999999993</c:v>
                </c:pt>
                <c:pt idx="3">
                  <c:v>8.2080000000000002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5-4068-94AA-0B4759C1E5E9}"/>
            </c:ext>
          </c:extLst>
        </c:ser>
        <c:ser>
          <c:idx val="1"/>
          <c:order val="1"/>
          <c:tx>
            <c:strRef>
              <c:f>Sheet6!$A$64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Sheet6!$B$65:$B$67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Sheet6!$C$65:$C$67</c:f>
              <c:numCache>
                <c:formatCode>General</c:formatCode>
                <c:ptCount val="3"/>
                <c:pt idx="0">
                  <c:v>9.2200000000000006</c:v>
                </c:pt>
                <c:pt idx="1">
                  <c:v>9.2240000000000002</c:v>
                </c:pt>
                <c:pt idx="2">
                  <c:v>9.2319999999999993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5-4068-94AA-0B4759C1E5E9}"/>
            </c:ext>
          </c:extLst>
        </c:ser>
        <c:ser>
          <c:idx val="2"/>
          <c:order val="2"/>
          <c:tx>
            <c:strRef>
              <c:f>Sheet6!$A$68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422460722801"/>
                  <c:y val="-0.4478190052511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Sheet6!$B$68:$B$71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Sheet6!$C$68:$C$71</c:f>
              <c:numCache>
                <c:formatCode>General</c:formatCode>
                <c:ptCount val="4"/>
                <c:pt idx="0">
                  <c:v>10.24</c:v>
                </c:pt>
                <c:pt idx="1">
                  <c:v>10.244</c:v>
                </c:pt>
                <c:pt idx="2">
                  <c:v>10.247999999999999</c:v>
                </c:pt>
                <c:pt idx="3">
                  <c:v>10.255000000000001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5-4068-94AA-0B4759C1E5E9}"/>
            </c:ext>
          </c:extLst>
        </c:ser>
        <c:ser>
          <c:idx val="3"/>
          <c:order val="3"/>
          <c:tx>
            <c:strRef>
              <c:f>Sheet6!$A$72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Sheet6!$B$72:$B$73</c:f>
              <c:numCache>
                <c:formatCode>General</c:formatCode>
                <c:ptCount val="2"/>
                <c:pt idx="0">
                  <c:v>0</c:v>
                </c:pt>
                <c:pt idx="1">
                  <c:v>64</c:v>
                </c:pt>
              </c:numCache>
            </c:numRef>
          </c:xVal>
          <c:yVal>
            <c:numRef>
              <c:f>Sheet6!$C$72:$C$73</c:f>
              <c:numCache>
                <c:formatCode>General</c:formatCode>
                <c:ptCount val="2"/>
                <c:pt idx="0">
                  <c:v>12.288</c:v>
                </c:pt>
                <c:pt idx="1">
                  <c:v>12.304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5-4068-94AA-0B4759C1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118496"/>
        <c:axId val="1291118976"/>
      </c:scatterChart>
      <c:valAx>
        <c:axId val="12911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8976"/>
        <c:crosses val="autoZero"/>
        <c:crossBetween val="midCat"/>
      </c:valAx>
      <c:valAx>
        <c:axId val="1291118976"/>
        <c:scaling>
          <c:orientation val="minMax"/>
          <c:min val="1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BeamEnergy-66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Sheet7!$N$17</c:f>
              <c:strCache>
                <c:ptCount val="1"/>
                <c:pt idx="0">
                  <c:v>BeamEnergy-66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471128608923885E-2"/>
                  <c:y val="0.2777468706536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Sheet7!$M$18:$M$27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26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127</c:v>
                </c:pt>
                <c:pt idx="9">
                  <c:v>255</c:v>
                </c:pt>
              </c:numCache>
            </c:numRef>
          </c:xVal>
          <c:yVal>
            <c:numRef>
              <c:f>Sheet7!$N$18:$N$27</c:f>
              <c:numCache>
                <c:formatCode>General</c:formatCode>
                <c:ptCount val="10"/>
                <c:pt idx="0">
                  <c:v>3.3000000000000002E-2</c:v>
                </c:pt>
                <c:pt idx="1">
                  <c:v>3.4000000000000002E-2</c:v>
                </c:pt>
                <c:pt idx="2">
                  <c:v>3.5000000000000003E-2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0.04</c:v>
                </c:pt>
                <c:pt idx="6">
                  <c:v>4.3999999999999997E-2</c:v>
                </c:pt>
                <c:pt idx="7">
                  <c:v>4.8000000000000001E-2</c:v>
                </c:pt>
                <c:pt idx="8">
                  <c:v>6.4000000000000001E-2</c:v>
                </c:pt>
                <c:pt idx="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F-4F1C-AD11-0B8BDF1B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64128"/>
        <c:axId val="1458167008"/>
      </c:scatterChart>
      <c:valAx>
        <c:axId val="14581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67008"/>
        <c:crosses val="autoZero"/>
        <c:crossBetween val="midCat"/>
      </c:valAx>
      <c:valAx>
        <c:axId val="1458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BeamEnergy-66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Sheet7!$N$17</c:f>
              <c:strCache>
                <c:ptCount val="1"/>
                <c:pt idx="0">
                  <c:v>BeamEnergy-66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710411198600171E-2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Sheet7!$M$18:$M$27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26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127</c:v>
                </c:pt>
                <c:pt idx="9">
                  <c:v>255</c:v>
                </c:pt>
              </c:numCache>
            </c:numRef>
          </c:xVal>
          <c:yVal>
            <c:numRef>
              <c:f>Sheet7!$N$18:$N$26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3.4000000000000002E-2</c:v>
                </c:pt>
                <c:pt idx="2">
                  <c:v>3.5000000000000003E-2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0.04</c:v>
                </c:pt>
                <c:pt idx="6">
                  <c:v>4.3999999999999997E-2</c:v>
                </c:pt>
                <c:pt idx="7">
                  <c:v>4.8000000000000001E-2</c:v>
                </c:pt>
                <c:pt idx="8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2-4BFE-854B-8FEC46AA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64128"/>
        <c:axId val="1458167008"/>
      </c:scatterChart>
      <c:valAx>
        <c:axId val="14581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67008"/>
        <c:crosses val="autoZero"/>
        <c:crossBetween val="midCat"/>
      </c:valAx>
      <c:valAx>
        <c:axId val="1458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Sheet7!$Z$17</c:f>
              <c:strCache>
                <c:ptCount val="1"/>
                <c:pt idx="0">
                  <c:v>BeamEnergy-67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149708386742427E-3"/>
                  <c:y val="0.2410203416968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Sheet7!$Y$18:$Y$30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164</c:v>
                </c:pt>
              </c:numCache>
            </c:numRef>
          </c:xVal>
          <c:yVal>
            <c:numRef>
              <c:f>Sheet7!$Z$18:$Z$30</c:f>
              <c:numCache>
                <c:formatCode>General</c:formatCode>
                <c:ptCount val="13"/>
                <c:pt idx="0">
                  <c:v>0.128</c:v>
                </c:pt>
                <c:pt idx="1">
                  <c:v>0.129</c:v>
                </c:pt>
                <c:pt idx="2">
                  <c:v>0.13</c:v>
                </c:pt>
                <c:pt idx="3">
                  <c:v>0.13100000000000001</c:v>
                </c:pt>
                <c:pt idx="4">
                  <c:v>0.13200000000000001</c:v>
                </c:pt>
                <c:pt idx="5">
                  <c:v>0.13300000000000001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0.17599999999999999</c:v>
                </c:pt>
                <c:pt idx="9">
                  <c:v>0.224</c:v>
                </c:pt>
                <c:pt idx="10">
                  <c:v>0.255</c:v>
                </c:pt>
                <c:pt idx="11">
                  <c:v>0.312</c:v>
                </c:pt>
                <c:pt idx="12">
                  <c:v>0.32800000000000001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D0D-BB30-F5C3F86C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44176"/>
        <c:axId val="1545429776"/>
      </c:scatterChart>
      <c:valAx>
        <c:axId val="15454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776"/>
        <c:crosses val="autoZero"/>
        <c:crossBetween val="midCat"/>
      </c:valAx>
      <c:valAx>
        <c:axId val="1545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Sheet7!$Z$17</c:f>
              <c:strCache>
                <c:ptCount val="1"/>
                <c:pt idx="0">
                  <c:v>BeamEnergy-67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359047064003148E-3"/>
                  <c:y val="0.20312609211960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Sheet7!$Y$18:$Y$28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</c:numCache>
            </c:numRef>
          </c:xVal>
          <c:yVal>
            <c:numRef>
              <c:f>Sheet7!$Z$18:$Z$28</c:f>
              <c:numCache>
                <c:formatCode>General</c:formatCode>
                <c:ptCount val="11"/>
                <c:pt idx="0">
                  <c:v>0.128</c:v>
                </c:pt>
                <c:pt idx="1">
                  <c:v>0.129</c:v>
                </c:pt>
                <c:pt idx="2">
                  <c:v>0.13</c:v>
                </c:pt>
                <c:pt idx="3">
                  <c:v>0.13100000000000001</c:v>
                </c:pt>
                <c:pt idx="4">
                  <c:v>0.13200000000000001</c:v>
                </c:pt>
                <c:pt idx="5">
                  <c:v>0.13300000000000001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0.17599999999999999</c:v>
                </c:pt>
                <c:pt idx="9">
                  <c:v>0.224</c:v>
                </c:pt>
                <c:pt idx="10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2-4DEA-BED0-63E3FAC5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44176"/>
        <c:axId val="1545429776"/>
      </c:scatterChart>
      <c:valAx>
        <c:axId val="15454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776"/>
        <c:crosses val="autoZero"/>
        <c:crossBetween val="midCat"/>
      </c:valAx>
      <c:valAx>
        <c:axId val="1545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Sheet7!$AN$17</c:f>
              <c:strCache>
                <c:ptCount val="1"/>
                <c:pt idx="0">
                  <c:v>BeamEnergy-68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962106929970898E-2"/>
                  <c:y val="0.27160753053970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Sheet7!$AM$18:$AM$30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162</c:v>
                </c:pt>
              </c:numCache>
            </c:numRef>
          </c:xVal>
          <c:yVal>
            <c:numRef>
              <c:f>Sheet7!$AN$18:$AN$30</c:f>
              <c:numCache>
                <c:formatCode>General</c:formatCode>
                <c:ptCount val="13"/>
                <c:pt idx="0">
                  <c:v>2.0640000000000001</c:v>
                </c:pt>
                <c:pt idx="1">
                  <c:v>2.08</c:v>
                </c:pt>
                <c:pt idx="2">
                  <c:v>2.0960000000000001</c:v>
                </c:pt>
                <c:pt idx="3">
                  <c:v>2.1120000000000001</c:v>
                </c:pt>
                <c:pt idx="4">
                  <c:v>2.1280000000000001</c:v>
                </c:pt>
                <c:pt idx="5">
                  <c:v>2.1440000000000001</c:v>
                </c:pt>
                <c:pt idx="6">
                  <c:v>2.2400000000000002</c:v>
                </c:pt>
                <c:pt idx="7">
                  <c:v>2.4319999999999999</c:v>
                </c:pt>
                <c:pt idx="8">
                  <c:v>2.8159999999999998</c:v>
                </c:pt>
                <c:pt idx="9">
                  <c:v>3.5840000000000001</c:v>
                </c:pt>
                <c:pt idx="10">
                  <c:v>4.08</c:v>
                </c:pt>
                <c:pt idx="11">
                  <c:v>4.992</c:v>
                </c:pt>
                <c:pt idx="12">
                  <c:v>5.1840000000000002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C-4F66-B807-6E68BB50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6656"/>
        <c:axId val="180581616"/>
      </c:scatterChart>
      <c:valAx>
        <c:axId val="1806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1616"/>
        <c:crosses val="autoZero"/>
        <c:crossBetween val="midCat"/>
      </c:valAx>
      <c:valAx>
        <c:axId val="1805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Sheet7!$AN$17</c:f>
              <c:strCache>
                <c:ptCount val="1"/>
                <c:pt idx="0">
                  <c:v>BeamEnergy-68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621213074634576E-2"/>
                  <c:y val="0.2239873945095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Sheet7!$AM$18:$AM$28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</c:numCache>
            </c:numRef>
          </c:xVal>
          <c:yVal>
            <c:numRef>
              <c:f>Sheet7!$AN$18:$AN$28</c:f>
              <c:numCache>
                <c:formatCode>General</c:formatCode>
                <c:ptCount val="11"/>
                <c:pt idx="0">
                  <c:v>2.0640000000000001</c:v>
                </c:pt>
                <c:pt idx="1">
                  <c:v>2.08</c:v>
                </c:pt>
                <c:pt idx="2">
                  <c:v>2.0960000000000001</c:v>
                </c:pt>
                <c:pt idx="3">
                  <c:v>2.1120000000000001</c:v>
                </c:pt>
                <c:pt idx="4">
                  <c:v>2.1280000000000001</c:v>
                </c:pt>
                <c:pt idx="5">
                  <c:v>2.1440000000000001</c:v>
                </c:pt>
                <c:pt idx="6">
                  <c:v>2.2400000000000002</c:v>
                </c:pt>
                <c:pt idx="7">
                  <c:v>2.4319999999999999</c:v>
                </c:pt>
                <c:pt idx="8">
                  <c:v>2.8159999999999998</c:v>
                </c:pt>
                <c:pt idx="9">
                  <c:v>3.5840000000000001</c:v>
                </c:pt>
                <c:pt idx="10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B-42AA-B6C5-00E80A5C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6656"/>
        <c:axId val="180581616"/>
      </c:scatterChart>
      <c:valAx>
        <c:axId val="1806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1616"/>
        <c:crosses val="autoZero"/>
        <c:crossBetween val="midCat"/>
      </c:valAx>
      <c:valAx>
        <c:axId val="1805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Sheet7!$AZ$17</c:f>
              <c:strCache>
                <c:ptCount val="1"/>
                <c:pt idx="0">
                  <c:v>BeamEnergy-69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349956255468064E-2"/>
                  <c:y val="0.31464559628238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Sheet7!$AY$18:$AY$30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162</c:v>
                </c:pt>
              </c:numCache>
            </c:numRef>
          </c:xVal>
          <c:yVal>
            <c:numRef>
              <c:f>Sheet7!$AZ$18:$AZ$30</c:f>
              <c:numCache>
                <c:formatCode>General</c:formatCode>
                <c:ptCount val="13"/>
                <c:pt idx="0">
                  <c:v>2.0640000000000001</c:v>
                </c:pt>
                <c:pt idx="1">
                  <c:v>2.08</c:v>
                </c:pt>
                <c:pt idx="2">
                  <c:v>2.0960000000000001</c:v>
                </c:pt>
                <c:pt idx="3">
                  <c:v>2.1120000000000001</c:v>
                </c:pt>
                <c:pt idx="4">
                  <c:v>2.1280000000000001</c:v>
                </c:pt>
                <c:pt idx="5">
                  <c:v>2.1440000000000001</c:v>
                </c:pt>
                <c:pt idx="6">
                  <c:v>2.2400000000000002</c:v>
                </c:pt>
                <c:pt idx="7">
                  <c:v>2.4319999999999999</c:v>
                </c:pt>
                <c:pt idx="8">
                  <c:v>2.8159999999999998</c:v>
                </c:pt>
                <c:pt idx="9">
                  <c:v>3.5840000000000001</c:v>
                </c:pt>
                <c:pt idx="10">
                  <c:v>4.08</c:v>
                </c:pt>
                <c:pt idx="11">
                  <c:v>4.992</c:v>
                </c:pt>
                <c:pt idx="12">
                  <c:v>5.1840000000000002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9-4A87-8E5C-8444DA3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4416"/>
        <c:axId val="180582096"/>
      </c:scatterChart>
      <c:valAx>
        <c:axId val="180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2096"/>
        <c:crosses val="autoZero"/>
        <c:crossBetween val="midCat"/>
      </c:valAx>
      <c:valAx>
        <c:axId val="1805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Sheet7!$AZ$17</c:f>
              <c:strCache>
                <c:ptCount val="1"/>
                <c:pt idx="0">
                  <c:v>BeamEnergy-69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563429571303587E-3"/>
                  <c:y val="0.18952976604123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Sheet7!$AY$18:$AY$28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</c:numCache>
            </c:numRef>
          </c:xVal>
          <c:yVal>
            <c:numRef>
              <c:f>Sheet7!$AZ$18:$AZ$28</c:f>
              <c:numCache>
                <c:formatCode>General</c:formatCode>
                <c:ptCount val="11"/>
                <c:pt idx="0">
                  <c:v>2.0640000000000001</c:v>
                </c:pt>
                <c:pt idx="1">
                  <c:v>2.08</c:v>
                </c:pt>
                <c:pt idx="2">
                  <c:v>2.0960000000000001</c:v>
                </c:pt>
                <c:pt idx="3">
                  <c:v>2.1120000000000001</c:v>
                </c:pt>
                <c:pt idx="4">
                  <c:v>2.1280000000000001</c:v>
                </c:pt>
                <c:pt idx="5">
                  <c:v>2.1440000000000001</c:v>
                </c:pt>
                <c:pt idx="6">
                  <c:v>2.2400000000000002</c:v>
                </c:pt>
                <c:pt idx="7">
                  <c:v>2.4319999999999999</c:v>
                </c:pt>
                <c:pt idx="8">
                  <c:v>2.8159999999999998</c:v>
                </c:pt>
                <c:pt idx="9">
                  <c:v>3.5840000000000001</c:v>
                </c:pt>
                <c:pt idx="10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D-4168-AE67-21345CA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4416"/>
        <c:axId val="180582096"/>
      </c:scatterChart>
      <c:valAx>
        <c:axId val="180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2096"/>
        <c:crosses val="autoZero"/>
        <c:crossBetween val="midCat"/>
      </c:valAx>
      <c:valAx>
        <c:axId val="1805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Sheet7!$BL$16</c:f>
              <c:strCache>
                <c:ptCount val="1"/>
                <c:pt idx="0">
                  <c:v>BeamEnergy-70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64190345771996E-2"/>
                  <c:y val="0.2748380356490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Sheet7!$BK$17:$BK$30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160</c:v>
                </c:pt>
                <c:pt idx="13">
                  <c:v>161</c:v>
                </c:pt>
              </c:numCache>
            </c:numRef>
          </c:xVal>
          <c:yVal>
            <c:numRef>
              <c:f>Sheet7!$BL$17:$BL$30</c:f>
              <c:numCache>
                <c:formatCode>General</c:formatCode>
                <c:ptCount val="14"/>
                <c:pt idx="0">
                  <c:v>8.2560000000000002</c:v>
                </c:pt>
                <c:pt idx="1">
                  <c:v>8.32</c:v>
                </c:pt>
                <c:pt idx="2">
                  <c:v>8.3840000000000003</c:v>
                </c:pt>
                <c:pt idx="3">
                  <c:v>8.4480000000000004</c:v>
                </c:pt>
                <c:pt idx="4">
                  <c:v>8.5120000000000005</c:v>
                </c:pt>
                <c:pt idx="5">
                  <c:v>8.5760000000000005</c:v>
                </c:pt>
                <c:pt idx="6">
                  <c:v>8.9600000000000009</c:v>
                </c:pt>
                <c:pt idx="7">
                  <c:v>9.7279999999999998</c:v>
                </c:pt>
                <c:pt idx="8">
                  <c:v>11.263999999999999</c:v>
                </c:pt>
                <c:pt idx="9">
                  <c:v>14.336</c:v>
                </c:pt>
                <c:pt idx="10">
                  <c:v>16.32</c:v>
                </c:pt>
                <c:pt idx="11">
                  <c:v>19.968</c:v>
                </c:pt>
                <c:pt idx="12">
                  <c:v>20.48</c:v>
                </c:pt>
                <c:pt idx="13">
                  <c:v>20.608000000000001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4-4ABD-A9F5-0F26771C2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4256"/>
        <c:axId val="180616176"/>
      </c:scatterChart>
      <c:valAx>
        <c:axId val="1806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176"/>
        <c:crosses val="autoZero"/>
        <c:crossBetween val="midCat"/>
      </c:valAx>
      <c:valAx>
        <c:axId val="1806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Byte 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2700131233595803E-2"/>
                  <c:y val="0.1434006031083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Sheet1!$E$4:$E$12</c:f>
              <c:numCache>
                <c:formatCode>General</c:formatCode>
                <c:ptCount val="9"/>
                <c:pt idx="0">
                  <c:v>3.2000000000000001E-2</c:v>
                </c:pt>
                <c:pt idx="1">
                  <c:v>0.128</c:v>
                </c:pt>
                <c:pt idx="2">
                  <c:v>0.51200000000000001</c:v>
                </c:pt>
                <c:pt idx="3">
                  <c:v>2.048</c:v>
                </c:pt>
                <c:pt idx="4">
                  <c:v>8.1920000000000002</c:v>
                </c:pt>
                <c:pt idx="5">
                  <c:v>32.768000000000001</c:v>
                </c:pt>
                <c:pt idx="6">
                  <c:v>131.072</c:v>
                </c:pt>
                <c:pt idx="7">
                  <c:v>524.28800000000001</c:v>
                </c:pt>
                <c:pt idx="8">
                  <c:v>2097.152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7-4997-8FFA-56C808DA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52176"/>
        <c:axId val="1870352656"/>
      </c:scatterChart>
      <c:valAx>
        <c:axId val="18703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52656"/>
        <c:crosses val="autoZero"/>
        <c:crossBetween val="midCat"/>
      </c:valAx>
      <c:valAx>
        <c:axId val="18703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Sheet7!$BL$16</c:f>
              <c:strCache>
                <c:ptCount val="1"/>
                <c:pt idx="0">
                  <c:v>BeamEnergy-70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552248517681803E-2"/>
                  <c:y val="0.28181912039404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Sheet7!$BK$17:$BK$27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</c:numCache>
            </c:numRef>
          </c:xVal>
          <c:yVal>
            <c:numRef>
              <c:f>Sheet7!$BL$17:$BL$27</c:f>
              <c:numCache>
                <c:formatCode>General</c:formatCode>
                <c:ptCount val="11"/>
                <c:pt idx="0">
                  <c:v>8.2560000000000002</c:v>
                </c:pt>
                <c:pt idx="1">
                  <c:v>8.32</c:v>
                </c:pt>
                <c:pt idx="2">
                  <c:v>8.3840000000000003</c:v>
                </c:pt>
                <c:pt idx="3">
                  <c:v>8.4480000000000004</c:v>
                </c:pt>
                <c:pt idx="4">
                  <c:v>8.5120000000000005</c:v>
                </c:pt>
                <c:pt idx="5">
                  <c:v>8.5760000000000005</c:v>
                </c:pt>
                <c:pt idx="6">
                  <c:v>8.9600000000000009</c:v>
                </c:pt>
                <c:pt idx="7">
                  <c:v>9.7279999999999998</c:v>
                </c:pt>
                <c:pt idx="8">
                  <c:v>11.263999999999999</c:v>
                </c:pt>
                <c:pt idx="9">
                  <c:v>14.336</c:v>
                </c:pt>
                <c:pt idx="10">
                  <c:v>16.32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7-4CBF-B531-45DD33C7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4256"/>
        <c:axId val="180616176"/>
      </c:scatterChart>
      <c:valAx>
        <c:axId val="1806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176"/>
        <c:crosses val="autoZero"/>
        <c:crossBetween val="midCat"/>
      </c:valAx>
      <c:valAx>
        <c:axId val="1806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Sheet7!$BZ$16</c:f>
              <c:strCache>
                <c:ptCount val="1"/>
                <c:pt idx="0">
                  <c:v>BeamEnergy-71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9426946631671E-2"/>
                  <c:y val="0.32067759610716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Sheet7!$BY$17:$BY$29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160</c:v>
                </c:pt>
              </c:numCache>
            </c:numRef>
          </c:xVal>
          <c:yVal>
            <c:numRef>
              <c:f>Sheet7!$BZ$17:$BZ$29</c:f>
              <c:numCache>
                <c:formatCode>General</c:formatCode>
                <c:ptCount val="13"/>
                <c:pt idx="0">
                  <c:v>33.024000000000001</c:v>
                </c:pt>
                <c:pt idx="1">
                  <c:v>33.28</c:v>
                </c:pt>
                <c:pt idx="2">
                  <c:v>33.536000000000001</c:v>
                </c:pt>
                <c:pt idx="3">
                  <c:v>33.792000000000002</c:v>
                </c:pt>
                <c:pt idx="4">
                  <c:v>34.048000000000002</c:v>
                </c:pt>
                <c:pt idx="5">
                  <c:v>34.304000000000002</c:v>
                </c:pt>
                <c:pt idx="6">
                  <c:v>35.840000000000003</c:v>
                </c:pt>
                <c:pt idx="7">
                  <c:v>38.911999999999999</c:v>
                </c:pt>
                <c:pt idx="8">
                  <c:v>45.055999999999997</c:v>
                </c:pt>
                <c:pt idx="9">
                  <c:v>57.344000000000001</c:v>
                </c:pt>
                <c:pt idx="10">
                  <c:v>65.28</c:v>
                </c:pt>
                <c:pt idx="11">
                  <c:v>79.872</c:v>
                </c:pt>
                <c:pt idx="12">
                  <c:v>81.92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B-4DB5-97F9-8B8A7607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57648"/>
        <c:axId val="301173488"/>
      </c:scatterChart>
      <c:valAx>
        <c:axId val="3011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73488"/>
        <c:crosses val="autoZero"/>
        <c:crossBetween val="midCat"/>
      </c:valAx>
      <c:valAx>
        <c:axId val="3011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Sheet7!$BZ$16</c:f>
              <c:strCache>
                <c:ptCount val="1"/>
                <c:pt idx="0">
                  <c:v>BeamEnergy-71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597331583552055E-2"/>
                  <c:y val="0.26402226861517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Sheet7!$BY$17:$BY$29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160</c:v>
                </c:pt>
              </c:numCache>
            </c:numRef>
          </c:xVal>
          <c:yVal>
            <c:numRef>
              <c:f>Sheet7!$BZ$17:$BZ$27</c:f>
              <c:numCache>
                <c:formatCode>General</c:formatCode>
                <c:ptCount val="11"/>
                <c:pt idx="0">
                  <c:v>33.024000000000001</c:v>
                </c:pt>
                <c:pt idx="1">
                  <c:v>33.28</c:v>
                </c:pt>
                <c:pt idx="2">
                  <c:v>33.536000000000001</c:v>
                </c:pt>
                <c:pt idx="3">
                  <c:v>33.792000000000002</c:v>
                </c:pt>
                <c:pt idx="4">
                  <c:v>34.048000000000002</c:v>
                </c:pt>
                <c:pt idx="5">
                  <c:v>34.304000000000002</c:v>
                </c:pt>
                <c:pt idx="6">
                  <c:v>35.840000000000003</c:v>
                </c:pt>
                <c:pt idx="7">
                  <c:v>38.911999999999999</c:v>
                </c:pt>
                <c:pt idx="8">
                  <c:v>45.055999999999997</c:v>
                </c:pt>
                <c:pt idx="9">
                  <c:v>57.344000000000001</c:v>
                </c:pt>
                <c:pt idx="10">
                  <c:v>65.28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7-45BD-960C-B071C986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57648"/>
        <c:axId val="301173488"/>
      </c:scatterChart>
      <c:valAx>
        <c:axId val="3011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73488"/>
        <c:crosses val="autoZero"/>
        <c:crossBetween val="midCat"/>
      </c:valAx>
      <c:valAx>
        <c:axId val="3011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Sheet7!$CL$16</c:f>
              <c:strCache>
                <c:ptCount val="1"/>
                <c:pt idx="0">
                  <c:v>BeamEnergy-72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250218722659668E-2"/>
                  <c:y val="0.3324549237170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Sheet7!$CK$17:$CK$29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159</c:v>
                </c:pt>
              </c:numCache>
            </c:numRef>
          </c:xVal>
          <c:yVal>
            <c:numRef>
              <c:f>Sheet7!$CL$17:$CL$29</c:f>
              <c:numCache>
                <c:formatCode>General</c:formatCode>
                <c:ptCount val="13"/>
                <c:pt idx="0">
                  <c:v>132.096</c:v>
                </c:pt>
                <c:pt idx="1">
                  <c:v>133.12</c:v>
                </c:pt>
                <c:pt idx="2">
                  <c:v>134.14400000000001</c:v>
                </c:pt>
                <c:pt idx="3">
                  <c:v>135.16800000000001</c:v>
                </c:pt>
                <c:pt idx="4">
                  <c:v>136.19200000000001</c:v>
                </c:pt>
                <c:pt idx="5">
                  <c:v>137.21600000000001</c:v>
                </c:pt>
                <c:pt idx="6">
                  <c:v>143.36000000000001</c:v>
                </c:pt>
                <c:pt idx="7">
                  <c:v>155.648</c:v>
                </c:pt>
                <c:pt idx="8">
                  <c:v>180.22399999999999</c:v>
                </c:pt>
                <c:pt idx="9">
                  <c:v>229.376</c:v>
                </c:pt>
                <c:pt idx="10">
                  <c:v>261.12</c:v>
                </c:pt>
                <c:pt idx="11">
                  <c:v>319.488</c:v>
                </c:pt>
                <c:pt idx="12">
                  <c:v>325.63200000000001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9-492D-8948-5C66FC57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4976"/>
        <c:axId val="180610896"/>
      </c:scatterChart>
      <c:valAx>
        <c:axId val="180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0896"/>
        <c:crosses val="autoZero"/>
        <c:crossBetween val="midCat"/>
      </c:valAx>
      <c:valAx>
        <c:axId val="1806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Sheet7!$CL$16</c:f>
              <c:strCache>
                <c:ptCount val="1"/>
                <c:pt idx="0">
                  <c:v>BeamEnergy-72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106736657917758E-2"/>
                  <c:y val="0.29231960161815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Sheet7!$CK$17:$CK$29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159</c:v>
                </c:pt>
              </c:numCache>
            </c:numRef>
          </c:xVal>
          <c:yVal>
            <c:numRef>
              <c:f>Sheet7!$CL$17:$CL$27</c:f>
              <c:numCache>
                <c:formatCode>General</c:formatCode>
                <c:ptCount val="11"/>
                <c:pt idx="0">
                  <c:v>132.096</c:v>
                </c:pt>
                <c:pt idx="1">
                  <c:v>133.12</c:v>
                </c:pt>
                <c:pt idx="2">
                  <c:v>134.14400000000001</c:v>
                </c:pt>
                <c:pt idx="3">
                  <c:v>135.16800000000001</c:v>
                </c:pt>
                <c:pt idx="4">
                  <c:v>136.19200000000001</c:v>
                </c:pt>
                <c:pt idx="5">
                  <c:v>137.21600000000001</c:v>
                </c:pt>
                <c:pt idx="6">
                  <c:v>143.36000000000001</c:v>
                </c:pt>
                <c:pt idx="7">
                  <c:v>155.648</c:v>
                </c:pt>
                <c:pt idx="8">
                  <c:v>180.22399999999999</c:v>
                </c:pt>
                <c:pt idx="9">
                  <c:v>229.376</c:v>
                </c:pt>
                <c:pt idx="10">
                  <c:v>261.12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7-48BA-A7B0-4A42F106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4976"/>
        <c:axId val="180610896"/>
      </c:scatterChart>
      <c:valAx>
        <c:axId val="180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0896"/>
        <c:crosses val="autoZero"/>
        <c:crossBetween val="midCat"/>
      </c:valAx>
      <c:valAx>
        <c:axId val="1806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Sheet7!$P$51</c:f>
              <c:strCache>
                <c:ptCount val="1"/>
                <c:pt idx="0">
                  <c:v>V66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Sheet7!$O$52:$O$69</c:f>
              <c:numCache>
                <c:formatCode>General</c:formatCode>
                <c:ptCount val="18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102</c:v>
                </c:pt>
                <c:pt idx="7">
                  <c:v>119</c:v>
                </c:pt>
                <c:pt idx="8">
                  <c:v>127</c:v>
                </c:pt>
                <c:pt idx="9">
                  <c:v>128</c:v>
                </c:pt>
                <c:pt idx="10">
                  <c:v>136</c:v>
                </c:pt>
                <c:pt idx="11">
                  <c:v>153</c:v>
                </c:pt>
                <c:pt idx="12">
                  <c:v>170</c:v>
                </c:pt>
                <c:pt idx="13">
                  <c:v>187</c:v>
                </c:pt>
                <c:pt idx="14">
                  <c:v>204</c:v>
                </c:pt>
                <c:pt idx="15">
                  <c:v>221</c:v>
                </c:pt>
                <c:pt idx="16">
                  <c:v>238</c:v>
                </c:pt>
                <c:pt idx="17">
                  <c:v>255</c:v>
                </c:pt>
              </c:numCache>
            </c:numRef>
          </c:xVal>
          <c:yVal>
            <c:numRef>
              <c:f>Sheet7!$V$52:$V$69</c:f>
              <c:numCache>
                <c:formatCode>General</c:formatCode>
                <c:ptCount val="18"/>
                <c:pt idx="0">
                  <c:v>131.072</c:v>
                </c:pt>
                <c:pt idx="1">
                  <c:v>148.47999999999999</c:v>
                </c:pt>
                <c:pt idx="2">
                  <c:v>165.88800000000001</c:v>
                </c:pt>
                <c:pt idx="3">
                  <c:v>183.29599999999999</c:v>
                </c:pt>
                <c:pt idx="4">
                  <c:v>200.70400000000001</c:v>
                </c:pt>
                <c:pt idx="5">
                  <c:v>218.11199999999999</c:v>
                </c:pt>
                <c:pt idx="6">
                  <c:v>235.52</c:v>
                </c:pt>
                <c:pt idx="7">
                  <c:v>252.928</c:v>
                </c:pt>
                <c:pt idx="8">
                  <c:v>262.14400000000001</c:v>
                </c:pt>
                <c:pt idx="9">
                  <c:v>261.12</c:v>
                </c:pt>
                <c:pt idx="10">
                  <c:v>278.52800000000002</c:v>
                </c:pt>
                <c:pt idx="11">
                  <c:v>313.34399999999999</c:v>
                </c:pt>
                <c:pt idx="12">
                  <c:v>348.16</c:v>
                </c:pt>
                <c:pt idx="13">
                  <c:v>382.976</c:v>
                </c:pt>
                <c:pt idx="14">
                  <c:v>417.79199999999997</c:v>
                </c:pt>
                <c:pt idx="15">
                  <c:v>452.608</c:v>
                </c:pt>
                <c:pt idx="16">
                  <c:v>487.42399999999998</c:v>
                </c:pt>
                <c:pt idx="17">
                  <c:v>522.24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6-4ADA-B064-E221FF67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61024"/>
        <c:axId val="858658624"/>
      </c:scatterChart>
      <c:valAx>
        <c:axId val="8586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58624"/>
        <c:crosses val="autoZero"/>
        <c:crossBetween val="midCat"/>
      </c:valAx>
      <c:valAx>
        <c:axId val="858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734033245844269E-3"/>
                  <c:y val="0.1483331782971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Sheet2!$C$103:$C$113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</c:numCache>
            </c:numRef>
          </c:xVal>
          <c:yVal>
            <c:numRef>
              <c:f>Sheet2!$D$103:$D$113</c:f>
              <c:numCache>
                <c:formatCode>General</c:formatCode>
                <c:ptCount val="11"/>
                <c:pt idx="0">
                  <c:v>131.07599999999999</c:v>
                </c:pt>
                <c:pt idx="1">
                  <c:v>131.08000000000001</c:v>
                </c:pt>
                <c:pt idx="2">
                  <c:v>131.084</c:v>
                </c:pt>
                <c:pt idx="3">
                  <c:v>131.08799999999999</c:v>
                </c:pt>
                <c:pt idx="4">
                  <c:v>131.09200000000001</c:v>
                </c:pt>
                <c:pt idx="5">
                  <c:v>131.096</c:v>
                </c:pt>
                <c:pt idx="6">
                  <c:v>131.12</c:v>
                </c:pt>
                <c:pt idx="7">
                  <c:v>131.16800000000001</c:v>
                </c:pt>
                <c:pt idx="8">
                  <c:v>131.26400000000001</c:v>
                </c:pt>
                <c:pt idx="9">
                  <c:v>131.45599999999999</c:v>
                </c:pt>
                <c:pt idx="10">
                  <c:v>131.58000000000001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C-497B-AD3E-44E10B20C7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44006999125111"/>
                  <c:y val="1.050598348590720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Sheet2!$C$116:$C$122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48</c:v>
                </c:pt>
                <c:pt idx="6">
                  <c:v>127</c:v>
                </c:pt>
              </c:numCache>
            </c:numRef>
          </c:xVal>
          <c:yVal>
            <c:numRef>
              <c:f>Sheet2!$D$116:$D$122</c:f>
              <c:numCache>
                <c:formatCode>General</c:formatCode>
                <c:ptCount val="7"/>
                <c:pt idx="0">
                  <c:v>134.14400000000001</c:v>
                </c:pt>
                <c:pt idx="1">
                  <c:v>135.13800000000001</c:v>
                </c:pt>
                <c:pt idx="2">
                  <c:v>136.19200000000001</c:v>
                </c:pt>
                <c:pt idx="3">
                  <c:v>137.21600000000001</c:v>
                </c:pt>
                <c:pt idx="4">
                  <c:v>138.24</c:v>
                </c:pt>
                <c:pt idx="5">
                  <c:v>180.22399999999999</c:v>
                </c:pt>
                <c:pt idx="6">
                  <c:v>261.12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C-497B-AD3E-44E10B20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732575"/>
        <c:axId val="1400729695"/>
      </c:scatterChart>
      <c:valAx>
        <c:axId val="140073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29695"/>
        <c:crosses val="autoZero"/>
        <c:crossBetween val="midCat"/>
      </c:valAx>
      <c:valAx>
        <c:axId val="14007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3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Sheet1!$H$30</c:f>
              <c:strCache>
                <c:ptCount val="1"/>
                <c:pt idx="0">
                  <c:v>Beam Energy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814413823272092"/>
                  <c:y val="1.3453536754507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Sheet1!$G$31:$G$39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Sheet1!$H$31:$H$39</c:f>
              <c:numCache>
                <c:formatCode>General</c:formatCode>
                <c:ptCount val="9"/>
                <c:pt idx="0">
                  <c:v>3.2000000000000001E-2</c:v>
                </c:pt>
                <c:pt idx="1">
                  <c:v>0.128</c:v>
                </c:pt>
                <c:pt idx="2">
                  <c:v>0.51200000000000001</c:v>
                </c:pt>
                <c:pt idx="3">
                  <c:v>2.048</c:v>
                </c:pt>
                <c:pt idx="4">
                  <c:v>8.1920000000000002</c:v>
                </c:pt>
                <c:pt idx="5">
                  <c:v>32.768000000000001</c:v>
                </c:pt>
                <c:pt idx="6">
                  <c:v>131.072</c:v>
                </c:pt>
                <c:pt idx="7">
                  <c:v>524.28800000000001</c:v>
                </c:pt>
                <c:pt idx="8">
                  <c:v>2097.152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D-4A48-9760-D6ED5B64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43152"/>
        <c:axId val="1150838352"/>
      </c:scatterChart>
      <c:valAx>
        <c:axId val="11508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38352"/>
        <c:crosses val="autoZero"/>
        <c:crossBetween val="midCat"/>
      </c:valAx>
      <c:valAx>
        <c:axId val="1150838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932633420822394E-2"/>
                  <c:y val="0.28860293715024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Sheet1!$AF$9:$AF$11</c:f>
              <c:numCache>
                <c:formatCode>General</c:formatCode>
                <c:ptCount val="3"/>
                <c:pt idx="0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2-42F3-9F12-054EB01B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3808"/>
        <c:axId val="134341888"/>
      </c:scatterChart>
      <c:valAx>
        <c:axId val="1343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888"/>
        <c:crosses val="autoZero"/>
        <c:crossBetween val="midCat"/>
      </c:valAx>
      <c:valAx>
        <c:axId val="134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Sheet1!$AF$8</c:f>
              <c:strCache>
                <c:ptCount val="1"/>
                <c:pt idx="0">
                  <c:v>B1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53423194981987E-2"/>
                  <c:y val="-4.85950373023807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48</c:v>
                </c:pt>
                <c:pt idx="15">
                  <c:v>64</c:v>
                </c:pt>
                <c:pt idx="16">
                  <c:v>96</c:v>
                </c:pt>
                <c:pt idx="17">
                  <c:v>127</c:v>
                </c:pt>
              </c:numCache>
            </c:numRef>
          </c:xVal>
          <c:yVal>
            <c:numRef>
              <c:f>Sheet1!$AF$9:$AF$26</c:f>
              <c:numCache>
                <c:formatCode>General</c:formatCode>
                <c:ptCount val="18"/>
                <c:pt idx="0">
                  <c:v>3.2000000000000001E-2</c:v>
                </c:pt>
                <c:pt idx="3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10">
                  <c:v>3.5999999999999997E-2</c:v>
                </c:pt>
                <c:pt idx="12">
                  <c:v>3.7999999999999999E-2</c:v>
                </c:pt>
                <c:pt idx="13">
                  <c:v>0.04</c:v>
                </c:pt>
                <c:pt idx="14">
                  <c:v>4.3999999999999997E-2</c:v>
                </c:pt>
                <c:pt idx="15">
                  <c:v>4.8000000000000001E-2</c:v>
                </c:pt>
                <c:pt idx="17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C-487C-A9B2-82AE1EA1AB99}"/>
            </c:ext>
          </c:extLst>
        </c:ser>
        <c:ser>
          <c:idx val="1"/>
          <c:order val="1"/>
          <c:tx>
            <c:strRef>
              <c:f>Sheet1!$AG$8</c:f>
              <c:strCache>
                <c:ptCount val="1"/>
                <c:pt idx="0">
                  <c:v>B2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657754645076147E-2"/>
                  <c:y val="-4.68340130821731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48</c:v>
                </c:pt>
                <c:pt idx="15">
                  <c:v>64</c:v>
                </c:pt>
                <c:pt idx="16">
                  <c:v>96</c:v>
                </c:pt>
                <c:pt idx="17">
                  <c:v>127</c:v>
                </c:pt>
              </c:numCache>
            </c:numRef>
          </c:xVal>
          <c:yVal>
            <c:numRef>
              <c:f>Sheet1!$AG$9:$AG$26</c:f>
              <c:numCache>
                <c:formatCode>General</c:formatCode>
                <c:ptCount val="18"/>
                <c:pt idx="0">
                  <c:v>0.128</c:v>
                </c:pt>
                <c:pt idx="1">
                  <c:v>0.129</c:v>
                </c:pt>
                <c:pt idx="2">
                  <c:v>0.13</c:v>
                </c:pt>
                <c:pt idx="3">
                  <c:v>0.13100000000000001</c:v>
                </c:pt>
                <c:pt idx="4">
                  <c:v>0.13200000000000001</c:v>
                </c:pt>
                <c:pt idx="5">
                  <c:v>0.13300000000000001</c:v>
                </c:pt>
                <c:pt idx="6">
                  <c:v>0.13400000000000001</c:v>
                </c:pt>
                <c:pt idx="9">
                  <c:v>0.14000000000000001</c:v>
                </c:pt>
                <c:pt idx="11">
                  <c:v>0.152</c:v>
                </c:pt>
                <c:pt idx="14">
                  <c:v>0.17599999999999999</c:v>
                </c:pt>
                <c:pt idx="16">
                  <c:v>0.224</c:v>
                </c:pt>
                <c:pt idx="17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C-487C-A9B2-82AE1EA1AB99}"/>
            </c:ext>
          </c:extLst>
        </c:ser>
        <c:ser>
          <c:idx val="2"/>
          <c:order val="2"/>
          <c:tx>
            <c:strRef>
              <c:f>Sheet1!$AH$8</c:f>
              <c:strCache>
                <c:ptCount val="1"/>
                <c:pt idx="0">
                  <c:v>B3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070184023607216E-2"/>
                  <c:y val="-2.731211873137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48</c:v>
                </c:pt>
                <c:pt idx="15">
                  <c:v>64</c:v>
                </c:pt>
                <c:pt idx="16">
                  <c:v>96</c:v>
                </c:pt>
                <c:pt idx="17">
                  <c:v>127</c:v>
                </c:pt>
              </c:numCache>
            </c:numRef>
          </c:xVal>
          <c:yVal>
            <c:numRef>
              <c:f>Sheet1!$AH$9:$AH$26</c:f>
              <c:numCache>
                <c:formatCode>General</c:formatCode>
                <c:ptCount val="18"/>
                <c:pt idx="0">
                  <c:v>0.51200000000000001</c:v>
                </c:pt>
                <c:pt idx="1">
                  <c:v>0.51600000000000001</c:v>
                </c:pt>
                <c:pt idx="2">
                  <c:v>0.52</c:v>
                </c:pt>
                <c:pt idx="3">
                  <c:v>0.52400000000000002</c:v>
                </c:pt>
                <c:pt idx="4">
                  <c:v>0.52800000000000002</c:v>
                </c:pt>
                <c:pt idx="5">
                  <c:v>0.53200000000000003</c:v>
                </c:pt>
                <c:pt idx="6">
                  <c:v>0.53600000000000003</c:v>
                </c:pt>
                <c:pt idx="9">
                  <c:v>0.56000000000000005</c:v>
                </c:pt>
                <c:pt idx="11">
                  <c:v>0.60799999999999998</c:v>
                </c:pt>
                <c:pt idx="14">
                  <c:v>0.70399999999999996</c:v>
                </c:pt>
                <c:pt idx="16">
                  <c:v>0.89600000000000002</c:v>
                </c:pt>
                <c:pt idx="17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C-487C-A9B2-82AE1EA1AB99}"/>
            </c:ext>
          </c:extLst>
        </c:ser>
        <c:ser>
          <c:idx val="3"/>
          <c:order val="3"/>
          <c:tx>
            <c:strRef>
              <c:f>Sheet1!$AI$8</c:f>
              <c:strCache>
                <c:ptCount val="1"/>
                <c:pt idx="0">
                  <c:v>B4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905634817558947E-2"/>
                  <c:y val="-4.34751868220980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48</c:v>
                </c:pt>
                <c:pt idx="15">
                  <c:v>64</c:v>
                </c:pt>
                <c:pt idx="16">
                  <c:v>96</c:v>
                </c:pt>
                <c:pt idx="17">
                  <c:v>127</c:v>
                </c:pt>
              </c:numCache>
            </c:numRef>
          </c:xVal>
          <c:yVal>
            <c:numRef>
              <c:f>Sheet1!$AI$9:$AI$26</c:f>
              <c:numCache>
                <c:formatCode>General</c:formatCode>
                <c:ptCount val="18"/>
                <c:pt idx="0">
                  <c:v>2.048</c:v>
                </c:pt>
                <c:pt idx="1">
                  <c:v>2.0640000000000001</c:v>
                </c:pt>
                <c:pt idx="2">
                  <c:v>2.08</c:v>
                </c:pt>
                <c:pt idx="3">
                  <c:v>2.0960000000000001</c:v>
                </c:pt>
                <c:pt idx="4">
                  <c:v>2.1120000000000001</c:v>
                </c:pt>
                <c:pt idx="5">
                  <c:v>2.1280000000000001</c:v>
                </c:pt>
                <c:pt idx="6">
                  <c:v>2.1440000000000001</c:v>
                </c:pt>
                <c:pt idx="9">
                  <c:v>2.2400000000000002</c:v>
                </c:pt>
                <c:pt idx="11">
                  <c:v>2.4319999999999999</c:v>
                </c:pt>
                <c:pt idx="14">
                  <c:v>2.8159999999999998</c:v>
                </c:pt>
                <c:pt idx="16">
                  <c:v>3.5840000000000001</c:v>
                </c:pt>
                <c:pt idx="17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C-487C-A9B2-82AE1EA1AB99}"/>
            </c:ext>
          </c:extLst>
        </c:ser>
        <c:ser>
          <c:idx val="4"/>
          <c:order val="4"/>
          <c:tx>
            <c:strRef>
              <c:f>Sheet1!$AJ$8</c:f>
              <c:strCache>
                <c:ptCount val="1"/>
                <c:pt idx="0">
                  <c:v>B5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6169864037842"/>
                  <c:y val="-6.457529807124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48</c:v>
                </c:pt>
                <c:pt idx="15">
                  <c:v>64</c:v>
                </c:pt>
                <c:pt idx="16">
                  <c:v>96</c:v>
                </c:pt>
                <c:pt idx="17">
                  <c:v>127</c:v>
                </c:pt>
              </c:numCache>
            </c:numRef>
          </c:xVal>
          <c:yVal>
            <c:numRef>
              <c:f>Sheet1!$AJ$9:$AJ$26</c:f>
              <c:numCache>
                <c:formatCode>General</c:formatCode>
                <c:ptCount val="18"/>
                <c:pt idx="0">
                  <c:v>8.1920000000000002</c:v>
                </c:pt>
                <c:pt idx="1">
                  <c:v>8.2560000000000002</c:v>
                </c:pt>
                <c:pt idx="2">
                  <c:v>8.32</c:v>
                </c:pt>
                <c:pt idx="3">
                  <c:v>8.3840000000000003</c:v>
                </c:pt>
                <c:pt idx="4">
                  <c:v>8.4480000000000004</c:v>
                </c:pt>
                <c:pt idx="5">
                  <c:v>8.5120000000000005</c:v>
                </c:pt>
                <c:pt idx="6">
                  <c:v>8.5760000000000005</c:v>
                </c:pt>
                <c:pt idx="9">
                  <c:v>8.9600000000000009</c:v>
                </c:pt>
                <c:pt idx="11">
                  <c:v>9.7279999999999998</c:v>
                </c:pt>
                <c:pt idx="14">
                  <c:v>11.263999999999999</c:v>
                </c:pt>
                <c:pt idx="16">
                  <c:v>14.336</c:v>
                </c:pt>
                <c:pt idx="17">
                  <c:v>16.32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C-487C-A9B2-82AE1EA1AB99}"/>
            </c:ext>
          </c:extLst>
        </c:ser>
        <c:ser>
          <c:idx val="5"/>
          <c:order val="5"/>
          <c:tx>
            <c:strRef>
              <c:f>Sheet1!$AK$8</c:f>
              <c:strCache>
                <c:ptCount val="1"/>
                <c:pt idx="0">
                  <c:v>B6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014354137936146E-2"/>
                  <c:y val="-2.89344090374627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48</c:v>
                </c:pt>
                <c:pt idx="15">
                  <c:v>64</c:v>
                </c:pt>
                <c:pt idx="16">
                  <c:v>96</c:v>
                </c:pt>
                <c:pt idx="17">
                  <c:v>127</c:v>
                </c:pt>
              </c:numCache>
            </c:numRef>
          </c:xVal>
          <c:yVal>
            <c:numRef>
              <c:f>Sheet1!$AK$9:$AK$26</c:f>
              <c:numCache>
                <c:formatCode>General</c:formatCode>
                <c:ptCount val="18"/>
                <c:pt idx="0">
                  <c:v>32.768000000000001</c:v>
                </c:pt>
                <c:pt idx="1">
                  <c:v>33.024000000000001</c:v>
                </c:pt>
                <c:pt idx="2">
                  <c:v>33.28</c:v>
                </c:pt>
                <c:pt idx="3">
                  <c:v>33.536000000000001</c:v>
                </c:pt>
                <c:pt idx="4">
                  <c:v>33.792000000000002</c:v>
                </c:pt>
                <c:pt idx="5">
                  <c:v>34.048000000000002</c:v>
                </c:pt>
                <c:pt idx="6">
                  <c:v>34.304000000000002</c:v>
                </c:pt>
                <c:pt idx="9">
                  <c:v>35.840000000000003</c:v>
                </c:pt>
                <c:pt idx="11">
                  <c:v>38.911999999999999</c:v>
                </c:pt>
                <c:pt idx="14">
                  <c:v>45.055999999999997</c:v>
                </c:pt>
                <c:pt idx="16">
                  <c:v>57.344000000000001</c:v>
                </c:pt>
                <c:pt idx="17">
                  <c:v>65.28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C-487C-A9B2-82AE1EA1AB99}"/>
            </c:ext>
          </c:extLst>
        </c:ser>
        <c:ser>
          <c:idx val="6"/>
          <c:order val="6"/>
          <c:tx>
            <c:strRef>
              <c:f>Sheet1!$AL$8</c:f>
              <c:strCache>
                <c:ptCount val="1"/>
                <c:pt idx="0">
                  <c:v>B7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5340428336869"/>
                  <c:y val="-6.1010792258004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48</c:v>
                </c:pt>
                <c:pt idx="15">
                  <c:v>64</c:v>
                </c:pt>
                <c:pt idx="16">
                  <c:v>96</c:v>
                </c:pt>
                <c:pt idx="17">
                  <c:v>127</c:v>
                </c:pt>
              </c:numCache>
            </c:numRef>
          </c:xVal>
          <c:yVal>
            <c:numRef>
              <c:f>Sheet1!$AL$9:$AL$26</c:f>
              <c:numCache>
                <c:formatCode>General</c:formatCode>
                <c:ptCount val="18"/>
                <c:pt idx="0">
                  <c:v>131.072</c:v>
                </c:pt>
                <c:pt idx="1">
                  <c:v>132.096</c:v>
                </c:pt>
                <c:pt idx="2">
                  <c:v>133.12</c:v>
                </c:pt>
                <c:pt idx="3">
                  <c:v>134.14400000000001</c:v>
                </c:pt>
                <c:pt idx="4">
                  <c:v>135.16800000000001</c:v>
                </c:pt>
                <c:pt idx="5">
                  <c:v>136.19200000000001</c:v>
                </c:pt>
                <c:pt idx="6">
                  <c:v>137.21600000000001</c:v>
                </c:pt>
                <c:pt idx="9">
                  <c:v>143.36000000000001</c:v>
                </c:pt>
                <c:pt idx="11">
                  <c:v>155.648</c:v>
                </c:pt>
                <c:pt idx="14">
                  <c:v>180.22399999999999</c:v>
                </c:pt>
                <c:pt idx="16">
                  <c:v>229.376</c:v>
                </c:pt>
                <c:pt idx="17">
                  <c:v>261.12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BC-487C-A9B2-82AE1EA1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3248"/>
        <c:axId val="134333728"/>
      </c:scatterChart>
      <c:valAx>
        <c:axId val="1343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3728"/>
        <c:crosses val="autoZero"/>
        <c:crossBetween val="midCat"/>
      </c:valAx>
      <c:valAx>
        <c:axId val="1343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Sheet1!$K$68</c:f>
              <c:strCache>
                <c:ptCount val="1"/>
                <c:pt idx="0">
                  <c:v>B8-0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835188704860169E-2"/>
                  <c:y val="-0.19768694300809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Sheet1!$J$69:$J$80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  <c:pt idx="9">
                  <c:v>48</c:v>
                </c:pt>
                <c:pt idx="10">
                  <c:v>96</c:v>
                </c:pt>
                <c:pt idx="11">
                  <c:v>127</c:v>
                </c:pt>
              </c:numCache>
            </c:numRef>
          </c:xVal>
          <c:yVal>
            <c:numRef>
              <c:f>Sheet1!$K$69:$K$80</c:f>
              <c:numCache>
                <c:formatCode>General</c:formatCode>
                <c:ptCount val="12"/>
                <c:pt idx="0">
                  <c:v>131.072</c:v>
                </c:pt>
                <c:pt idx="1">
                  <c:v>131.07599999999999</c:v>
                </c:pt>
                <c:pt idx="2">
                  <c:v>131.08000000000001</c:v>
                </c:pt>
                <c:pt idx="3">
                  <c:v>131.084</c:v>
                </c:pt>
                <c:pt idx="4">
                  <c:v>131.08799999999999</c:v>
                </c:pt>
                <c:pt idx="5">
                  <c:v>131.09200000000001</c:v>
                </c:pt>
                <c:pt idx="6">
                  <c:v>131.096</c:v>
                </c:pt>
                <c:pt idx="7">
                  <c:v>131.12</c:v>
                </c:pt>
                <c:pt idx="8">
                  <c:v>131.16800000000001</c:v>
                </c:pt>
                <c:pt idx="9">
                  <c:v>131.26400000000001</c:v>
                </c:pt>
                <c:pt idx="10">
                  <c:v>131.45599999999999</c:v>
                </c:pt>
                <c:pt idx="11">
                  <c:v>131.58000000000001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B-409C-A9F9-64FB4D7533E7}"/>
            </c:ext>
          </c:extLst>
        </c:ser>
        <c:ser>
          <c:idx val="1"/>
          <c:order val="1"/>
          <c:tx>
            <c:strRef>
              <c:f>Sheet1!$L$68</c:f>
              <c:strCache>
                <c:ptCount val="1"/>
                <c:pt idx="0">
                  <c:v>B8-2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884514435695539E-2"/>
                  <c:y val="-4.664817383263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Sheet1!$J$69:$J$80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  <c:pt idx="9">
                  <c:v>48</c:v>
                </c:pt>
                <c:pt idx="10">
                  <c:v>96</c:v>
                </c:pt>
                <c:pt idx="11">
                  <c:v>127</c:v>
                </c:pt>
              </c:numCache>
            </c:numRef>
          </c:xVal>
          <c:yVal>
            <c:numRef>
              <c:f>Sheet1!$L$69:$L$80</c:f>
              <c:numCache>
                <c:formatCode>General</c:formatCode>
                <c:ptCount val="12"/>
                <c:pt idx="0">
                  <c:v>131.12</c:v>
                </c:pt>
                <c:pt idx="1">
                  <c:v>134.14400000000001</c:v>
                </c:pt>
                <c:pt idx="2">
                  <c:v>135.16800000000001</c:v>
                </c:pt>
                <c:pt idx="3">
                  <c:v>136.19200000000001</c:v>
                </c:pt>
                <c:pt idx="4">
                  <c:v>137.21600000000001</c:v>
                </c:pt>
                <c:pt idx="5">
                  <c:v>138.24</c:v>
                </c:pt>
                <c:pt idx="9">
                  <c:v>180.22399999999999</c:v>
                </c:pt>
                <c:pt idx="11">
                  <c:v>261.12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B-409C-A9F9-64FB4D75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10656"/>
        <c:axId val="1152015936"/>
      </c:scatterChart>
      <c:valAx>
        <c:axId val="11520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15936"/>
        <c:crosses val="autoZero"/>
        <c:crossBetween val="midCat"/>
      </c:valAx>
      <c:valAx>
        <c:axId val="115201593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73084053857406E-2"/>
                  <c:y val="-6.4208172900704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Sheet3!$C$113:$C$119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48</c:v>
                </c:pt>
                <c:pt idx="6">
                  <c:v>127</c:v>
                </c:pt>
              </c:numCache>
            </c:numRef>
          </c:xVal>
          <c:yVal>
            <c:numRef>
              <c:f>Sheet3!$D$113:$D$119</c:f>
              <c:numCache>
                <c:formatCode>General</c:formatCode>
                <c:ptCount val="7"/>
                <c:pt idx="0">
                  <c:v>134.14400000000001</c:v>
                </c:pt>
                <c:pt idx="1">
                  <c:v>135.13800000000001</c:v>
                </c:pt>
                <c:pt idx="2">
                  <c:v>136.19200000000001</c:v>
                </c:pt>
                <c:pt idx="3">
                  <c:v>137.21600000000001</c:v>
                </c:pt>
                <c:pt idx="4">
                  <c:v>138.24</c:v>
                </c:pt>
                <c:pt idx="5">
                  <c:v>180.22399999999999</c:v>
                </c:pt>
                <c:pt idx="6">
                  <c:v>261.12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7-4436-98D3-9FDB3FDB53B0}"/>
            </c:ext>
          </c:extLst>
        </c:ser>
        <c:ser>
          <c:idx val="1"/>
          <c:order val="1"/>
          <c:tx>
            <c:strRef>
              <c:f>Sheet3!$C$100:$C$112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87573284959021E-2"/>
                  <c:y val="-0.12403681602579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Sheet3!$C$100:$C$112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96</c:v>
                </c:pt>
                <c:pt idx="10">
                  <c:v>127</c:v>
                </c:pt>
                <c:pt idx="11">
                  <c:v>156</c:v>
                </c:pt>
                <c:pt idx="12">
                  <c:v>159</c:v>
                </c:pt>
              </c:numCache>
            </c:numRef>
          </c:xVal>
          <c:yVal>
            <c:numRef>
              <c:f>Sheet3!$D$100:$D$112</c:f>
              <c:numCache>
                <c:formatCode>General</c:formatCode>
                <c:ptCount val="13"/>
                <c:pt idx="0">
                  <c:v>131.07599999999999</c:v>
                </c:pt>
                <c:pt idx="1">
                  <c:v>131.08000000000001</c:v>
                </c:pt>
                <c:pt idx="2">
                  <c:v>131.084</c:v>
                </c:pt>
                <c:pt idx="3">
                  <c:v>131.08799999999999</c:v>
                </c:pt>
                <c:pt idx="4">
                  <c:v>131.09200000000001</c:v>
                </c:pt>
                <c:pt idx="5">
                  <c:v>131.096</c:v>
                </c:pt>
                <c:pt idx="6">
                  <c:v>131.12</c:v>
                </c:pt>
                <c:pt idx="7">
                  <c:v>131.16800000000001</c:v>
                </c:pt>
                <c:pt idx="8">
                  <c:v>131.26400000000001</c:v>
                </c:pt>
                <c:pt idx="9">
                  <c:v>131.45599999999999</c:v>
                </c:pt>
                <c:pt idx="10">
                  <c:v>131.58000000000001</c:v>
                </c:pt>
                <c:pt idx="11">
                  <c:v>131.696</c:v>
                </c:pt>
                <c:pt idx="12">
                  <c:v>131.708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7-4436-98D3-9FDB3FDB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47552"/>
        <c:axId val="205237248"/>
      </c:scatterChart>
      <c:valAx>
        <c:axId val="1281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7248"/>
        <c:crosses val="autoZero"/>
        <c:crossBetween val="midCat"/>
      </c:valAx>
      <c:valAx>
        <c:axId val="205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Sheet5!$D$29</c:f>
              <c:strCache>
                <c:ptCount val="1"/>
                <c:pt idx="0">
                  <c:v>BeamEnergy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905336832895888"/>
                  <c:y val="-5.39333624963546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Sheet5!$C$30:$C$31</c:f>
              <c:numCache>
                <c:formatCode>General</c:formatCode>
                <c:ptCount val="2"/>
                <c:pt idx="0">
                  <c:v>0</c:v>
                </c:pt>
                <c:pt idx="1">
                  <c:v>127</c:v>
                </c:pt>
              </c:numCache>
            </c:numRef>
          </c:xVal>
          <c:yVal>
            <c:numRef>
              <c:f>Sheet5!$D$30:$D$31</c:f>
              <c:numCache>
                <c:formatCode>General</c:formatCode>
                <c:ptCount val="2"/>
                <c:pt idx="0">
                  <c:v>32.768000000000001</c:v>
                </c:pt>
                <c:pt idx="1">
                  <c:v>32.895000000000003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7-459D-9122-1A8C1FC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93840"/>
        <c:axId val="1155891920"/>
      </c:scatterChart>
      <c:valAx>
        <c:axId val="11558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91920"/>
        <c:crosses val="autoZero"/>
        <c:crossBetween val="midCat"/>
      </c:valAx>
      <c:valAx>
        <c:axId val="11558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Sheet6!$N$3:$N$5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127</c:v>
                </c:pt>
              </c:numCache>
            </c:numRef>
          </c:xVal>
          <c:yVal>
            <c:numRef>
              <c:f>Sheet6!$O$3:$O$5</c:f>
              <c:numCache>
                <c:formatCode>General</c:formatCode>
                <c:ptCount val="3"/>
                <c:pt idx="0">
                  <c:v>3.2000000000000001E-2</c:v>
                </c:pt>
                <c:pt idx="1">
                  <c:v>3.3000000000000002E-2</c:v>
                </c:pt>
                <c:pt idx="2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C-46BC-8012-056652596C79}"/>
            </c:ext>
          </c:extLst>
        </c:ser>
        <c:ser>
          <c:idx val="1"/>
          <c:order val="1"/>
          <c:tx>
            <c:strRef>
              <c:f>Sheet6!$M$6</c:f>
              <c:strCache>
                <c:ptCount val="1"/>
                <c:pt idx="0">
                  <c:v>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Sheet6!$N$6:$N$7</c:f>
              <c:numCache>
                <c:formatCode>General</c:formatCode>
                <c:ptCount val="2"/>
                <c:pt idx="0">
                  <c:v>0</c:v>
                </c:pt>
                <c:pt idx="1">
                  <c:v>127</c:v>
                </c:pt>
              </c:numCache>
            </c:numRef>
          </c:xVal>
          <c:yVal>
            <c:numRef>
              <c:f>Sheet6!$O$6:$O$7</c:f>
              <c:numCache>
                <c:formatCode>General</c:formatCode>
                <c:ptCount val="2"/>
                <c:pt idx="0">
                  <c:v>0.128</c:v>
                </c:pt>
                <c:pt idx="1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C-46BC-8012-056652596C79}"/>
            </c:ext>
          </c:extLst>
        </c:ser>
        <c:ser>
          <c:idx val="2"/>
          <c:order val="2"/>
          <c:tx>
            <c:strRef>
              <c:f>Sheet6!$M$8</c:f>
              <c:strCache>
                <c:ptCount val="1"/>
                <c:pt idx="0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Sheet6!$N$8:$N$9</c:f>
              <c:numCache>
                <c:formatCode>General</c:formatCode>
                <c:ptCount val="2"/>
                <c:pt idx="0">
                  <c:v>0</c:v>
                </c:pt>
                <c:pt idx="1">
                  <c:v>127</c:v>
                </c:pt>
              </c:numCache>
            </c:numRef>
          </c:xVal>
          <c:yVal>
            <c:numRef>
              <c:f>Sheet6!$O$8:$O$9</c:f>
              <c:numCache>
                <c:formatCode>General</c:formatCode>
                <c:ptCount val="2"/>
                <c:pt idx="0">
                  <c:v>0.51200000000000001</c:v>
                </c:pt>
                <c:pt idx="1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C-46BC-8012-056652596C79}"/>
            </c:ext>
          </c:extLst>
        </c:ser>
        <c:ser>
          <c:idx val="3"/>
          <c:order val="3"/>
          <c:tx>
            <c:strRef>
              <c:f>Sheet6!$M$10</c:f>
              <c:strCache>
                <c:ptCount val="1"/>
                <c:pt idx="0">
                  <c:v>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Sheet6!$N$10:$N$11</c:f>
              <c:numCache>
                <c:formatCode>General</c:formatCode>
                <c:ptCount val="2"/>
                <c:pt idx="0">
                  <c:v>0</c:v>
                </c:pt>
                <c:pt idx="1">
                  <c:v>127</c:v>
                </c:pt>
              </c:numCache>
            </c:numRef>
          </c:xVal>
          <c:yVal>
            <c:numRef>
              <c:f>Sheet6!$O$10:$O$11</c:f>
              <c:numCache>
                <c:formatCode>General</c:formatCode>
                <c:ptCount val="2"/>
                <c:pt idx="0">
                  <c:v>2.048</c:v>
                </c:pt>
                <c:pt idx="1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C-46BC-8012-056652596C79}"/>
            </c:ext>
          </c:extLst>
        </c:ser>
        <c:ser>
          <c:idx val="4"/>
          <c:order val="4"/>
          <c:tx>
            <c:strRef>
              <c:f>Sheet6!$M$12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Sheet6!$N$12:$N$13</c:f>
              <c:numCache>
                <c:formatCode>General</c:formatCode>
                <c:ptCount val="2"/>
                <c:pt idx="0">
                  <c:v>0</c:v>
                </c:pt>
                <c:pt idx="1">
                  <c:v>127</c:v>
                </c:pt>
              </c:numCache>
            </c:numRef>
          </c:xVal>
          <c:yVal>
            <c:numRef>
              <c:f>Sheet6!$O$12:$O$13</c:f>
              <c:numCache>
                <c:formatCode>General</c:formatCode>
                <c:ptCount val="2"/>
                <c:pt idx="0">
                  <c:v>8.1820000000000004</c:v>
                </c:pt>
                <c:pt idx="1">
                  <c:v>16.32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C-46BC-8012-056652596C79}"/>
            </c:ext>
          </c:extLst>
        </c:ser>
        <c:ser>
          <c:idx val="5"/>
          <c:order val="5"/>
          <c:tx>
            <c:strRef>
              <c:f>Sheet6!$M$14</c:f>
              <c:strCache>
                <c:ptCount val="1"/>
                <c:pt idx="0">
                  <c:v>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Sheet6!$N$14:$N$15</c:f>
              <c:numCache>
                <c:formatCode>General</c:formatCode>
                <c:ptCount val="2"/>
                <c:pt idx="0">
                  <c:v>0</c:v>
                </c:pt>
                <c:pt idx="1">
                  <c:v>127</c:v>
                </c:pt>
              </c:numCache>
            </c:numRef>
          </c:xVal>
          <c:yVal>
            <c:numRef>
              <c:f>Sheet6!$O$14:$O$15</c:f>
              <c:numCache>
                <c:formatCode>General</c:formatCode>
                <c:ptCount val="2"/>
                <c:pt idx="0">
                  <c:v>32.768000000000001</c:v>
                </c:pt>
                <c:pt idx="1">
                  <c:v>65.28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C-46BC-8012-05665259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128160"/>
        <c:axId val="1291127200"/>
      </c:scatterChart>
      <c:valAx>
        <c:axId val="12911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27200"/>
        <c:crosses val="autoZero"/>
        <c:crossBetween val="midCat"/>
      </c:valAx>
      <c:valAx>
        <c:axId val="12911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104776</xdr:rowOff>
    </xdr:from>
    <xdr:to>
      <xdr:col>17</xdr:col>
      <xdr:colOff>277177</xdr:colOff>
      <xdr:row>26</xdr:row>
      <xdr:rowOff>115253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EDDA7-2534-31DA-3A56-F84024B7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281939</xdr:colOff>
      <xdr:row>1</xdr:row>
      <xdr:rowOff>168592</xdr:rowOff>
    </xdr:from>
    <xdr:to>
      <xdr:col>28</xdr:col>
      <xdr:colOff>352424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D7402-BB3E-56FB-5F40-00DAA029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207645</xdr:colOff>
      <xdr:row>27</xdr:row>
      <xdr:rowOff>141922</xdr:rowOff>
    </xdr:from>
    <xdr:to>
      <xdr:col>18</xdr:col>
      <xdr:colOff>512445</xdr:colOff>
      <xdr:row>42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094C3-6260-BE80-E6D8-347E60553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474345</xdr:colOff>
      <xdr:row>33</xdr:row>
      <xdr:rowOff>73342</xdr:rowOff>
    </xdr:from>
    <xdr:to>
      <xdr:col>26</xdr:col>
      <xdr:colOff>169545</xdr:colOff>
      <xdr:row>48</xdr:row>
      <xdr:rowOff>98107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BE1110-4AEA-145B-6CD6-AA2ED1F3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93345</xdr:colOff>
      <xdr:row>2</xdr:row>
      <xdr:rowOff>83821</xdr:rowOff>
    </xdr:from>
    <xdr:to>
      <xdr:col>61</xdr:col>
      <xdr:colOff>167640</xdr:colOff>
      <xdr:row>64</xdr:row>
      <xdr:rowOff>129542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8F8B9C-A4B1-2428-260B-69BEED7C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87630</xdr:colOff>
      <xdr:row>64</xdr:row>
      <xdr:rowOff>98106</xdr:rowOff>
    </xdr:from>
    <xdr:to>
      <xdr:col>32</xdr:col>
      <xdr:colOff>0</xdr:colOff>
      <xdr:row>95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7946EC-0394-A5E4-19BF-4DD5829C4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445638</xdr:colOff>
      <xdr:row>48</xdr:row>
      <xdr:rowOff>12236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40191F-0240-1C2C-67EC-9658858F3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95238" cy="8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26</xdr:col>
      <xdr:colOff>83733</xdr:colOff>
      <xdr:row>95</xdr:row>
      <xdr:rowOff>111329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6410A-DDD8-FDB1-F80C-A7589C3BE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61120"/>
          <a:ext cx="15933333" cy="8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18</xdr:col>
      <xdr:colOff>560533</xdr:colOff>
      <xdr:row>132</xdr:row>
      <xdr:rowOff>46819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F06030-46BF-E176-0BED-03D7AB0BB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739360"/>
          <a:ext cx="11533333" cy="6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18</xdr:col>
      <xdr:colOff>208152</xdr:colOff>
      <xdr:row>169</xdr:row>
      <xdr:rowOff>25844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54C8A4-0E14-4A87-0E0A-7F69E0627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323040"/>
          <a:ext cx="11180952" cy="6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14</xdr:col>
      <xdr:colOff>532267</xdr:colOff>
      <xdr:row>209</xdr:row>
      <xdr:rowOff>20061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3C5BED-4BCB-AA2F-1407-B5394D1D4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089600"/>
          <a:ext cx="9066667" cy="7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113346</xdr:colOff>
      <xdr:row>85</xdr:row>
      <xdr:rowOff>17144</xdr:rowOff>
    </xdr:from>
    <xdr:to>
      <xdr:col>19</xdr:col>
      <xdr:colOff>247649</xdr:colOff>
      <xdr:row>108</xdr:row>
      <xdr:rowOff>102869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8BF6-1D2E-57DE-BA4E-8DF2CD83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23</xdr:row>
      <xdr:rowOff>161925</xdr:rowOff>
    </xdr:from>
    <xdr:to>
      <xdr:col>18</xdr:col>
      <xdr:colOff>533400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D5888-7FB2-88DF-D0FF-ECF69F383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175259</xdr:colOff>
      <xdr:row>9</xdr:row>
      <xdr:rowOff>72390</xdr:rowOff>
    </xdr:from>
    <xdr:to>
      <xdr:col>39</xdr:col>
      <xdr:colOff>598169</xdr:colOff>
      <xdr:row>48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A66EFD-B650-3D67-9153-D6B5F1A9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441007</xdr:colOff>
      <xdr:row>48</xdr:row>
      <xdr:rowOff>68580</xdr:rowOff>
    </xdr:from>
    <xdr:to>
      <xdr:col>18</xdr:col>
      <xdr:colOff>574357</xdr:colOff>
      <xdr:row>63</xdr:row>
      <xdr:rowOff>97155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FFD88-7AC6-6899-B1DA-ECF4D1DCD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227647</xdr:colOff>
      <xdr:row>13</xdr:row>
      <xdr:rowOff>79057</xdr:rowOff>
    </xdr:from>
    <xdr:to>
      <xdr:col>22</xdr:col>
      <xdr:colOff>532447</xdr:colOff>
      <xdr:row>28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00287-20FD-A3DC-C319-27CDAF4B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29</xdr:row>
      <xdr:rowOff>57150</xdr:rowOff>
    </xdr:from>
    <xdr:to>
      <xdr:col>22</xdr:col>
      <xdr:colOff>533400</xdr:colOff>
      <xdr:row>44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1EC54-BB5B-47F1-94F9-44CE83BAE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75246</xdr:colOff>
      <xdr:row>14</xdr:row>
      <xdr:rowOff>2857</xdr:rowOff>
    </xdr:from>
    <xdr:to>
      <xdr:col>37</xdr:col>
      <xdr:colOff>209549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2F60CF-33BF-CB38-102C-E43CC7E5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152400</xdr:colOff>
      <xdr:row>30</xdr:row>
      <xdr:rowOff>114300</xdr:rowOff>
    </xdr:from>
    <xdr:to>
      <xdr:col>37</xdr:col>
      <xdr:colOff>282893</xdr:colOff>
      <xdr:row>46</xdr:row>
      <xdr:rowOff>6668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90612-55E1-445B-B3B8-2EAE1C5F3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380047</xdr:colOff>
      <xdr:row>15</xdr:row>
      <xdr:rowOff>56196</xdr:rowOff>
    </xdr:from>
    <xdr:to>
      <xdr:col>49</xdr:col>
      <xdr:colOff>28575</xdr:colOff>
      <xdr:row>30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5920F3-B090-FC5E-67C4-9002B00E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371475</xdr:colOff>
      <xdr:row>31</xdr:row>
      <xdr:rowOff>123825</xdr:rowOff>
    </xdr:from>
    <xdr:to>
      <xdr:col>49</xdr:col>
      <xdr:colOff>12383</xdr:colOff>
      <xdr:row>47</xdr:row>
      <xdr:rowOff>63818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46CA6F-440E-4D43-B287-BE0ED97CF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180022</xdr:colOff>
      <xdr:row>15</xdr:row>
      <xdr:rowOff>31432</xdr:rowOff>
    </xdr:from>
    <xdr:to>
      <xdr:col>60</xdr:col>
      <xdr:colOff>484822</xdr:colOff>
      <xdr:row>30</xdr:row>
      <xdr:rowOff>58102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185AF1-BC7E-AEE3-DA64-144D3762C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257175</xdr:colOff>
      <xdr:row>31</xdr:row>
      <xdr:rowOff>47625</xdr:rowOff>
    </xdr:from>
    <xdr:to>
      <xdr:col>60</xdr:col>
      <xdr:colOff>561975</xdr:colOff>
      <xdr:row>46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75327F-973D-452B-95C0-B9A13FEC1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493395</xdr:colOff>
      <xdr:row>13</xdr:row>
      <xdr:rowOff>168591</xdr:rowOff>
    </xdr:from>
    <xdr:to>
      <xdr:col>73</xdr:col>
      <xdr:colOff>485775</xdr:colOff>
      <xdr:row>30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83507B-0CD2-73F7-305B-11610FFB6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504825</xdr:colOff>
      <xdr:row>30</xdr:row>
      <xdr:rowOff>161925</xdr:rowOff>
    </xdr:from>
    <xdr:to>
      <xdr:col>73</xdr:col>
      <xdr:colOff>491490</xdr:colOff>
      <xdr:row>47</xdr:row>
      <xdr:rowOff>10478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BD66F5-01F7-4783-80A7-3C5F1C4FF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388620</xdr:colOff>
      <xdr:row>14</xdr:row>
      <xdr:rowOff>79057</xdr:rowOff>
    </xdr:from>
    <xdr:to>
      <xdr:col>86</xdr:col>
      <xdr:colOff>83820</xdr:colOff>
      <xdr:row>29</xdr:row>
      <xdr:rowOff>105727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2E4A68-7204-D0FE-2FE4-28CFC32F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390525</xdr:colOff>
      <xdr:row>31</xdr:row>
      <xdr:rowOff>57150</xdr:rowOff>
    </xdr:from>
    <xdr:to>
      <xdr:col>86</xdr:col>
      <xdr:colOff>85725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1B5994-EBA0-4DB0-988F-BC94C5B3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90</xdr:col>
      <xdr:colOff>550545</xdr:colOff>
      <xdr:row>13</xdr:row>
      <xdr:rowOff>136207</xdr:rowOff>
    </xdr:from>
    <xdr:to>
      <xdr:col>98</xdr:col>
      <xdr:colOff>245745</xdr:colOff>
      <xdr:row>28</xdr:row>
      <xdr:rowOff>162877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05FBA0-3402-805B-3360-C474E7B5A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91</xdr:col>
      <xdr:colOff>0</xdr:colOff>
      <xdr:row>31</xdr:row>
      <xdr:rowOff>0</xdr:rowOff>
    </xdr:from>
    <xdr:to>
      <xdr:col>98</xdr:col>
      <xdr:colOff>304800</xdr:colOff>
      <xdr:row>46</xdr:row>
      <xdr:rowOff>32385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E05E59-ED88-4F08-A0B1-F6E5E623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564832</xdr:colOff>
      <xdr:row>70</xdr:row>
      <xdr:rowOff>136207</xdr:rowOff>
    </xdr:from>
    <xdr:to>
      <xdr:col>21</xdr:col>
      <xdr:colOff>421005</xdr:colOff>
      <xdr:row>95</xdr:row>
      <xdr:rowOff>40005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7E7B6D-F351-0D2D-DA93-B9DA04225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325754</xdr:colOff>
      <xdr:row>78</xdr:row>
      <xdr:rowOff>117157</xdr:rowOff>
    </xdr:from>
    <xdr:to>
      <xdr:col>32</xdr:col>
      <xdr:colOff>95249</xdr:colOff>
      <xdr:row>97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E7578-2DD7-527F-0BED-9C0DB10A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00A6-CF79-4A2E-A24B-B8970E8E58F4}">
  <dimension ref="A2:AM196"/>
  <sheetViews>
    <sheetView workbookViewId="0">
      <selection activeCell="A2" sqref="A2:E121"/>
    </sheetView>
  </sheetViews>
  <sheetFormatPr defaultRowHeight="15" x14ac:dyDescent="0.25"/>
  <cols>
    <col min="5" max="5" width="11.85546875" bestFit="1" customWidth="1"/>
    <col min="10" max="10" width="11.85546875" bestFit="1" customWidth="1"/>
    <col min="11" max="11" width="16.140625" bestFit="1" customWidth="1"/>
    <col min="35" max="35" width="9.5703125" bestFit="1" customWidth="1"/>
    <col min="36" max="36" width="12" bestFit="1" customWidth="1"/>
  </cols>
  <sheetData>
    <row r="2" spans="1:38" x14ac:dyDescent="0.25">
      <c r="A2" t="s">
        <v>0</v>
      </c>
      <c r="C2" t="s">
        <v>1</v>
      </c>
      <c r="D2" t="s">
        <v>2</v>
      </c>
      <c r="E2" t="s">
        <v>3</v>
      </c>
      <c r="F2" t="s">
        <v>0</v>
      </c>
    </row>
    <row r="3" spans="1:38" x14ac:dyDescent="0.25">
      <c r="A3">
        <v>0</v>
      </c>
      <c r="C3">
        <v>0</v>
      </c>
      <c r="D3">
        <v>0</v>
      </c>
      <c r="E3">
        <v>0</v>
      </c>
      <c r="AD3" t="s">
        <v>0</v>
      </c>
      <c r="AE3" t="s">
        <v>1</v>
      </c>
      <c r="AF3" t="s">
        <v>3</v>
      </c>
    </row>
    <row r="4" spans="1:38" x14ac:dyDescent="0.25">
      <c r="A4">
        <v>66</v>
      </c>
      <c r="B4">
        <f>A4-66</f>
        <v>0</v>
      </c>
      <c r="C4">
        <v>0</v>
      </c>
      <c r="D4">
        <v>0</v>
      </c>
      <c r="E4">
        <v>3.2000000000000001E-2</v>
      </c>
      <c r="F4">
        <v>66</v>
      </c>
      <c r="AF4">
        <f>4^AF5</f>
        <v>1</v>
      </c>
      <c r="AG4">
        <f t="shared" ref="AG4:AL4" si="0">4^AG5</f>
        <v>4</v>
      </c>
      <c r="AH4">
        <f t="shared" si="0"/>
        <v>16</v>
      </c>
      <c r="AI4">
        <f t="shared" si="0"/>
        <v>64</v>
      </c>
      <c r="AJ4">
        <f t="shared" si="0"/>
        <v>256</v>
      </c>
      <c r="AK4">
        <f t="shared" si="0"/>
        <v>1024</v>
      </c>
      <c r="AL4">
        <f t="shared" si="0"/>
        <v>4096</v>
      </c>
    </row>
    <row r="5" spans="1:38" x14ac:dyDescent="0.25">
      <c r="A5">
        <v>67</v>
      </c>
      <c r="B5">
        <f t="shared" ref="B5:B68" si="1">A5-66</f>
        <v>1</v>
      </c>
      <c r="C5">
        <v>0</v>
      </c>
      <c r="D5">
        <v>0</v>
      </c>
      <c r="E5">
        <v>0.128</v>
      </c>
      <c r="F5">
        <v>67</v>
      </c>
      <c r="AF5">
        <v>0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</row>
    <row r="6" spans="1:38" x14ac:dyDescent="0.25">
      <c r="A6">
        <v>68</v>
      </c>
      <c r="B6">
        <f t="shared" si="1"/>
        <v>2</v>
      </c>
      <c r="C6">
        <v>0</v>
      </c>
      <c r="D6">
        <v>0</v>
      </c>
      <c r="E6">
        <v>0.51200000000000001</v>
      </c>
      <c r="F6">
        <v>68</v>
      </c>
      <c r="AG6">
        <f>AG9/AF9</f>
        <v>4</v>
      </c>
      <c r="AH6">
        <f t="shared" ref="AH6:AL6" si="2">AH9/AG9</f>
        <v>4</v>
      </c>
      <c r="AI6">
        <f t="shared" si="2"/>
        <v>4</v>
      </c>
      <c r="AJ6">
        <f t="shared" si="2"/>
        <v>4</v>
      </c>
      <c r="AK6">
        <f t="shared" si="2"/>
        <v>4</v>
      </c>
      <c r="AL6">
        <f t="shared" si="2"/>
        <v>4</v>
      </c>
    </row>
    <row r="7" spans="1:38" x14ac:dyDescent="0.25">
      <c r="A7">
        <v>69</v>
      </c>
      <c r="B7">
        <f t="shared" si="1"/>
        <v>3</v>
      </c>
      <c r="C7">
        <v>0</v>
      </c>
      <c r="D7">
        <v>0</v>
      </c>
      <c r="E7">
        <v>2.048</v>
      </c>
      <c r="F7">
        <v>69</v>
      </c>
      <c r="AF7">
        <f>AF9/0.032</f>
        <v>1</v>
      </c>
      <c r="AG7">
        <f t="shared" ref="AG7:AL7" si="3">AG9/0.032</f>
        <v>4</v>
      </c>
      <c r="AH7">
        <f t="shared" si="3"/>
        <v>16</v>
      </c>
      <c r="AI7">
        <f t="shared" si="3"/>
        <v>64</v>
      </c>
      <c r="AJ7">
        <f t="shared" si="3"/>
        <v>256</v>
      </c>
      <c r="AK7">
        <f t="shared" si="3"/>
        <v>1024</v>
      </c>
      <c r="AL7">
        <f t="shared" si="3"/>
        <v>4096</v>
      </c>
    </row>
    <row r="8" spans="1:38" x14ac:dyDescent="0.25">
      <c r="A8">
        <v>70</v>
      </c>
      <c r="B8">
        <f t="shared" si="1"/>
        <v>4</v>
      </c>
      <c r="C8">
        <v>0</v>
      </c>
      <c r="D8">
        <v>0</v>
      </c>
      <c r="E8">
        <v>8.1920000000000002</v>
      </c>
      <c r="F8">
        <v>70</v>
      </c>
      <c r="AE8" t="s">
        <v>11</v>
      </c>
      <c r="AF8" t="s">
        <v>4</v>
      </c>
      <c r="AG8" t="s">
        <v>5</v>
      </c>
      <c r="AH8" t="s">
        <v>6</v>
      </c>
      <c r="AI8" t="s">
        <v>7</v>
      </c>
      <c r="AJ8" t="s">
        <v>8</v>
      </c>
      <c r="AK8" t="s">
        <v>9</v>
      </c>
      <c r="AL8" t="s">
        <v>10</v>
      </c>
    </row>
    <row r="9" spans="1:38" x14ac:dyDescent="0.25">
      <c r="A9">
        <v>71</v>
      </c>
      <c r="B9">
        <f t="shared" si="1"/>
        <v>5</v>
      </c>
      <c r="C9">
        <v>0</v>
      </c>
      <c r="D9">
        <v>0</v>
      </c>
      <c r="E9">
        <v>32.768000000000001</v>
      </c>
      <c r="F9">
        <v>71</v>
      </c>
      <c r="AD9">
        <v>1</v>
      </c>
      <c r="AE9">
        <v>0</v>
      </c>
      <c r="AF9">
        <v>3.2000000000000001E-2</v>
      </c>
      <c r="AG9">
        <v>0.128</v>
      </c>
      <c r="AH9">
        <v>0.51200000000000001</v>
      </c>
      <c r="AI9">
        <v>2.048</v>
      </c>
      <c r="AJ9">
        <v>8.1920000000000002</v>
      </c>
      <c r="AK9">
        <v>32.768000000000001</v>
      </c>
      <c r="AL9">
        <v>131.072</v>
      </c>
    </row>
    <row r="10" spans="1:38" x14ac:dyDescent="0.25">
      <c r="A10">
        <v>72</v>
      </c>
      <c r="B10">
        <f t="shared" si="1"/>
        <v>6</v>
      </c>
      <c r="C10">
        <v>0</v>
      </c>
      <c r="D10">
        <v>0</v>
      </c>
      <c r="E10">
        <v>131.072</v>
      </c>
      <c r="F10">
        <v>72</v>
      </c>
      <c r="AE10">
        <v>1</v>
      </c>
      <c r="AG10">
        <v>0.129</v>
      </c>
      <c r="AH10">
        <v>0.51600000000000001</v>
      </c>
      <c r="AI10">
        <v>2.0640000000000001</v>
      </c>
      <c r="AJ10">
        <v>8.2560000000000002</v>
      </c>
      <c r="AK10">
        <v>33.024000000000001</v>
      </c>
      <c r="AL10">
        <v>132.096</v>
      </c>
    </row>
    <row r="11" spans="1:38" x14ac:dyDescent="0.25">
      <c r="A11">
        <v>73</v>
      </c>
      <c r="B11">
        <f t="shared" si="1"/>
        <v>7</v>
      </c>
      <c r="C11">
        <v>0</v>
      </c>
      <c r="D11">
        <v>0</v>
      </c>
      <c r="E11">
        <v>524.28800000000001</v>
      </c>
      <c r="F11">
        <v>73</v>
      </c>
      <c r="AE11">
        <v>2</v>
      </c>
      <c r="AG11">
        <v>0.13</v>
      </c>
      <c r="AH11">
        <v>0.52</v>
      </c>
      <c r="AI11">
        <v>2.08</v>
      </c>
      <c r="AJ11">
        <v>8.32</v>
      </c>
      <c r="AK11">
        <v>33.28</v>
      </c>
      <c r="AL11">
        <v>133.12</v>
      </c>
    </row>
    <row r="12" spans="1:38" x14ac:dyDescent="0.25">
      <c r="A12">
        <v>74</v>
      </c>
      <c r="B12">
        <f t="shared" si="1"/>
        <v>8</v>
      </c>
      <c r="C12">
        <v>0</v>
      </c>
      <c r="D12">
        <v>0</v>
      </c>
      <c r="E12">
        <v>2097.152</v>
      </c>
      <c r="F12">
        <v>74</v>
      </c>
      <c r="AD12">
        <v>1</v>
      </c>
      <c r="AE12">
        <v>3</v>
      </c>
      <c r="AF12">
        <v>3.3000000000000002E-2</v>
      </c>
      <c r="AG12">
        <v>0.13100000000000001</v>
      </c>
      <c r="AH12">
        <v>0.52400000000000002</v>
      </c>
      <c r="AI12">
        <v>2.0960000000000001</v>
      </c>
      <c r="AJ12">
        <v>8.3840000000000003</v>
      </c>
      <c r="AK12">
        <v>33.536000000000001</v>
      </c>
      <c r="AL12">
        <v>134.14400000000001</v>
      </c>
    </row>
    <row r="13" spans="1:38" x14ac:dyDescent="0.25">
      <c r="A13">
        <v>66</v>
      </c>
      <c r="B13">
        <f t="shared" si="1"/>
        <v>0</v>
      </c>
      <c r="C13">
        <v>3</v>
      </c>
      <c r="D13">
        <v>0</v>
      </c>
      <c r="E13">
        <v>3.3000000000000002E-2</v>
      </c>
      <c r="AE13">
        <v>4</v>
      </c>
      <c r="AG13">
        <v>0.13200000000000001</v>
      </c>
      <c r="AH13">
        <v>0.52800000000000002</v>
      </c>
      <c r="AI13">
        <v>2.1120000000000001</v>
      </c>
      <c r="AJ13">
        <v>8.4480000000000004</v>
      </c>
      <c r="AK13">
        <v>33.792000000000002</v>
      </c>
      <c r="AL13">
        <v>135.16800000000001</v>
      </c>
    </row>
    <row r="14" spans="1:38" x14ac:dyDescent="0.25">
      <c r="A14">
        <v>66</v>
      </c>
      <c r="B14">
        <f t="shared" si="1"/>
        <v>0</v>
      </c>
      <c r="C14">
        <v>8</v>
      </c>
      <c r="D14">
        <v>0</v>
      </c>
      <c r="E14">
        <v>3.4000000000000002E-2</v>
      </c>
      <c r="AE14">
        <v>5</v>
      </c>
      <c r="AG14">
        <v>0.13300000000000001</v>
      </c>
      <c r="AH14">
        <v>0.53200000000000003</v>
      </c>
      <c r="AI14">
        <v>2.1280000000000001</v>
      </c>
      <c r="AJ14">
        <v>8.5120000000000005</v>
      </c>
      <c r="AK14">
        <v>34.048000000000002</v>
      </c>
      <c r="AL14">
        <v>136.19200000000001</v>
      </c>
    </row>
    <row r="15" spans="1:38" x14ac:dyDescent="0.25">
      <c r="A15">
        <v>66</v>
      </c>
      <c r="B15">
        <f t="shared" si="1"/>
        <v>0</v>
      </c>
      <c r="C15">
        <v>11</v>
      </c>
      <c r="D15">
        <v>0</v>
      </c>
      <c r="E15">
        <v>3.5000000000000003E-2</v>
      </c>
      <c r="AE15">
        <v>6</v>
      </c>
      <c r="AG15">
        <v>0.13400000000000001</v>
      </c>
      <c r="AH15">
        <v>0.53600000000000003</v>
      </c>
      <c r="AI15">
        <v>2.1440000000000001</v>
      </c>
      <c r="AJ15">
        <v>8.5760000000000005</v>
      </c>
      <c r="AK15">
        <v>34.304000000000002</v>
      </c>
      <c r="AL15">
        <v>137.21600000000001</v>
      </c>
    </row>
    <row r="16" spans="1:38" x14ac:dyDescent="0.25">
      <c r="A16">
        <v>66</v>
      </c>
      <c r="B16">
        <f t="shared" si="1"/>
        <v>0</v>
      </c>
      <c r="C16">
        <v>14</v>
      </c>
      <c r="D16">
        <v>0</v>
      </c>
      <c r="E16">
        <v>3.5999999999999997E-2</v>
      </c>
      <c r="AD16">
        <v>1</v>
      </c>
      <c r="AE16">
        <v>8</v>
      </c>
      <c r="AF16">
        <v>3.4000000000000002E-2</v>
      </c>
    </row>
    <row r="17" spans="1:39" x14ac:dyDescent="0.25">
      <c r="A17">
        <v>66</v>
      </c>
      <c r="B17">
        <f t="shared" si="1"/>
        <v>0</v>
      </c>
      <c r="C17">
        <v>26</v>
      </c>
      <c r="D17">
        <v>0</v>
      </c>
      <c r="E17">
        <v>3.7999999999999999E-2</v>
      </c>
      <c r="AD17">
        <v>1</v>
      </c>
      <c r="AE17">
        <v>11</v>
      </c>
      <c r="AF17">
        <v>3.5000000000000003E-2</v>
      </c>
    </row>
    <row r="18" spans="1:39" x14ac:dyDescent="0.25">
      <c r="A18">
        <v>66</v>
      </c>
      <c r="B18">
        <f t="shared" si="1"/>
        <v>0</v>
      </c>
      <c r="C18">
        <v>32</v>
      </c>
      <c r="D18">
        <v>0</v>
      </c>
      <c r="E18">
        <v>0.04</v>
      </c>
      <c r="AE18">
        <v>12</v>
      </c>
      <c r="AG18">
        <v>0.14000000000000001</v>
      </c>
      <c r="AH18">
        <v>0.56000000000000005</v>
      </c>
      <c r="AI18">
        <v>2.2400000000000002</v>
      </c>
      <c r="AJ18">
        <v>8.9600000000000009</v>
      </c>
      <c r="AK18">
        <v>35.840000000000003</v>
      </c>
      <c r="AL18">
        <v>143.36000000000001</v>
      </c>
    </row>
    <row r="19" spans="1:39" x14ac:dyDescent="0.25">
      <c r="A19">
        <v>66</v>
      </c>
      <c r="B19">
        <f t="shared" si="1"/>
        <v>0</v>
      </c>
      <c r="C19">
        <v>48</v>
      </c>
      <c r="D19">
        <v>0</v>
      </c>
      <c r="E19">
        <v>4.3999999999999997E-2</v>
      </c>
      <c r="AD19">
        <v>1</v>
      </c>
      <c r="AE19">
        <v>14</v>
      </c>
      <c r="AF19">
        <v>3.5999999999999997E-2</v>
      </c>
    </row>
    <row r="20" spans="1:39" x14ac:dyDescent="0.25">
      <c r="A20">
        <v>66</v>
      </c>
      <c r="B20">
        <f t="shared" si="1"/>
        <v>0</v>
      </c>
      <c r="C20">
        <v>64</v>
      </c>
      <c r="D20">
        <v>0</v>
      </c>
      <c r="E20">
        <v>4.8000000000000001E-2</v>
      </c>
      <c r="AD20">
        <v>1</v>
      </c>
      <c r="AE20">
        <v>24</v>
      </c>
      <c r="AG20">
        <v>0.152</v>
      </c>
      <c r="AH20">
        <v>0.60799999999999998</v>
      </c>
      <c r="AI20">
        <v>2.4319999999999999</v>
      </c>
      <c r="AJ20">
        <v>9.7279999999999998</v>
      </c>
      <c r="AK20">
        <v>38.911999999999999</v>
      </c>
      <c r="AL20">
        <v>155.648</v>
      </c>
    </row>
    <row r="21" spans="1:39" x14ac:dyDescent="0.25">
      <c r="A21">
        <v>66</v>
      </c>
      <c r="B21">
        <f t="shared" si="1"/>
        <v>0</v>
      </c>
      <c r="C21">
        <v>127</v>
      </c>
      <c r="D21">
        <v>0</v>
      </c>
      <c r="E21">
        <v>6.4000000000000001E-2</v>
      </c>
      <c r="AD21">
        <v>1</v>
      </c>
      <c r="AE21">
        <v>26</v>
      </c>
      <c r="AF21">
        <v>3.7999999999999999E-2</v>
      </c>
    </row>
    <row r="22" spans="1:39" x14ac:dyDescent="0.25">
      <c r="A22">
        <v>66</v>
      </c>
      <c r="B22">
        <f t="shared" si="1"/>
        <v>0</v>
      </c>
      <c r="C22">
        <v>255</v>
      </c>
      <c r="D22">
        <v>0</v>
      </c>
      <c r="E22">
        <v>7.8E-2</v>
      </c>
      <c r="AD22">
        <v>1</v>
      </c>
      <c r="AE22">
        <v>32</v>
      </c>
      <c r="AF22">
        <v>0.04</v>
      </c>
    </row>
    <row r="23" spans="1:39" x14ac:dyDescent="0.25">
      <c r="A23">
        <v>67</v>
      </c>
      <c r="B23">
        <f t="shared" si="1"/>
        <v>1</v>
      </c>
      <c r="C23">
        <v>1</v>
      </c>
      <c r="D23">
        <v>0</v>
      </c>
      <c r="E23">
        <v>0.128</v>
      </c>
      <c r="AD23">
        <v>1</v>
      </c>
      <c r="AE23">
        <v>48</v>
      </c>
      <c r="AF23">
        <v>4.3999999999999997E-2</v>
      </c>
      <c r="AG23">
        <v>0.17599999999999999</v>
      </c>
      <c r="AH23">
        <v>0.70399999999999996</v>
      </c>
      <c r="AI23">
        <v>2.8159999999999998</v>
      </c>
      <c r="AJ23">
        <v>11.263999999999999</v>
      </c>
      <c r="AK23">
        <v>45.055999999999997</v>
      </c>
      <c r="AL23">
        <v>180.22399999999999</v>
      </c>
    </row>
    <row r="24" spans="1:39" x14ac:dyDescent="0.25">
      <c r="A24">
        <v>67</v>
      </c>
      <c r="B24">
        <f t="shared" si="1"/>
        <v>1</v>
      </c>
      <c r="C24">
        <v>2</v>
      </c>
      <c r="D24">
        <v>0</v>
      </c>
      <c r="E24">
        <v>0.129</v>
      </c>
      <c r="AD24">
        <v>1</v>
      </c>
      <c r="AE24">
        <v>64</v>
      </c>
      <c r="AF24">
        <v>4.8000000000000001E-2</v>
      </c>
    </row>
    <row r="25" spans="1:39" x14ac:dyDescent="0.25">
      <c r="A25">
        <v>67</v>
      </c>
      <c r="B25">
        <f t="shared" si="1"/>
        <v>1</v>
      </c>
      <c r="C25">
        <v>3</v>
      </c>
      <c r="D25">
        <v>0</v>
      </c>
      <c r="E25">
        <v>0.13</v>
      </c>
      <c r="AE25">
        <v>96</v>
      </c>
      <c r="AG25">
        <v>0.224</v>
      </c>
      <c r="AH25">
        <v>0.89600000000000002</v>
      </c>
      <c r="AI25">
        <v>3.5840000000000001</v>
      </c>
      <c r="AJ25">
        <v>14.336</v>
      </c>
      <c r="AK25">
        <v>57.344000000000001</v>
      </c>
      <c r="AL25">
        <v>229.376</v>
      </c>
    </row>
    <row r="26" spans="1:39" x14ac:dyDescent="0.25">
      <c r="A26">
        <v>67</v>
      </c>
      <c r="B26">
        <f t="shared" si="1"/>
        <v>1</v>
      </c>
      <c r="C26">
        <v>4</v>
      </c>
      <c r="D26">
        <v>0</v>
      </c>
      <c r="E26">
        <v>0.13100000000000001</v>
      </c>
      <c r="AE26">
        <v>127</v>
      </c>
      <c r="AF26">
        <v>6.4000000000000001E-2</v>
      </c>
      <c r="AG26">
        <v>0.255</v>
      </c>
      <c r="AH26">
        <v>1.02</v>
      </c>
      <c r="AI26">
        <v>4.08</v>
      </c>
      <c r="AJ26">
        <v>16.32</v>
      </c>
      <c r="AK26">
        <v>65.28</v>
      </c>
      <c r="AL26">
        <v>261.12</v>
      </c>
    </row>
    <row r="27" spans="1:39" x14ac:dyDescent="0.25">
      <c r="A27">
        <v>67</v>
      </c>
      <c r="B27">
        <f t="shared" si="1"/>
        <v>1</v>
      </c>
      <c r="C27">
        <v>5</v>
      </c>
      <c r="D27">
        <v>0</v>
      </c>
      <c r="E27">
        <v>0.13200000000000001</v>
      </c>
    </row>
    <row r="28" spans="1:39" x14ac:dyDescent="0.25">
      <c r="A28">
        <v>67</v>
      </c>
      <c r="B28">
        <f t="shared" si="1"/>
        <v>1</v>
      </c>
      <c r="C28">
        <v>6</v>
      </c>
      <c r="D28">
        <v>0</v>
      </c>
      <c r="E28">
        <v>0.13300000000000001</v>
      </c>
      <c r="AE28" t="s">
        <v>12</v>
      </c>
      <c r="AF28">
        <v>2.9999999999999997E-4</v>
      </c>
      <c r="AG28">
        <v>1E-3</v>
      </c>
      <c r="AH28">
        <v>4.0000000000000001E-3</v>
      </c>
      <c r="AI28">
        <v>1.6E-2</v>
      </c>
      <c r="AJ28">
        <v>6.4000000000000001E-2</v>
      </c>
      <c r="AK28">
        <v>0.25600000000000001</v>
      </c>
      <c r="AL28">
        <v>1.024</v>
      </c>
      <c r="AM28">
        <f>AL28/$AL$34</f>
        <v>4096</v>
      </c>
    </row>
    <row r="29" spans="1:39" x14ac:dyDescent="0.25">
      <c r="A29">
        <v>67</v>
      </c>
      <c r="B29">
        <f t="shared" si="1"/>
        <v>1</v>
      </c>
      <c r="C29">
        <v>12</v>
      </c>
      <c r="D29">
        <v>0</v>
      </c>
      <c r="E29">
        <v>0.14000000000000001</v>
      </c>
      <c r="AL29">
        <f>AL28/4</f>
        <v>0.25600000000000001</v>
      </c>
      <c r="AM29">
        <f t="shared" ref="AM29:AM34" si="4">AL29/$AL$34</f>
        <v>1024</v>
      </c>
    </row>
    <row r="30" spans="1:39" x14ac:dyDescent="0.25">
      <c r="A30">
        <v>67</v>
      </c>
      <c r="B30">
        <f t="shared" si="1"/>
        <v>1</v>
      </c>
      <c r="C30">
        <v>24</v>
      </c>
      <c r="D30">
        <v>0</v>
      </c>
      <c r="E30">
        <v>0.152</v>
      </c>
      <c r="G30" t="s">
        <v>0</v>
      </c>
      <c r="H30" t="s">
        <v>3</v>
      </c>
      <c r="AL30">
        <f t="shared" ref="AL30:AL33" si="5">AL29/4</f>
        <v>6.4000000000000001E-2</v>
      </c>
      <c r="AM30">
        <f t="shared" si="4"/>
        <v>256</v>
      </c>
    </row>
    <row r="31" spans="1:39" x14ac:dyDescent="0.25">
      <c r="A31">
        <v>67</v>
      </c>
      <c r="B31">
        <f t="shared" si="1"/>
        <v>1</v>
      </c>
      <c r="C31">
        <v>48</v>
      </c>
      <c r="D31">
        <v>0</v>
      </c>
      <c r="E31">
        <v>0.17599999999999999</v>
      </c>
      <c r="G31">
        <v>1</v>
      </c>
      <c r="H31">
        <v>3.2000000000000001E-2</v>
      </c>
      <c r="AL31">
        <f t="shared" si="5"/>
        <v>1.6E-2</v>
      </c>
      <c r="AM31">
        <f t="shared" si="4"/>
        <v>64</v>
      </c>
    </row>
    <row r="32" spans="1:39" x14ac:dyDescent="0.25">
      <c r="A32">
        <v>67</v>
      </c>
      <c r="B32">
        <f t="shared" si="1"/>
        <v>1</v>
      </c>
      <c r="C32">
        <v>96</v>
      </c>
      <c r="D32">
        <v>0</v>
      </c>
      <c r="E32">
        <v>0.224</v>
      </c>
      <c r="G32">
        <v>2</v>
      </c>
      <c r="H32">
        <v>0.128</v>
      </c>
      <c r="AL32">
        <f t="shared" si="5"/>
        <v>4.0000000000000001E-3</v>
      </c>
      <c r="AM32">
        <f t="shared" si="4"/>
        <v>16</v>
      </c>
    </row>
    <row r="33" spans="1:39" x14ac:dyDescent="0.25">
      <c r="A33">
        <v>67</v>
      </c>
      <c r="B33">
        <f t="shared" si="1"/>
        <v>1</v>
      </c>
      <c r="C33">
        <v>127</v>
      </c>
      <c r="D33">
        <v>0</v>
      </c>
      <c r="E33">
        <v>0.255</v>
      </c>
      <c r="G33">
        <v>3</v>
      </c>
      <c r="H33">
        <v>0.51200000000000001</v>
      </c>
      <c r="AL33">
        <f t="shared" si="5"/>
        <v>1E-3</v>
      </c>
      <c r="AM33">
        <f t="shared" si="4"/>
        <v>4</v>
      </c>
    </row>
    <row r="34" spans="1:39" x14ac:dyDescent="0.25">
      <c r="A34">
        <v>67</v>
      </c>
      <c r="B34">
        <f t="shared" si="1"/>
        <v>1</v>
      </c>
      <c r="C34">
        <v>156</v>
      </c>
      <c r="D34">
        <v>0</v>
      </c>
      <c r="E34">
        <v>0.312</v>
      </c>
      <c r="G34">
        <v>4</v>
      </c>
      <c r="H34">
        <v>2.048</v>
      </c>
      <c r="AL34">
        <f>AL33/4</f>
        <v>2.5000000000000001E-4</v>
      </c>
      <c r="AM34">
        <f t="shared" si="4"/>
        <v>1</v>
      </c>
    </row>
    <row r="35" spans="1:39" x14ac:dyDescent="0.25">
      <c r="A35">
        <v>67</v>
      </c>
      <c r="B35">
        <f t="shared" si="1"/>
        <v>1</v>
      </c>
      <c r="C35">
        <v>164</v>
      </c>
      <c r="D35">
        <v>0</v>
      </c>
      <c r="E35">
        <v>0.32800000000000001</v>
      </c>
      <c r="G35">
        <v>5</v>
      </c>
      <c r="H35">
        <v>8.1920000000000002</v>
      </c>
    </row>
    <row r="36" spans="1:39" x14ac:dyDescent="0.25">
      <c r="A36">
        <v>68</v>
      </c>
      <c r="B36">
        <f t="shared" si="1"/>
        <v>2</v>
      </c>
      <c r="C36">
        <v>1</v>
      </c>
      <c r="D36">
        <v>0</v>
      </c>
      <c r="E36">
        <v>0.51200000000000001</v>
      </c>
      <c r="G36">
        <v>6</v>
      </c>
      <c r="H36">
        <v>32.768000000000001</v>
      </c>
    </row>
    <row r="37" spans="1:39" x14ac:dyDescent="0.25">
      <c r="A37">
        <v>68</v>
      </c>
      <c r="B37">
        <f t="shared" si="1"/>
        <v>2</v>
      </c>
      <c r="C37">
        <v>2</v>
      </c>
      <c r="D37">
        <v>0</v>
      </c>
      <c r="E37">
        <v>0.51600000000000001</v>
      </c>
      <c r="G37">
        <v>7</v>
      </c>
      <c r="H37">
        <v>131.072</v>
      </c>
    </row>
    <row r="38" spans="1:39" x14ac:dyDescent="0.25">
      <c r="A38">
        <v>68</v>
      </c>
      <c r="B38">
        <f t="shared" si="1"/>
        <v>2</v>
      </c>
      <c r="C38">
        <v>3</v>
      </c>
      <c r="D38">
        <v>0</v>
      </c>
      <c r="E38">
        <v>0.52</v>
      </c>
      <c r="G38">
        <v>8</v>
      </c>
      <c r="H38">
        <v>524.28800000000001</v>
      </c>
    </row>
    <row r="39" spans="1:39" x14ac:dyDescent="0.25">
      <c r="A39">
        <v>68</v>
      </c>
      <c r="B39">
        <f t="shared" si="1"/>
        <v>2</v>
      </c>
      <c r="C39">
        <v>4</v>
      </c>
      <c r="D39">
        <v>0</v>
      </c>
      <c r="E39">
        <v>0.52400000000000002</v>
      </c>
      <c r="G39">
        <v>9</v>
      </c>
      <c r="H39">
        <v>2097.152</v>
      </c>
    </row>
    <row r="40" spans="1:39" x14ac:dyDescent="0.25">
      <c r="A40">
        <v>68</v>
      </c>
      <c r="B40">
        <f t="shared" si="1"/>
        <v>2</v>
      </c>
      <c r="C40">
        <v>5</v>
      </c>
      <c r="D40">
        <v>0</v>
      </c>
      <c r="E40">
        <v>0.53200000000000003</v>
      </c>
    </row>
    <row r="41" spans="1:39" x14ac:dyDescent="0.25">
      <c r="A41">
        <v>68</v>
      </c>
      <c r="B41">
        <f t="shared" si="1"/>
        <v>2</v>
      </c>
      <c r="C41">
        <v>6</v>
      </c>
      <c r="D41">
        <v>0</v>
      </c>
      <c r="E41">
        <v>0.53600000000000003</v>
      </c>
    </row>
    <row r="42" spans="1:39" x14ac:dyDescent="0.25">
      <c r="A42">
        <v>68</v>
      </c>
      <c r="B42">
        <f t="shared" si="1"/>
        <v>2</v>
      </c>
      <c r="C42">
        <v>12</v>
      </c>
      <c r="D42">
        <v>0</v>
      </c>
      <c r="E42">
        <v>0.56000000000000005</v>
      </c>
    </row>
    <row r="43" spans="1:39" x14ac:dyDescent="0.25">
      <c r="A43">
        <v>68</v>
      </c>
      <c r="B43">
        <f t="shared" si="1"/>
        <v>2</v>
      </c>
      <c r="C43">
        <v>24</v>
      </c>
      <c r="D43">
        <v>0</v>
      </c>
      <c r="E43">
        <v>0.308</v>
      </c>
    </row>
    <row r="44" spans="1:39" x14ac:dyDescent="0.25">
      <c r="A44">
        <v>68</v>
      </c>
      <c r="B44">
        <f t="shared" si="1"/>
        <v>2</v>
      </c>
      <c r="C44">
        <v>48</v>
      </c>
      <c r="D44">
        <v>0</v>
      </c>
      <c r="E44">
        <v>0.70399999999999996</v>
      </c>
    </row>
    <row r="45" spans="1:39" x14ac:dyDescent="0.25">
      <c r="A45">
        <v>68</v>
      </c>
      <c r="B45">
        <f t="shared" si="1"/>
        <v>2</v>
      </c>
      <c r="C45">
        <v>96</v>
      </c>
      <c r="D45">
        <v>0</v>
      </c>
      <c r="E45">
        <v>0.89600000000000002</v>
      </c>
    </row>
    <row r="46" spans="1:39" x14ac:dyDescent="0.25">
      <c r="A46">
        <v>68</v>
      </c>
      <c r="B46">
        <f t="shared" si="1"/>
        <v>2</v>
      </c>
      <c r="C46">
        <v>127</v>
      </c>
      <c r="D46">
        <v>0</v>
      </c>
      <c r="E46">
        <v>1.02</v>
      </c>
    </row>
    <row r="47" spans="1:39" x14ac:dyDescent="0.25">
      <c r="A47">
        <v>68</v>
      </c>
      <c r="B47">
        <f t="shared" si="1"/>
        <v>2</v>
      </c>
      <c r="C47">
        <v>156</v>
      </c>
      <c r="D47">
        <v>0</v>
      </c>
      <c r="E47">
        <v>1.248</v>
      </c>
    </row>
    <row r="48" spans="1:39" x14ac:dyDescent="0.25">
      <c r="A48">
        <v>68</v>
      </c>
      <c r="B48">
        <f t="shared" si="1"/>
        <v>2</v>
      </c>
      <c r="C48">
        <v>162</v>
      </c>
      <c r="D48">
        <v>0</v>
      </c>
      <c r="E48">
        <v>1.296</v>
      </c>
    </row>
    <row r="49" spans="1:10" x14ac:dyDescent="0.25">
      <c r="A49">
        <v>69</v>
      </c>
      <c r="B49">
        <f t="shared" si="1"/>
        <v>3</v>
      </c>
      <c r="C49">
        <v>1</v>
      </c>
      <c r="D49">
        <v>0</v>
      </c>
      <c r="E49">
        <v>2.0640000000000001</v>
      </c>
      <c r="H49" t="s">
        <v>0</v>
      </c>
      <c r="I49" t="s">
        <v>3</v>
      </c>
    </row>
    <row r="50" spans="1:10" x14ac:dyDescent="0.25">
      <c r="A50">
        <v>69</v>
      </c>
      <c r="B50">
        <f t="shared" si="1"/>
        <v>3</v>
      </c>
      <c r="C50">
        <v>2</v>
      </c>
      <c r="D50">
        <v>0</v>
      </c>
      <c r="E50">
        <v>2.08</v>
      </c>
      <c r="H50">
        <v>66</v>
      </c>
      <c r="I50">
        <v>3.2000000000000001E-2</v>
      </c>
      <c r="J50">
        <f t="shared" ref="J50:J58" si="6">0.032 * 4^(H50-66)</f>
        <v>3.2000000000000001E-2</v>
      </c>
    </row>
    <row r="51" spans="1:10" x14ac:dyDescent="0.25">
      <c r="A51">
        <v>69</v>
      </c>
      <c r="B51">
        <f t="shared" si="1"/>
        <v>3</v>
      </c>
      <c r="C51">
        <v>3</v>
      </c>
      <c r="D51">
        <v>0</v>
      </c>
      <c r="E51">
        <v>2.0960000000000001</v>
      </c>
      <c r="H51">
        <v>67</v>
      </c>
      <c r="I51">
        <v>0.128</v>
      </c>
      <c r="J51">
        <f t="shared" si="6"/>
        <v>0.128</v>
      </c>
    </row>
    <row r="52" spans="1:10" x14ac:dyDescent="0.25">
      <c r="A52">
        <v>69</v>
      </c>
      <c r="B52">
        <f t="shared" si="1"/>
        <v>3</v>
      </c>
      <c r="C52">
        <v>4</v>
      </c>
      <c r="D52">
        <v>0</v>
      </c>
      <c r="E52">
        <v>2.1120000000000001</v>
      </c>
      <c r="H52">
        <v>68</v>
      </c>
      <c r="I52">
        <v>0.51200000000000001</v>
      </c>
      <c r="J52">
        <f t="shared" si="6"/>
        <v>0.51200000000000001</v>
      </c>
    </row>
    <row r="53" spans="1:10" x14ac:dyDescent="0.25">
      <c r="A53">
        <v>69</v>
      </c>
      <c r="B53">
        <f t="shared" si="1"/>
        <v>3</v>
      </c>
      <c r="C53">
        <v>5</v>
      </c>
      <c r="D53">
        <v>0</v>
      </c>
      <c r="E53">
        <v>2.1280000000000001</v>
      </c>
      <c r="H53">
        <v>69</v>
      </c>
      <c r="I53">
        <v>2.048</v>
      </c>
      <c r="J53">
        <f t="shared" si="6"/>
        <v>2.048</v>
      </c>
    </row>
    <row r="54" spans="1:10" x14ac:dyDescent="0.25">
      <c r="A54">
        <v>69</v>
      </c>
      <c r="B54">
        <f t="shared" si="1"/>
        <v>3</v>
      </c>
      <c r="C54">
        <v>6</v>
      </c>
      <c r="D54">
        <v>0</v>
      </c>
      <c r="E54">
        <v>2.1440000000000001</v>
      </c>
      <c r="H54">
        <v>70</v>
      </c>
      <c r="I54">
        <v>8.1920000000000002</v>
      </c>
      <c r="J54">
        <f t="shared" si="6"/>
        <v>8.1920000000000002</v>
      </c>
    </row>
    <row r="55" spans="1:10" x14ac:dyDescent="0.25">
      <c r="A55">
        <v>69</v>
      </c>
      <c r="B55">
        <f t="shared" si="1"/>
        <v>3</v>
      </c>
      <c r="C55">
        <v>12</v>
      </c>
      <c r="D55">
        <v>0</v>
      </c>
      <c r="E55">
        <v>2.2400000000000002</v>
      </c>
      <c r="H55">
        <v>71</v>
      </c>
      <c r="I55">
        <v>32.768000000000001</v>
      </c>
      <c r="J55">
        <f t="shared" si="6"/>
        <v>32.768000000000001</v>
      </c>
    </row>
    <row r="56" spans="1:10" x14ac:dyDescent="0.25">
      <c r="A56">
        <v>69</v>
      </c>
      <c r="B56">
        <f t="shared" si="1"/>
        <v>3</v>
      </c>
      <c r="C56">
        <v>24</v>
      </c>
      <c r="D56">
        <v>0</v>
      </c>
      <c r="E56">
        <v>2.4319999999999999</v>
      </c>
      <c r="H56">
        <v>72</v>
      </c>
      <c r="I56">
        <v>131.072</v>
      </c>
      <c r="J56">
        <f t="shared" si="6"/>
        <v>131.072</v>
      </c>
    </row>
    <row r="57" spans="1:10" x14ac:dyDescent="0.25">
      <c r="A57">
        <v>69</v>
      </c>
      <c r="B57">
        <f t="shared" si="1"/>
        <v>3</v>
      </c>
      <c r="C57">
        <v>48</v>
      </c>
      <c r="D57">
        <v>0</v>
      </c>
      <c r="E57">
        <v>2.8159999999999998</v>
      </c>
      <c r="H57">
        <v>73</v>
      </c>
      <c r="I57">
        <v>524.28800000000001</v>
      </c>
      <c r="J57">
        <f t="shared" si="6"/>
        <v>524.28800000000001</v>
      </c>
    </row>
    <row r="58" spans="1:10" x14ac:dyDescent="0.25">
      <c r="A58">
        <v>69</v>
      </c>
      <c r="B58">
        <f t="shared" si="1"/>
        <v>3</v>
      </c>
      <c r="C58">
        <v>96</v>
      </c>
      <c r="D58">
        <v>0</v>
      </c>
      <c r="E58">
        <v>3.5840000000000001</v>
      </c>
      <c r="H58">
        <v>74</v>
      </c>
      <c r="I58">
        <v>2097.152</v>
      </c>
      <c r="J58">
        <f t="shared" si="6"/>
        <v>2097.152</v>
      </c>
    </row>
    <row r="59" spans="1:10" x14ac:dyDescent="0.25">
      <c r="A59">
        <v>69</v>
      </c>
      <c r="B59">
        <f t="shared" si="1"/>
        <v>3</v>
      </c>
      <c r="C59">
        <v>127</v>
      </c>
      <c r="D59">
        <v>0</v>
      </c>
      <c r="E59">
        <v>4.08</v>
      </c>
    </row>
    <row r="60" spans="1:10" x14ac:dyDescent="0.25">
      <c r="A60">
        <v>69</v>
      </c>
      <c r="B60">
        <f t="shared" si="1"/>
        <v>3</v>
      </c>
      <c r="C60">
        <v>156</v>
      </c>
      <c r="D60">
        <v>0</v>
      </c>
      <c r="E60">
        <v>4.992</v>
      </c>
    </row>
    <row r="61" spans="1:10" x14ac:dyDescent="0.25">
      <c r="A61">
        <v>69</v>
      </c>
      <c r="B61">
        <f t="shared" si="1"/>
        <v>3</v>
      </c>
      <c r="C61">
        <v>162</v>
      </c>
      <c r="D61">
        <v>0</v>
      </c>
      <c r="E61">
        <v>5.1840000000000002</v>
      </c>
    </row>
    <row r="62" spans="1:10" x14ac:dyDescent="0.25">
      <c r="A62">
        <v>70</v>
      </c>
      <c r="B62">
        <f t="shared" si="1"/>
        <v>4</v>
      </c>
      <c r="C62">
        <v>1</v>
      </c>
      <c r="D62">
        <v>0</v>
      </c>
      <c r="E62">
        <v>8.2560000000000002</v>
      </c>
    </row>
    <row r="63" spans="1:10" x14ac:dyDescent="0.25">
      <c r="A63">
        <v>70</v>
      </c>
      <c r="B63">
        <f t="shared" si="1"/>
        <v>4</v>
      </c>
      <c r="C63">
        <v>2</v>
      </c>
      <c r="D63">
        <v>0</v>
      </c>
      <c r="E63">
        <v>8.32</v>
      </c>
    </row>
    <row r="64" spans="1:10" x14ac:dyDescent="0.25">
      <c r="A64">
        <v>70</v>
      </c>
      <c r="B64">
        <f t="shared" si="1"/>
        <v>4</v>
      </c>
      <c r="C64">
        <v>3</v>
      </c>
      <c r="D64">
        <v>0</v>
      </c>
      <c r="E64">
        <v>8.3840000000000003</v>
      </c>
    </row>
    <row r="65" spans="1:36" x14ac:dyDescent="0.25">
      <c r="A65">
        <v>70</v>
      </c>
      <c r="B65">
        <f t="shared" si="1"/>
        <v>4</v>
      </c>
      <c r="C65">
        <v>4</v>
      </c>
      <c r="D65">
        <v>0</v>
      </c>
      <c r="E65">
        <v>8.4480000000000004</v>
      </c>
    </row>
    <row r="66" spans="1:36" x14ac:dyDescent="0.25">
      <c r="A66">
        <v>70</v>
      </c>
      <c r="B66">
        <f t="shared" si="1"/>
        <v>4</v>
      </c>
      <c r="C66">
        <v>5</v>
      </c>
      <c r="D66">
        <v>0</v>
      </c>
      <c r="E66">
        <v>5.8120000000000003</v>
      </c>
    </row>
    <row r="67" spans="1:36" x14ac:dyDescent="0.25">
      <c r="A67">
        <v>70</v>
      </c>
      <c r="B67">
        <f t="shared" si="1"/>
        <v>4</v>
      </c>
      <c r="C67">
        <v>6</v>
      </c>
      <c r="D67">
        <v>0</v>
      </c>
      <c r="E67">
        <v>8.5760000000000005</v>
      </c>
    </row>
    <row r="68" spans="1:36" x14ac:dyDescent="0.25">
      <c r="A68">
        <v>70</v>
      </c>
      <c r="B68">
        <f t="shared" si="1"/>
        <v>4</v>
      </c>
      <c r="C68">
        <v>12</v>
      </c>
      <c r="D68">
        <v>0</v>
      </c>
      <c r="E68">
        <v>8.9600000000000009</v>
      </c>
      <c r="H68" t="s">
        <v>0</v>
      </c>
      <c r="I68" t="s">
        <v>1</v>
      </c>
      <c r="J68" t="s">
        <v>2</v>
      </c>
      <c r="K68" t="s">
        <v>13</v>
      </c>
      <c r="L68" t="s">
        <v>14</v>
      </c>
    </row>
    <row r="69" spans="1:36" x14ac:dyDescent="0.25">
      <c r="A69">
        <v>70</v>
      </c>
      <c r="B69">
        <f t="shared" ref="B69:B132" si="7">A69-66</f>
        <v>4</v>
      </c>
      <c r="C69">
        <v>24</v>
      </c>
      <c r="D69">
        <v>0</v>
      </c>
      <c r="E69">
        <v>9.7279999999999998</v>
      </c>
      <c r="H69">
        <v>72</v>
      </c>
      <c r="I69">
        <v>0</v>
      </c>
      <c r="J69">
        <v>0</v>
      </c>
      <c r="K69">
        <v>131.072</v>
      </c>
      <c r="L69">
        <v>131.12</v>
      </c>
      <c r="AH69" t="s">
        <v>12</v>
      </c>
    </row>
    <row r="70" spans="1:36" x14ac:dyDescent="0.25">
      <c r="A70">
        <v>70</v>
      </c>
      <c r="B70">
        <f t="shared" si="7"/>
        <v>4</v>
      </c>
      <c r="C70">
        <v>48</v>
      </c>
      <c r="D70">
        <v>0</v>
      </c>
      <c r="E70">
        <v>11.263999999999999</v>
      </c>
      <c r="H70">
        <v>72</v>
      </c>
      <c r="I70">
        <v>0</v>
      </c>
      <c r="J70">
        <v>1</v>
      </c>
      <c r="K70">
        <v>131.07599999999999</v>
      </c>
      <c r="L70">
        <v>134.14400000000001</v>
      </c>
      <c r="AH70">
        <v>4.0000000000000001E-3</v>
      </c>
      <c r="AJ70">
        <f>AH70/256</f>
        <v>1.5625E-5</v>
      </c>
    </row>
    <row r="71" spans="1:36" x14ac:dyDescent="0.25">
      <c r="A71">
        <v>70</v>
      </c>
      <c r="B71">
        <f t="shared" si="7"/>
        <v>4</v>
      </c>
      <c r="C71">
        <v>96</v>
      </c>
      <c r="D71">
        <v>0</v>
      </c>
      <c r="E71">
        <v>14.336</v>
      </c>
      <c r="H71">
        <v>72</v>
      </c>
      <c r="I71">
        <v>0</v>
      </c>
      <c r="J71">
        <v>2</v>
      </c>
      <c r="K71">
        <v>131.08000000000001</v>
      </c>
      <c r="L71">
        <v>135.16800000000001</v>
      </c>
      <c r="AH71">
        <v>1.0086999999999999</v>
      </c>
      <c r="AI71">
        <f>AH71/AH70</f>
        <v>252.17499999999998</v>
      </c>
      <c r="AJ71">
        <f>AH71/4096</f>
        <v>2.4626464843749998E-4</v>
      </c>
    </row>
    <row r="72" spans="1:36" x14ac:dyDescent="0.25">
      <c r="A72">
        <v>70</v>
      </c>
      <c r="B72">
        <f t="shared" si="7"/>
        <v>4</v>
      </c>
      <c r="C72">
        <v>127</v>
      </c>
      <c r="D72">
        <v>0</v>
      </c>
      <c r="E72">
        <v>16.32</v>
      </c>
      <c r="H72">
        <v>72</v>
      </c>
      <c r="I72">
        <v>0</v>
      </c>
      <c r="J72">
        <v>3</v>
      </c>
      <c r="K72">
        <v>131.084</v>
      </c>
      <c r="L72">
        <v>136.19200000000001</v>
      </c>
    </row>
    <row r="73" spans="1:36" x14ac:dyDescent="0.25">
      <c r="A73">
        <v>70</v>
      </c>
      <c r="B73">
        <f t="shared" si="7"/>
        <v>4</v>
      </c>
      <c r="C73">
        <v>156</v>
      </c>
      <c r="D73">
        <v>0</v>
      </c>
      <c r="E73">
        <v>19.968</v>
      </c>
      <c r="H73">
        <v>72</v>
      </c>
      <c r="I73">
        <v>0</v>
      </c>
      <c r="J73">
        <v>4</v>
      </c>
      <c r="K73">
        <v>131.08799999999999</v>
      </c>
      <c r="L73">
        <v>137.21600000000001</v>
      </c>
      <c r="AI73" s="1">
        <f>AH71/256</f>
        <v>3.9402343749999997E-3</v>
      </c>
    </row>
    <row r="74" spans="1:36" x14ac:dyDescent="0.25">
      <c r="A74">
        <v>70</v>
      </c>
      <c r="B74">
        <f t="shared" si="7"/>
        <v>4</v>
      </c>
      <c r="C74">
        <v>160</v>
      </c>
      <c r="D74">
        <v>0</v>
      </c>
      <c r="E74">
        <v>20.48</v>
      </c>
      <c r="H74">
        <v>72</v>
      </c>
      <c r="I74">
        <v>0</v>
      </c>
      <c r="J74">
        <v>5</v>
      </c>
      <c r="K74">
        <v>131.09200000000001</v>
      </c>
      <c r="L74">
        <v>138.24</v>
      </c>
    </row>
    <row r="75" spans="1:36" x14ac:dyDescent="0.25">
      <c r="A75">
        <v>70</v>
      </c>
      <c r="B75">
        <f t="shared" si="7"/>
        <v>4</v>
      </c>
      <c r="C75">
        <v>161</v>
      </c>
      <c r="D75">
        <v>0</v>
      </c>
      <c r="E75">
        <v>20.608000000000001</v>
      </c>
      <c r="H75">
        <v>72</v>
      </c>
      <c r="I75">
        <v>0</v>
      </c>
      <c r="J75">
        <v>6</v>
      </c>
      <c r="K75">
        <v>131.096</v>
      </c>
    </row>
    <row r="76" spans="1:36" x14ac:dyDescent="0.25">
      <c r="A76">
        <v>71</v>
      </c>
      <c r="B76">
        <f t="shared" si="7"/>
        <v>5</v>
      </c>
      <c r="C76">
        <v>1</v>
      </c>
      <c r="D76">
        <v>0</v>
      </c>
      <c r="E76">
        <v>33.024000000000001</v>
      </c>
      <c r="H76">
        <v>72</v>
      </c>
      <c r="I76">
        <v>0</v>
      </c>
      <c r="J76">
        <v>12</v>
      </c>
      <c r="K76">
        <v>131.12</v>
      </c>
    </row>
    <row r="77" spans="1:36" x14ac:dyDescent="0.25">
      <c r="A77">
        <v>71</v>
      </c>
      <c r="B77">
        <f t="shared" si="7"/>
        <v>5</v>
      </c>
      <c r="C77">
        <v>2</v>
      </c>
      <c r="D77">
        <v>0</v>
      </c>
      <c r="E77">
        <v>33.28</v>
      </c>
      <c r="H77">
        <v>72</v>
      </c>
      <c r="I77">
        <v>0</v>
      </c>
      <c r="J77">
        <v>24</v>
      </c>
      <c r="K77">
        <v>131.16800000000001</v>
      </c>
    </row>
    <row r="78" spans="1:36" x14ac:dyDescent="0.25">
      <c r="A78">
        <v>71</v>
      </c>
      <c r="B78">
        <f t="shared" si="7"/>
        <v>5</v>
      </c>
      <c r="C78">
        <v>3</v>
      </c>
      <c r="D78">
        <v>0</v>
      </c>
      <c r="E78">
        <v>33.536000000000001</v>
      </c>
      <c r="H78">
        <v>72</v>
      </c>
      <c r="I78">
        <v>0</v>
      </c>
      <c r="J78">
        <v>48</v>
      </c>
      <c r="K78">
        <v>131.26400000000001</v>
      </c>
      <c r="L78">
        <v>180.22399999999999</v>
      </c>
    </row>
    <row r="79" spans="1:36" x14ac:dyDescent="0.25">
      <c r="A79">
        <v>71</v>
      </c>
      <c r="B79">
        <f t="shared" si="7"/>
        <v>5</v>
      </c>
      <c r="C79">
        <v>4</v>
      </c>
      <c r="D79">
        <v>0</v>
      </c>
      <c r="E79">
        <v>33.792000000000002</v>
      </c>
      <c r="H79">
        <v>72</v>
      </c>
      <c r="I79">
        <v>0</v>
      </c>
      <c r="J79">
        <v>96</v>
      </c>
      <c r="K79">
        <v>131.45599999999999</v>
      </c>
    </row>
    <row r="80" spans="1:36" x14ac:dyDescent="0.25">
      <c r="A80">
        <v>71</v>
      </c>
      <c r="B80">
        <f t="shared" si="7"/>
        <v>5</v>
      </c>
      <c r="C80">
        <v>5</v>
      </c>
      <c r="D80">
        <v>0</v>
      </c>
      <c r="E80">
        <v>34.048000000000002</v>
      </c>
      <c r="H80">
        <v>72</v>
      </c>
      <c r="I80">
        <v>0</v>
      </c>
      <c r="J80">
        <v>127</v>
      </c>
      <c r="K80">
        <v>131.58000000000001</v>
      </c>
      <c r="L80">
        <v>261.12</v>
      </c>
    </row>
    <row r="81" spans="1:5" x14ac:dyDescent="0.25">
      <c r="A81">
        <v>71</v>
      </c>
      <c r="B81">
        <f t="shared" si="7"/>
        <v>5</v>
      </c>
      <c r="C81">
        <v>6</v>
      </c>
      <c r="D81">
        <v>0</v>
      </c>
      <c r="E81">
        <v>34.304000000000002</v>
      </c>
    </row>
    <row r="82" spans="1:5" x14ac:dyDescent="0.25">
      <c r="A82">
        <v>71</v>
      </c>
      <c r="B82">
        <f t="shared" si="7"/>
        <v>5</v>
      </c>
      <c r="C82">
        <v>12</v>
      </c>
      <c r="D82">
        <v>0</v>
      </c>
      <c r="E82">
        <v>35.840000000000003</v>
      </c>
    </row>
    <row r="83" spans="1:5" x14ac:dyDescent="0.25">
      <c r="A83">
        <v>71</v>
      </c>
      <c r="B83">
        <f t="shared" si="7"/>
        <v>5</v>
      </c>
      <c r="C83">
        <v>24</v>
      </c>
      <c r="D83">
        <v>0</v>
      </c>
      <c r="E83">
        <v>38.911999999999999</v>
      </c>
    </row>
    <row r="84" spans="1:5" x14ac:dyDescent="0.25">
      <c r="A84">
        <v>71</v>
      </c>
      <c r="B84">
        <f t="shared" si="7"/>
        <v>5</v>
      </c>
      <c r="C84">
        <v>48</v>
      </c>
      <c r="D84">
        <v>0</v>
      </c>
      <c r="E84">
        <v>45.055999999999997</v>
      </c>
    </row>
    <row r="85" spans="1:5" x14ac:dyDescent="0.25">
      <c r="A85">
        <v>71</v>
      </c>
      <c r="B85">
        <f t="shared" si="7"/>
        <v>5</v>
      </c>
      <c r="C85">
        <v>96</v>
      </c>
      <c r="D85">
        <v>0</v>
      </c>
      <c r="E85">
        <v>57.344000000000001</v>
      </c>
    </row>
    <row r="86" spans="1:5" x14ac:dyDescent="0.25">
      <c r="A86">
        <v>71</v>
      </c>
      <c r="B86">
        <f t="shared" si="7"/>
        <v>5</v>
      </c>
      <c r="C86">
        <v>127</v>
      </c>
      <c r="D86">
        <v>0</v>
      </c>
      <c r="E86">
        <v>65.28</v>
      </c>
    </row>
    <row r="87" spans="1:5" x14ac:dyDescent="0.25">
      <c r="A87">
        <v>71</v>
      </c>
      <c r="B87">
        <f t="shared" si="7"/>
        <v>5</v>
      </c>
      <c r="C87">
        <v>156</v>
      </c>
      <c r="D87">
        <v>0</v>
      </c>
      <c r="E87">
        <v>79.872</v>
      </c>
    </row>
    <row r="88" spans="1:5" x14ac:dyDescent="0.25">
      <c r="A88">
        <v>71</v>
      </c>
      <c r="B88">
        <f t="shared" si="7"/>
        <v>5</v>
      </c>
      <c r="C88">
        <v>160</v>
      </c>
      <c r="D88">
        <v>0</v>
      </c>
      <c r="E88">
        <v>81.92</v>
      </c>
    </row>
    <row r="89" spans="1:5" x14ac:dyDescent="0.25">
      <c r="A89">
        <v>72</v>
      </c>
      <c r="B89">
        <f t="shared" si="7"/>
        <v>6</v>
      </c>
      <c r="C89">
        <v>1</v>
      </c>
      <c r="D89">
        <v>0</v>
      </c>
      <c r="E89">
        <v>132.096</v>
      </c>
    </row>
    <row r="90" spans="1:5" x14ac:dyDescent="0.25">
      <c r="A90">
        <v>72</v>
      </c>
      <c r="B90">
        <f t="shared" si="7"/>
        <v>6</v>
      </c>
      <c r="C90">
        <v>2</v>
      </c>
      <c r="D90">
        <v>0</v>
      </c>
      <c r="E90">
        <v>133.12</v>
      </c>
    </row>
    <row r="91" spans="1:5" x14ac:dyDescent="0.25">
      <c r="A91">
        <v>72</v>
      </c>
      <c r="B91">
        <f t="shared" si="7"/>
        <v>6</v>
      </c>
      <c r="C91">
        <v>3</v>
      </c>
      <c r="D91">
        <v>0</v>
      </c>
      <c r="E91">
        <v>134.14400000000001</v>
      </c>
    </row>
    <row r="92" spans="1:5" x14ac:dyDescent="0.25">
      <c r="A92">
        <v>72</v>
      </c>
      <c r="B92">
        <f t="shared" si="7"/>
        <v>6</v>
      </c>
      <c r="C92">
        <v>4</v>
      </c>
      <c r="D92">
        <v>0</v>
      </c>
      <c r="E92">
        <v>135.16800000000001</v>
      </c>
    </row>
    <row r="93" spans="1:5" x14ac:dyDescent="0.25">
      <c r="A93">
        <v>72</v>
      </c>
      <c r="B93">
        <f t="shared" si="7"/>
        <v>6</v>
      </c>
      <c r="C93">
        <v>5</v>
      </c>
      <c r="D93">
        <v>0</v>
      </c>
      <c r="E93">
        <v>136.19200000000001</v>
      </c>
    </row>
    <row r="94" spans="1:5" x14ac:dyDescent="0.25">
      <c r="A94">
        <v>72</v>
      </c>
      <c r="B94">
        <f t="shared" si="7"/>
        <v>6</v>
      </c>
      <c r="C94">
        <v>6</v>
      </c>
      <c r="D94">
        <v>0</v>
      </c>
      <c r="E94">
        <v>137.21600000000001</v>
      </c>
    </row>
    <row r="95" spans="1:5" x14ac:dyDescent="0.25">
      <c r="A95">
        <v>72</v>
      </c>
      <c r="B95">
        <f t="shared" si="7"/>
        <v>6</v>
      </c>
      <c r="C95">
        <v>12</v>
      </c>
      <c r="D95">
        <v>0</v>
      </c>
      <c r="E95">
        <v>143.36000000000001</v>
      </c>
    </row>
    <row r="96" spans="1:5" x14ac:dyDescent="0.25">
      <c r="A96">
        <v>72</v>
      </c>
      <c r="B96">
        <f t="shared" si="7"/>
        <v>6</v>
      </c>
      <c r="C96">
        <v>24</v>
      </c>
      <c r="D96">
        <v>0</v>
      </c>
      <c r="E96">
        <v>155.648</v>
      </c>
    </row>
    <row r="97" spans="1:21" x14ac:dyDescent="0.25">
      <c r="A97">
        <v>72</v>
      </c>
      <c r="B97">
        <f t="shared" si="7"/>
        <v>6</v>
      </c>
      <c r="C97">
        <v>48</v>
      </c>
      <c r="D97">
        <v>0</v>
      </c>
      <c r="E97">
        <v>180.22399999999999</v>
      </c>
    </row>
    <row r="98" spans="1:21" x14ac:dyDescent="0.25">
      <c r="A98">
        <v>72</v>
      </c>
      <c r="B98">
        <f t="shared" si="7"/>
        <v>6</v>
      </c>
      <c r="C98">
        <v>96</v>
      </c>
      <c r="D98">
        <v>0</v>
      </c>
      <c r="E98">
        <v>229.376</v>
      </c>
      <c r="H98" t="s">
        <v>0</v>
      </c>
      <c r="I98" t="s">
        <v>1</v>
      </c>
      <c r="J98" t="s">
        <v>3</v>
      </c>
      <c r="K98" t="s">
        <v>15</v>
      </c>
      <c r="L98" t="s">
        <v>20</v>
      </c>
    </row>
    <row r="99" spans="1:21" x14ac:dyDescent="0.25">
      <c r="A99">
        <v>72</v>
      </c>
      <c r="B99">
        <f t="shared" si="7"/>
        <v>6</v>
      </c>
      <c r="C99">
        <v>127</v>
      </c>
      <c r="D99">
        <v>0</v>
      </c>
      <c r="E99">
        <v>261.12</v>
      </c>
      <c r="H99">
        <v>66</v>
      </c>
      <c r="I99">
        <v>0</v>
      </c>
      <c r="J99">
        <v>3.2000000000000001E-2</v>
      </c>
      <c r="K99">
        <f>0.032 * 4^(H99-66) + 0.00025 * 4^(H99-66) * I99</f>
        <v>3.2000000000000001E-2</v>
      </c>
      <c r="L99" s="3">
        <f>(J99-K99)/J99</f>
        <v>0</v>
      </c>
    </row>
    <row r="100" spans="1:21" x14ac:dyDescent="0.25">
      <c r="A100">
        <v>72</v>
      </c>
      <c r="B100">
        <f t="shared" si="7"/>
        <v>6</v>
      </c>
      <c r="C100">
        <v>156</v>
      </c>
      <c r="D100">
        <v>0</v>
      </c>
      <c r="E100">
        <v>319.488</v>
      </c>
      <c r="H100">
        <v>67</v>
      </c>
      <c r="I100">
        <v>0</v>
      </c>
      <c r="J100">
        <v>0.128</v>
      </c>
      <c r="K100">
        <f t="shared" ref="K100:K162" si="8">0.032 * 4^(H100-66) + 0.00025 * 4^(H100-66) * I100</f>
        <v>0.128</v>
      </c>
      <c r="L100" s="3">
        <f t="shared" ref="L100:L162" si="9">(J100-K100)/J100</f>
        <v>0</v>
      </c>
    </row>
    <row r="101" spans="1:21" x14ac:dyDescent="0.25">
      <c r="A101">
        <v>72</v>
      </c>
      <c r="B101">
        <f t="shared" si="7"/>
        <v>6</v>
      </c>
      <c r="C101">
        <v>159</v>
      </c>
      <c r="D101">
        <v>0</v>
      </c>
      <c r="E101">
        <v>325.63200000000001</v>
      </c>
      <c r="H101">
        <v>68</v>
      </c>
      <c r="I101">
        <v>0</v>
      </c>
      <c r="J101">
        <v>0.51200000000000001</v>
      </c>
      <c r="K101">
        <f t="shared" si="8"/>
        <v>0.51200000000000001</v>
      </c>
      <c r="L101" s="3">
        <f t="shared" si="9"/>
        <v>0</v>
      </c>
    </row>
    <row r="102" spans="1:21" x14ac:dyDescent="0.25">
      <c r="A102">
        <v>72</v>
      </c>
      <c r="B102">
        <f t="shared" si="7"/>
        <v>6</v>
      </c>
      <c r="C102">
        <v>0</v>
      </c>
      <c r="D102">
        <v>1</v>
      </c>
      <c r="E102">
        <v>131.07599999999999</v>
      </c>
      <c r="F102">
        <f>0.032 * 4^(A102-66) + 0.00025 * 4^(A102-66) * C102 + 0.000248 * 4^(A102-66) * D102</f>
        <v>132.087808</v>
      </c>
      <c r="G102">
        <f>E102-131.072</f>
        <v>3.9999999999906777E-3</v>
      </c>
      <c r="H102">
        <v>69</v>
      </c>
      <c r="I102">
        <v>0</v>
      </c>
      <c r="J102">
        <v>2.048</v>
      </c>
      <c r="K102">
        <f t="shared" si="8"/>
        <v>2.048</v>
      </c>
      <c r="L102" s="3">
        <f t="shared" si="9"/>
        <v>0</v>
      </c>
      <c r="N102" t="s">
        <v>21</v>
      </c>
      <c r="U102">
        <f>0.032/0.00025</f>
        <v>128</v>
      </c>
    </row>
    <row r="103" spans="1:21" x14ac:dyDescent="0.25">
      <c r="A103">
        <v>72</v>
      </c>
      <c r="B103">
        <f t="shared" si="7"/>
        <v>6</v>
      </c>
      <c r="C103">
        <v>0</v>
      </c>
      <c r="D103">
        <v>2</v>
      </c>
      <c r="E103">
        <v>131.08000000000001</v>
      </c>
      <c r="F103">
        <f t="shared" ref="F103:F121" si="10">0.032 * 4^(A103-66) + 0.00025 * 4^(A103-66) * C103 + 0.000248 * 4^(A103-66) * D103</f>
        <v>133.10361600000002</v>
      </c>
      <c r="G103">
        <f t="shared" ref="G103:G112" si="11">E103-131.072</f>
        <v>8.0000000000097771E-3</v>
      </c>
      <c r="H103">
        <v>70</v>
      </c>
      <c r="I103">
        <v>0</v>
      </c>
      <c r="J103">
        <v>8.1920000000000002</v>
      </c>
      <c r="K103">
        <f t="shared" si="8"/>
        <v>8.1920000000000002</v>
      </c>
      <c r="L103" s="3">
        <f t="shared" si="9"/>
        <v>0</v>
      </c>
    </row>
    <row r="104" spans="1:21" x14ac:dyDescent="0.25">
      <c r="A104">
        <v>72</v>
      </c>
      <c r="B104">
        <f t="shared" si="7"/>
        <v>6</v>
      </c>
      <c r="C104">
        <v>0</v>
      </c>
      <c r="D104">
        <v>3</v>
      </c>
      <c r="E104">
        <v>131.084</v>
      </c>
      <c r="F104">
        <f t="shared" si="10"/>
        <v>134.11942400000001</v>
      </c>
      <c r="G104">
        <f t="shared" si="11"/>
        <v>1.2000000000000455E-2</v>
      </c>
      <c r="H104">
        <v>71</v>
      </c>
      <c r="I104">
        <v>0</v>
      </c>
      <c r="J104">
        <v>32.768000000000001</v>
      </c>
      <c r="K104">
        <f t="shared" si="8"/>
        <v>32.768000000000001</v>
      </c>
      <c r="L104" s="3">
        <f t="shared" si="9"/>
        <v>0</v>
      </c>
    </row>
    <row r="105" spans="1:21" x14ac:dyDescent="0.25">
      <c r="A105">
        <v>72</v>
      </c>
      <c r="B105">
        <f t="shared" si="7"/>
        <v>6</v>
      </c>
      <c r="C105">
        <v>0</v>
      </c>
      <c r="D105">
        <v>4</v>
      </c>
      <c r="E105">
        <v>131.08799999999999</v>
      </c>
      <c r="F105">
        <f t="shared" si="10"/>
        <v>135.135232</v>
      </c>
      <c r="G105">
        <f t="shared" si="11"/>
        <v>1.5999999999991132E-2</v>
      </c>
      <c r="H105">
        <v>72</v>
      </c>
      <c r="I105">
        <v>0</v>
      </c>
      <c r="J105">
        <v>131.072</v>
      </c>
      <c r="K105">
        <f t="shared" si="8"/>
        <v>131.072</v>
      </c>
      <c r="L105" s="3">
        <f t="shared" si="9"/>
        <v>0</v>
      </c>
    </row>
    <row r="106" spans="1:21" x14ac:dyDescent="0.25">
      <c r="A106">
        <v>72</v>
      </c>
      <c r="B106">
        <f t="shared" si="7"/>
        <v>6</v>
      </c>
      <c r="C106">
        <v>0</v>
      </c>
      <c r="D106">
        <v>5</v>
      </c>
      <c r="E106">
        <v>131.09200000000001</v>
      </c>
      <c r="F106">
        <f t="shared" si="10"/>
        <v>136.15103999999999</v>
      </c>
      <c r="G106">
        <f t="shared" si="11"/>
        <v>2.0000000000010232E-2</v>
      </c>
      <c r="H106">
        <v>73</v>
      </c>
      <c r="I106">
        <v>0</v>
      </c>
      <c r="J106">
        <v>524.28800000000001</v>
      </c>
      <c r="K106">
        <f t="shared" si="8"/>
        <v>524.28800000000001</v>
      </c>
      <c r="L106" s="3">
        <f t="shared" si="9"/>
        <v>0</v>
      </c>
    </row>
    <row r="107" spans="1:21" x14ac:dyDescent="0.25">
      <c r="A107">
        <v>72</v>
      </c>
      <c r="B107">
        <f t="shared" si="7"/>
        <v>6</v>
      </c>
      <c r="C107">
        <v>0</v>
      </c>
      <c r="D107">
        <v>6</v>
      </c>
      <c r="E107">
        <v>131.096</v>
      </c>
      <c r="F107">
        <f t="shared" si="10"/>
        <v>137.16684800000002</v>
      </c>
      <c r="G107">
        <f t="shared" si="11"/>
        <v>2.4000000000000909E-2</v>
      </c>
      <c r="H107">
        <v>74</v>
      </c>
      <c r="I107">
        <v>0</v>
      </c>
      <c r="J107">
        <v>2097.152</v>
      </c>
      <c r="K107">
        <f t="shared" si="8"/>
        <v>2097.152</v>
      </c>
      <c r="L107" s="3">
        <f t="shared" si="9"/>
        <v>0</v>
      </c>
    </row>
    <row r="108" spans="1:21" x14ac:dyDescent="0.25">
      <c r="A108">
        <v>72</v>
      </c>
      <c r="B108">
        <f t="shared" si="7"/>
        <v>6</v>
      </c>
      <c r="C108">
        <v>0</v>
      </c>
      <c r="D108">
        <v>12</v>
      </c>
      <c r="E108">
        <v>131.12</v>
      </c>
      <c r="F108">
        <f t="shared" si="10"/>
        <v>143.261696</v>
      </c>
      <c r="G108">
        <f t="shared" si="11"/>
        <v>4.8000000000001819E-2</v>
      </c>
      <c r="H108">
        <v>66</v>
      </c>
      <c r="I108">
        <v>3</v>
      </c>
      <c r="J108">
        <v>3.3000000000000002E-2</v>
      </c>
      <c r="K108">
        <f t="shared" si="8"/>
        <v>3.2750000000000001E-2</v>
      </c>
      <c r="L108" s="3">
        <f t="shared" si="9"/>
        <v>7.575757575757582E-3</v>
      </c>
    </row>
    <row r="109" spans="1:21" x14ac:dyDescent="0.25">
      <c r="A109">
        <v>72</v>
      </c>
      <c r="B109">
        <f t="shared" si="7"/>
        <v>6</v>
      </c>
      <c r="C109">
        <v>0</v>
      </c>
      <c r="D109">
        <v>24</v>
      </c>
      <c r="E109">
        <v>131.16800000000001</v>
      </c>
      <c r="F109">
        <f t="shared" si="10"/>
        <v>155.451392</v>
      </c>
      <c r="G109">
        <f t="shared" si="11"/>
        <v>9.6000000000003638E-2</v>
      </c>
      <c r="H109">
        <v>66</v>
      </c>
      <c r="I109">
        <v>8</v>
      </c>
      <c r="J109">
        <v>3.4000000000000002E-2</v>
      </c>
      <c r="K109">
        <f t="shared" si="8"/>
        <v>3.4000000000000002E-2</v>
      </c>
      <c r="L109" s="3">
        <f t="shared" si="9"/>
        <v>0</v>
      </c>
    </row>
    <row r="110" spans="1:21" x14ac:dyDescent="0.25">
      <c r="A110">
        <v>72</v>
      </c>
      <c r="B110">
        <f t="shared" si="7"/>
        <v>6</v>
      </c>
      <c r="C110">
        <v>0</v>
      </c>
      <c r="D110">
        <v>48</v>
      </c>
      <c r="E110">
        <v>131.26400000000001</v>
      </c>
      <c r="F110">
        <f t="shared" si="10"/>
        <v>179.83078399999999</v>
      </c>
      <c r="G110">
        <f t="shared" si="11"/>
        <v>0.19200000000000728</v>
      </c>
      <c r="H110">
        <v>66</v>
      </c>
      <c r="I110">
        <v>11</v>
      </c>
      <c r="J110">
        <v>3.5000000000000003E-2</v>
      </c>
      <c r="K110">
        <f t="shared" si="8"/>
        <v>3.4750000000000003E-2</v>
      </c>
      <c r="L110" s="3">
        <f t="shared" si="9"/>
        <v>7.1428571428571487E-3</v>
      </c>
    </row>
    <row r="111" spans="1:21" x14ac:dyDescent="0.25">
      <c r="A111">
        <v>72</v>
      </c>
      <c r="B111">
        <f t="shared" si="7"/>
        <v>6</v>
      </c>
      <c r="C111">
        <v>0</v>
      </c>
      <c r="D111">
        <v>96</v>
      </c>
      <c r="E111">
        <v>131.45599999999999</v>
      </c>
      <c r="F111">
        <f t="shared" si="10"/>
        <v>228.58956800000001</v>
      </c>
      <c r="G111">
        <f t="shared" si="11"/>
        <v>0.38399999999998613</v>
      </c>
      <c r="H111">
        <v>66</v>
      </c>
      <c r="I111">
        <v>14</v>
      </c>
      <c r="J111">
        <v>3.5999999999999997E-2</v>
      </c>
      <c r="K111">
        <f t="shared" si="8"/>
        <v>3.5500000000000004E-2</v>
      </c>
      <c r="L111" s="3">
        <f t="shared" si="9"/>
        <v>1.3888888888888709E-2</v>
      </c>
    </row>
    <row r="112" spans="1:21" x14ac:dyDescent="0.25">
      <c r="A112">
        <v>72</v>
      </c>
      <c r="B112">
        <f t="shared" si="7"/>
        <v>6</v>
      </c>
      <c r="C112">
        <v>0</v>
      </c>
      <c r="D112">
        <v>127</v>
      </c>
      <c r="E112">
        <v>131.58000000000001</v>
      </c>
      <c r="F112">
        <f t="shared" si="10"/>
        <v>260.07961599999999</v>
      </c>
      <c r="G112">
        <f t="shared" si="11"/>
        <v>0.50800000000000978</v>
      </c>
      <c r="H112">
        <v>66</v>
      </c>
      <c r="I112">
        <v>26</v>
      </c>
      <c r="J112">
        <v>3.7999999999999999E-2</v>
      </c>
      <c r="K112">
        <f t="shared" si="8"/>
        <v>3.85E-2</v>
      </c>
      <c r="L112" s="3">
        <f t="shared" si="9"/>
        <v>-1.3157894736842117E-2</v>
      </c>
    </row>
    <row r="113" spans="1:12" x14ac:dyDescent="0.25">
      <c r="A113">
        <v>72</v>
      </c>
      <c r="B113">
        <f t="shared" si="7"/>
        <v>6</v>
      </c>
      <c r="C113">
        <v>0</v>
      </c>
      <c r="D113">
        <v>156</v>
      </c>
      <c r="E113">
        <v>131.696</v>
      </c>
      <c r="F113">
        <f t="shared" si="10"/>
        <v>289.538048</v>
      </c>
      <c r="H113">
        <v>66</v>
      </c>
      <c r="I113">
        <v>32</v>
      </c>
      <c r="J113">
        <v>0.04</v>
      </c>
      <c r="K113">
        <f t="shared" si="8"/>
        <v>0.04</v>
      </c>
      <c r="L113" s="3">
        <f t="shared" si="9"/>
        <v>0</v>
      </c>
    </row>
    <row r="114" spans="1:12" x14ac:dyDescent="0.25">
      <c r="A114">
        <v>72</v>
      </c>
      <c r="B114">
        <f t="shared" si="7"/>
        <v>6</v>
      </c>
      <c r="C114">
        <v>0</v>
      </c>
      <c r="D114">
        <v>159</v>
      </c>
      <c r="E114">
        <v>131.708</v>
      </c>
      <c r="F114">
        <f t="shared" si="10"/>
        <v>292.58547199999998</v>
      </c>
      <c r="H114">
        <v>66</v>
      </c>
      <c r="I114">
        <v>48</v>
      </c>
      <c r="J114">
        <v>4.3999999999999997E-2</v>
      </c>
      <c r="K114">
        <f t="shared" si="8"/>
        <v>4.3999999999999997E-2</v>
      </c>
      <c r="L114" s="3">
        <f t="shared" si="9"/>
        <v>0</v>
      </c>
    </row>
    <row r="115" spans="1:12" x14ac:dyDescent="0.25">
      <c r="A115">
        <v>72</v>
      </c>
      <c r="B115">
        <f t="shared" si="7"/>
        <v>6</v>
      </c>
      <c r="C115">
        <v>2</v>
      </c>
      <c r="D115">
        <v>1</v>
      </c>
      <c r="E115">
        <v>134.14400000000001</v>
      </c>
      <c r="F115">
        <f t="shared" si="10"/>
        <v>134.135808</v>
      </c>
      <c r="G115">
        <f>E115-133.12</f>
        <v>1.0240000000000009</v>
      </c>
      <c r="H115">
        <v>66</v>
      </c>
      <c r="I115">
        <v>64</v>
      </c>
      <c r="J115">
        <v>4.8000000000000001E-2</v>
      </c>
      <c r="K115">
        <f t="shared" si="8"/>
        <v>4.8000000000000001E-2</v>
      </c>
      <c r="L115" s="3">
        <f t="shared" si="9"/>
        <v>0</v>
      </c>
    </row>
    <row r="116" spans="1:12" x14ac:dyDescent="0.25">
      <c r="A116">
        <v>72</v>
      </c>
      <c r="B116">
        <f t="shared" si="7"/>
        <v>6</v>
      </c>
      <c r="C116">
        <v>2</v>
      </c>
      <c r="D116">
        <v>2</v>
      </c>
      <c r="E116">
        <v>135.13800000000001</v>
      </c>
      <c r="F116">
        <f t="shared" si="10"/>
        <v>135.15161600000002</v>
      </c>
      <c r="G116">
        <f t="shared" ref="G116:G121" si="12">E116-133.12</f>
        <v>2.0180000000000007</v>
      </c>
      <c r="H116">
        <v>66</v>
      </c>
      <c r="I116">
        <v>127</v>
      </c>
      <c r="J116">
        <v>6.4000000000000001E-2</v>
      </c>
      <c r="K116">
        <f t="shared" si="8"/>
        <v>6.3750000000000001E-2</v>
      </c>
      <c r="L116" s="3">
        <f t="shared" si="9"/>
        <v>3.9062500000000035E-3</v>
      </c>
    </row>
    <row r="117" spans="1:12" x14ac:dyDescent="0.25">
      <c r="A117">
        <v>72</v>
      </c>
      <c r="B117">
        <f t="shared" si="7"/>
        <v>6</v>
      </c>
      <c r="C117">
        <v>2</v>
      </c>
      <c r="D117">
        <v>3</v>
      </c>
      <c r="E117">
        <v>136.19200000000001</v>
      </c>
      <c r="F117">
        <f t="shared" si="10"/>
        <v>136.16742400000001</v>
      </c>
      <c r="G117">
        <f t="shared" si="12"/>
        <v>3.0720000000000027</v>
      </c>
      <c r="H117">
        <v>67</v>
      </c>
      <c r="I117">
        <v>1</v>
      </c>
      <c r="J117">
        <v>0.128</v>
      </c>
      <c r="K117">
        <f t="shared" si="8"/>
        <v>0.129</v>
      </c>
      <c r="L117" s="3">
        <f t="shared" si="9"/>
        <v>-7.8125000000000069E-3</v>
      </c>
    </row>
    <row r="118" spans="1:12" x14ac:dyDescent="0.25">
      <c r="A118">
        <v>72</v>
      </c>
      <c r="B118">
        <f t="shared" si="7"/>
        <v>6</v>
      </c>
      <c r="C118">
        <v>2</v>
      </c>
      <c r="D118">
        <v>4</v>
      </c>
      <c r="E118">
        <v>137.21600000000001</v>
      </c>
      <c r="F118">
        <f t="shared" si="10"/>
        <v>137.183232</v>
      </c>
      <c r="G118">
        <f t="shared" si="12"/>
        <v>4.0960000000000036</v>
      </c>
      <c r="H118">
        <v>67</v>
      </c>
      <c r="I118">
        <v>2</v>
      </c>
      <c r="J118">
        <v>0.129</v>
      </c>
      <c r="K118">
        <f t="shared" si="8"/>
        <v>0.13</v>
      </c>
      <c r="L118" s="3">
        <f t="shared" si="9"/>
        <v>-7.7519379844961309E-3</v>
      </c>
    </row>
    <row r="119" spans="1:12" x14ac:dyDescent="0.25">
      <c r="A119">
        <v>72</v>
      </c>
      <c r="B119">
        <f t="shared" si="7"/>
        <v>6</v>
      </c>
      <c r="C119">
        <v>2</v>
      </c>
      <c r="D119">
        <v>5</v>
      </c>
      <c r="E119">
        <v>138.24</v>
      </c>
      <c r="F119">
        <f t="shared" si="10"/>
        <v>138.19904</v>
      </c>
      <c r="G119">
        <f t="shared" si="12"/>
        <v>5.1200000000000045</v>
      </c>
      <c r="H119">
        <v>67</v>
      </c>
      <c r="I119">
        <v>3</v>
      </c>
      <c r="J119">
        <v>0.13</v>
      </c>
      <c r="K119">
        <f t="shared" si="8"/>
        <v>0.13100000000000001</v>
      </c>
      <c r="L119" s="3">
        <f t="shared" si="9"/>
        <v>-7.6923076923076988E-3</v>
      </c>
    </row>
    <row r="120" spans="1:12" x14ac:dyDescent="0.25">
      <c r="A120">
        <v>72</v>
      </c>
      <c r="B120">
        <f t="shared" si="7"/>
        <v>6</v>
      </c>
      <c r="C120">
        <v>2</v>
      </c>
      <c r="D120">
        <v>48</v>
      </c>
      <c r="E120">
        <v>180.22399999999999</v>
      </c>
      <c r="F120">
        <f t="shared" si="10"/>
        <v>181.878784</v>
      </c>
      <c r="G120">
        <f t="shared" si="12"/>
        <v>47.103999999999985</v>
      </c>
      <c r="H120">
        <v>67</v>
      </c>
      <c r="I120">
        <v>4</v>
      </c>
      <c r="J120">
        <v>0.13100000000000001</v>
      </c>
      <c r="K120">
        <f t="shared" si="8"/>
        <v>0.13200000000000001</v>
      </c>
      <c r="L120" s="3">
        <f t="shared" si="9"/>
        <v>-7.6335877862595486E-3</v>
      </c>
    </row>
    <row r="121" spans="1:12" x14ac:dyDescent="0.25">
      <c r="A121">
        <v>72</v>
      </c>
      <c r="B121">
        <f t="shared" si="7"/>
        <v>6</v>
      </c>
      <c r="C121">
        <v>2</v>
      </c>
      <c r="D121">
        <v>127</v>
      </c>
      <c r="E121">
        <v>261.12</v>
      </c>
      <c r="F121">
        <f t="shared" si="10"/>
        <v>262.12761599999999</v>
      </c>
      <c r="G121">
        <f t="shared" si="12"/>
        <v>128</v>
      </c>
      <c r="H121">
        <v>67</v>
      </c>
      <c r="I121">
        <v>5</v>
      </c>
      <c r="J121">
        <v>0.13200000000000001</v>
      </c>
      <c r="K121">
        <f t="shared" si="8"/>
        <v>0.13300000000000001</v>
      </c>
      <c r="L121" s="3">
        <f t="shared" si="9"/>
        <v>-7.575757575757582E-3</v>
      </c>
    </row>
    <row r="122" spans="1:12" x14ac:dyDescent="0.25">
      <c r="B122">
        <f t="shared" si="7"/>
        <v>-66</v>
      </c>
      <c r="H122">
        <v>67</v>
      </c>
      <c r="I122">
        <v>6</v>
      </c>
      <c r="J122">
        <v>0.13300000000000001</v>
      </c>
      <c r="K122">
        <f t="shared" si="8"/>
        <v>0.13400000000000001</v>
      </c>
      <c r="L122" s="3">
        <f t="shared" si="9"/>
        <v>-7.5187969924812095E-3</v>
      </c>
    </row>
    <row r="123" spans="1:12" x14ac:dyDescent="0.25">
      <c r="B123">
        <f t="shared" si="7"/>
        <v>-66</v>
      </c>
      <c r="H123">
        <v>67</v>
      </c>
      <c r="I123">
        <v>12</v>
      </c>
      <c r="J123">
        <v>0.14000000000000001</v>
      </c>
      <c r="K123">
        <f t="shared" si="8"/>
        <v>0.14000000000000001</v>
      </c>
      <c r="L123" s="3">
        <f t="shared" si="9"/>
        <v>0</v>
      </c>
    </row>
    <row r="124" spans="1:12" x14ac:dyDescent="0.25">
      <c r="B124">
        <f t="shared" si="7"/>
        <v>-66</v>
      </c>
      <c r="H124">
        <v>67</v>
      </c>
      <c r="I124">
        <v>24</v>
      </c>
      <c r="J124">
        <v>0.152</v>
      </c>
      <c r="K124">
        <f t="shared" si="8"/>
        <v>0.152</v>
      </c>
      <c r="L124" s="3">
        <f t="shared" si="9"/>
        <v>0</v>
      </c>
    </row>
    <row r="125" spans="1:12" x14ac:dyDescent="0.25">
      <c r="B125">
        <f t="shared" si="7"/>
        <v>-66</v>
      </c>
      <c r="H125">
        <v>67</v>
      </c>
      <c r="I125">
        <v>48</v>
      </c>
      <c r="J125">
        <v>0.17599999999999999</v>
      </c>
      <c r="K125">
        <f t="shared" si="8"/>
        <v>0.17599999999999999</v>
      </c>
      <c r="L125" s="3">
        <f t="shared" si="9"/>
        <v>0</v>
      </c>
    </row>
    <row r="126" spans="1:12" x14ac:dyDescent="0.25">
      <c r="B126">
        <f t="shared" si="7"/>
        <v>-66</v>
      </c>
      <c r="H126">
        <v>67</v>
      </c>
      <c r="I126">
        <v>96</v>
      </c>
      <c r="J126">
        <v>0.224</v>
      </c>
      <c r="K126">
        <f t="shared" si="8"/>
        <v>0.224</v>
      </c>
      <c r="L126" s="3">
        <f t="shared" si="9"/>
        <v>0</v>
      </c>
    </row>
    <row r="127" spans="1:12" x14ac:dyDescent="0.25">
      <c r="B127">
        <f t="shared" si="7"/>
        <v>-66</v>
      </c>
      <c r="H127">
        <v>67</v>
      </c>
      <c r="I127">
        <v>127</v>
      </c>
      <c r="J127">
        <v>0.255</v>
      </c>
      <c r="K127">
        <f t="shared" si="8"/>
        <v>0.255</v>
      </c>
      <c r="L127" s="3">
        <f t="shared" si="9"/>
        <v>0</v>
      </c>
    </row>
    <row r="128" spans="1:12" x14ac:dyDescent="0.25">
      <c r="B128">
        <f t="shared" si="7"/>
        <v>-66</v>
      </c>
      <c r="H128" s="4">
        <v>67</v>
      </c>
      <c r="I128" s="4">
        <v>156</v>
      </c>
      <c r="J128" s="4">
        <v>0.312</v>
      </c>
      <c r="K128" s="4">
        <f t="shared" si="8"/>
        <v>0.28400000000000003</v>
      </c>
      <c r="L128" s="5">
        <f t="shared" si="9"/>
        <v>8.9743589743589647E-2</v>
      </c>
    </row>
    <row r="129" spans="2:12" x14ac:dyDescent="0.25">
      <c r="B129">
        <f t="shared" si="7"/>
        <v>-66</v>
      </c>
      <c r="H129" s="4">
        <v>67</v>
      </c>
      <c r="I129" s="4">
        <v>164</v>
      </c>
      <c r="J129" s="4">
        <v>0.32800000000000001</v>
      </c>
      <c r="K129" s="4">
        <f t="shared" si="8"/>
        <v>0.29200000000000004</v>
      </c>
      <c r="L129" s="5">
        <f t="shared" si="9"/>
        <v>0.10975609756097553</v>
      </c>
    </row>
    <row r="130" spans="2:12" x14ac:dyDescent="0.25">
      <c r="B130">
        <f t="shared" si="7"/>
        <v>-66</v>
      </c>
      <c r="H130">
        <v>68</v>
      </c>
      <c r="I130">
        <v>1</v>
      </c>
      <c r="J130">
        <v>0.51600000000000001</v>
      </c>
      <c r="K130">
        <f t="shared" si="8"/>
        <v>0.51600000000000001</v>
      </c>
      <c r="L130" s="3">
        <f t="shared" si="9"/>
        <v>0</v>
      </c>
    </row>
    <row r="131" spans="2:12" x14ac:dyDescent="0.25">
      <c r="B131">
        <f t="shared" si="7"/>
        <v>-66</v>
      </c>
      <c r="H131">
        <v>68</v>
      </c>
      <c r="I131">
        <v>2</v>
      </c>
      <c r="J131">
        <v>0.52</v>
      </c>
      <c r="K131">
        <f t="shared" si="8"/>
        <v>0.52</v>
      </c>
      <c r="L131" s="3">
        <f t="shared" si="9"/>
        <v>0</v>
      </c>
    </row>
    <row r="132" spans="2:12" x14ac:dyDescent="0.25">
      <c r="B132">
        <f t="shared" si="7"/>
        <v>-66</v>
      </c>
      <c r="H132">
        <v>68</v>
      </c>
      <c r="I132">
        <v>3</v>
      </c>
      <c r="J132">
        <v>0.52400000000000002</v>
      </c>
      <c r="K132">
        <f t="shared" si="8"/>
        <v>0.52400000000000002</v>
      </c>
      <c r="L132" s="3">
        <f t="shared" si="9"/>
        <v>0</v>
      </c>
    </row>
    <row r="133" spans="2:12" x14ac:dyDescent="0.25">
      <c r="B133">
        <f t="shared" ref="B133:B196" si="13">A133-66</f>
        <v>-66</v>
      </c>
      <c r="H133">
        <v>68</v>
      </c>
      <c r="I133">
        <v>4</v>
      </c>
      <c r="J133">
        <v>0.52800000000000002</v>
      </c>
      <c r="K133">
        <f t="shared" si="8"/>
        <v>0.52800000000000002</v>
      </c>
      <c r="L133" s="3">
        <f t="shared" si="9"/>
        <v>0</v>
      </c>
    </row>
    <row r="134" spans="2:12" x14ac:dyDescent="0.25">
      <c r="B134">
        <f t="shared" si="13"/>
        <v>-66</v>
      </c>
      <c r="H134">
        <v>68</v>
      </c>
      <c r="I134">
        <v>5</v>
      </c>
      <c r="J134">
        <v>0.53200000000000003</v>
      </c>
      <c r="K134">
        <f t="shared" si="8"/>
        <v>0.53200000000000003</v>
      </c>
      <c r="L134" s="3">
        <f t="shared" si="9"/>
        <v>0</v>
      </c>
    </row>
    <row r="135" spans="2:12" x14ac:dyDescent="0.25">
      <c r="B135">
        <f t="shared" si="13"/>
        <v>-66</v>
      </c>
      <c r="H135">
        <v>68</v>
      </c>
      <c r="I135">
        <v>6</v>
      </c>
      <c r="J135">
        <v>0.53600000000000003</v>
      </c>
      <c r="K135">
        <f t="shared" si="8"/>
        <v>0.53600000000000003</v>
      </c>
      <c r="L135" s="3">
        <f t="shared" si="9"/>
        <v>0</v>
      </c>
    </row>
    <row r="136" spans="2:12" x14ac:dyDescent="0.25">
      <c r="B136">
        <f t="shared" si="13"/>
        <v>-66</v>
      </c>
      <c r="H136">
        <v>68</v>
      </c>
      <c r="I136">
        <v>12</v>
      </c>
      <c r="J136">
        <v>0.56000000000000005</v>
      </c>
      <c r="K136">
        <f t="shared" si="8"/>
        <v>0.56000000000000005</v>
      </c>
      <c r="L136" s="3">
        <f t="shared" si="9"/>
        <v>0</v>
      </c>
    </row>
    <row r="137" spans="2:12" x14ac:dyDescent="0.25">
      <c r="B137">
        <f t="shared" si="13"/>
        <v>-66</v>
      </c>
      <c r="H137">
        <v>68</v>
      </c>
      <c r="I137">
        <v>24</v>
      </c>
      <c r="J137">
        <v>0.60799999999999998</v>
      </c>
      <c r="K137">
        <f t="shared" si="8"/>
        <v>0.60799999999999998</v>
      </c>
      <c r="L137" s="3">
        <f t="shared" si="9"/>
        <v>0</v>
      </c>
    </row>
    <row r="138" spans="2:12" x14ac:dyDescent="0.25">
      <c r="B138">
        <f t="shared" si="13"/>
        <v>-66</v>
      </c>
      <c r="H138">
        <v>68</v>
      </c>
      <c r="I138">
        <v>48</v>
      </c>
      <c r="J138">
        <v>0.70399999999999996</v>
      </c>
      <c r="K138">
        <f t="shared" si="8"/>
        <v>0.70399999999999996</v>
      </c>
      <c r="L138" s="3">
        <f t="shared" si="9"/>
        <v>0</v>
      </c>
    </row>
    <row r="139" spans="2:12" x14ac:dyDescent="0.25">
      <c r="B139">
        <f t="shared" si="13"/>
        <v>-66</v>
      </c>
      <c r="H139">
        <v>68</v>
      </c>
      <c r="I139">
        <v>96</v>
      </c>
      <c r="J139">
        <v>0.89600000000000002</v>
      </c>
      <c r="K139">
        <f t="shared" si="8"/>
        <v>0.89600000000000002</v>
      </c>
      <c r="L139" s="3">
        <f t="shared" si="9"/>
        <v>0</v>
      </c>
    </row>
    <row r="140" spans="2:12" x14ac:dyDescent="0.25">
      <c r="B140">
        <f t="shared" si="13"/>
        <v>-66</v>
      </c>
      <c r="H140">
        <v>68</v>
      </c>
      <c r="I140">
        <v>127</v>
      </c>
      <c r="J140">
        <v>1.02</v>
      </c>
      <c r="K140">
        <f t="shared" si="8"/>
        <v>1.02</v>
      </c>
      <c r="L140" s="3">
        <f t="shared" si="9"/>
        <v>0</v>
      </c>
    </row>
    <row r="141" spans="2:12" x14ac:dyDescent="0.25">
      <c r="B141">
        <f t="shared" si="13"/>
        <v>-66</v>
      </c>
      <c r="H141" s="4">
        <v>68</v>
      </c>
      <c r="I141" s="4">
        <v>156</v>
      </c>
      <c r="J141" s="4">
        <v>1.248</v>
      </c>
      <c r="K141" s="4">
        <f t="shared" si="8"/>
        <v>1.1360000000000001</v>
      </c>
      <c r="L141" s="5">
        <f t="shared" si="9"/>
        <v>8.9743589743589647E-2</v>
      </c>
    </row>
    <row r="142" spans="2:12" x14ac:dyDescent="0.25">
      <c r="B142">
        <f t="shared" si="13"/>
        <v>-66</v>
      </c>
      <c r="H142" s="4">
        <v>68</v>
      </c>
      <c r="I142" s="4">
        <v>162</v>
      </c>
      <c r="J142" s="4">
        <v>1.296</v>
      </c>
      <c r="K142" s="4">
        <f t="shared" si="8"/>
        <v>1.1600000000000001</v>
      </c>
      <c r="L142" s="5">
        <f t="shared" si="9"/>
        <v>0.1049382716049382</v>
      </c>
    </row>
    <row r="143" spans="2:12" x14ac:dyDescent="0.25">
      <c r="B143">
        <f t="shared" si="13"/>
        <v>-66</v>
      </c>
      <c r="H143">
        <v>69</v>
      </c>
      <c r="I143">
        <v>1</v>
      </c>
      <c r="J143">
        <v>2.0640000000000001</v>
      </c>
      <c r="K143">
        <f t="shared" si="8"/>
        <v>2.0640000000000001</v>
      </c>
      <c r="L143" s="3">
        <f t="shared" si="9"/>
        <v>0</v>
      </c>
    </row>
    <row r="144" spans="2:12" x14ac:dyDescent="0.25">
      <c r="B144">
        <f t="shared" si="13"/>
        <v>-66</v>
      </c>
      <c r="H144">
        <v>69</v>
      </c>
      <c r="I144">
        <v>2</v>
      </c>
      <c r="J144">
        <v>2.08</v>
      </c>
      <c r="K144">
        <f t="shared" si="8"/>
        <v>2.08</v>
      </c>
      <c r="L144" s="3">
        <f t="shared" si="9"/>
        <v>0</v>
      </c>
    </row>
    <row r="145" spans="2:12" x14ac:dyDescent="0.25">
      <c r="B145">
        <f t="shared" si="13"/>
        <v>-66</v>
      </c>
      <c r="H145">
        <v>69</v>
      </c>
      <c r="I145">
        <v>3</v>
      </c>
      <c r="J145">
        <v>2.0960000000000001</v>
      </c>
      <c r="K145">
        <f t="shared" si="8"/>
        <v>2.0960000000000001</v>
      </c>
      <c r="L145" s="3">
        <f t="shared" si="9"/>
        <v>0</v>
      </c>
    </row>
    <row r="146" spans="2:12" x14ac:dyDescent="0.25">
      <c r="B146">
        <f t="shared" si="13"/>
        <v>-66</v>
      </c>
      <c r="H146">
        <v>69</v>
      </c>
      <c r="I146">
        <v>4</v>
      </c>
      <c r="J146">
        <v>2.1120000000000001</v>
      </c>
      <c r="K146">
        <f t="shared" si="8"/>
        <v>2.1120000000000001</v>
      </c>
      <c r="L146" s="3">
        <f t="shared" si="9"/>
        <v>0</v>
      </c>
    </row>
    <row r="147" spans="2:12" x14ac:dyDescent="0.25">
      <c r="B147">
        <f t="shared" si="13"/>
        <v>-66</v>
      </c>
      <c r="H147">
        <v>69</v>
      </c>
      <c r="I147">
        <v>5</v>
      </c>
      <c r="J147">
        <v>2.1280000000000001</v>
      </c>
      <c r="K147">
        <f t="shared" si="8"/>
        <v>2.1280000000000001</v>
      </c>
      <c r="L147" s="3">
        <f t="shared" si="9"/>
        <v>0</v>
      </c>
    </row>
    <row r="148" spans="2:12" x14ac:dyDescent="0.25">
      <c r="B148">
        <f t="shared" si="13"/>
        <v>-66</v>
      </c>
      <c r="H148">
        <v>69</v>
      </c>
      <c r="I148">
        <v>6</v>
      </c>
      <c r="J148">
        <v>2.1440000000000001</v>
      </c>
      <c r="K148">
        <f t="shared" si="8"/>
        <v>2.1440000000000001</v>
      </c>
      <c r="L148" s="3">
        <f t="shared" si="9"/>
        <v>0</v>
      </c>
    </row>
    <row r="149" spans="2:12" x14ac:dyDescent="0.25">
      <c r="B149">
        <f t="shared" si="13"/>
        <v>-66</v>
      </c>
      <c r="H149">
        <v>69</v>
      </c>
      <c r="I149">
        <v>12</v>
      </c>
      <c r="J149">
        <v>2.2400000000000002</v>
      </c>
      <c r="K149">
        <f t="shared" si="8"/>
        <v>2.2400000000000002</v>
      </c>
      <c r="L149" s="3">
        <f t="shared" si="9"/>
        <v>0</v>
      </c>
    </row>
    <row r="150" spans="2:12" x14ac:dyDescent="0.25">
      <c r="B150">
        <f t="shared" si="13"/>
        <v>-66</v>
      </c>
      <c r="H150">
        <v>69</v>
      </c>
      <c r="I150">
        <v>24</v>
      </c>
      <c r="J150">
        <v>2.4319999999999999</v>
      </c>
      <c r="K150">
        <f t="shared" si="8"/>
        <v>2.4319999999999999</v>
      </c>
      <c r="L150" s="3">
        <f t="shared" si="9"/>
        <v>0</v>
      </c>
    </row>
    <row r="151" spans="2:12" x14ac:dyDescent="0.25">
      <c r="B151">
        <f t="shared" si="13"/>
        <v>-66</v>
      </c>
      <c r="H151">
        <v>69</v>
      </c>
      <c r="I151">
        <v>48</v>
      </c>
      <c r="J151">
        <v>2.8159999999999998</v>
      </c>
      <c r="K151">
        <f t="shared" si="8"/>
        <v>2.8159999999999998</v>
      </c>
      <c r="L151" s="3">
        <f t="shared" si="9"/>
        <v>0</v>
      </c>
    </row>
    <row r="152" spans="2:12" x14ac:dyDescent="0.25">
      <c r="B152">
        <f t="shared" si="13"/>
        <v>-66</v>
      </c>
      <c r="H152">
        <v>69</v>
      </c>
      <c r="I152">
        <v>96</v>
      </c>
      <c r="J152">
        <v>3.5840000000000001</v>
      </c>
      <c r="K152">
        <f t="shared" si="8"/>
        <v>3.5840000000000001</v>
      </c>
      <c r="L152" s="3">
        <f t="shared" si="9"/>
        <v>0</v>
      </c>
    </row>
    <row r="153" spans="2:12" x14ac:dyDescent="0.25">
      <c r="B153">
        <f t="shared" si="13"/>
        <v>-66</v>
      </c>
      <c r="H153">
        <v>69</v>
      </c>
      <c r="I153">
        <v>127</v>
      </c>
      <c r="J153">
        <v>4.08</v>
      </c>
      <c r="K153">
        <f t="shared" si="8"/>
        <v>4.08</v>
      </c>
      <c r="L153" s="3">
        <f t="shared" si="9"/>
        <v>0</v>
      </c>
    </row>
    <row r="154" spans="2:12" x14ac:dyDescent="0.25">
      <c r="B154">
        <f t="shared" si="13"/>
        <v>-66</v>
      </c>
      <c r="H154" s="4">
        <v>69</v>
      </c>
      <c r="I154" s="4">
        <v>156</v>
      </c>
      <c r="J154" s="4">
        <v>4.992</v>
      </c>
      <c r="K154" s="4">
        <f t="shared" si="8"/>
        <v>4.5440000000000005</v>
      </c>
      <c r="L154" s="5">
        <f t="shared" si="9"/>
        <v>8.9743589743589647E-2</v>
      </c>
    </row>
    <row r="155" spans="2:12" x14ac:dyDescent="0.25">
      <c r="B155">
        <f t="shared" si="13"/>
        <v>-66</v>
      </c>
      <c r="H155" s="4">
        <v>69</v>
      </c>
      <c r="I155" s="4">
        <v>162</v>
      </c>
      <c r="J155" s="4">
        <v>5.1840000000000002</v>
      </c>
      <c r="K155" s="4">
        <f t="shared" si="8"/>
        <v>4.6400000000000006</v>
      </c>
      <c r="L155" s="5">
        <f t="shared" si="9"/>
        <v>0.1049382716049382</v>
      </c>
    </row>
    <row r="156" spans="2:12" x14ac:dyDescent="0.25">
      <c r="B156">
        <f t="shared" si="13"/>
        <v>-66</v>
      </c>
      <c r="H156">
        <v>70</v>
      </c>
      <c r="I156">
        <v>1</v>
      </c>
      <c r="J156">
        <v>8.2560000000000002</v>
      </c>
      <c r="K156">
        <f t="shared" si="8"/>
        <v>8.2560000000000002</v>
      </c>
      <c r="L156" s="3">
        <f t="shared" si="9"/>
        <v>0</v>
      </c>
    </row>
    <row r="157" spans="2:12" x14ac:dyDescent="0.25">
      <c r="B157">
        <f t="shared" si="13"/>
        <v>-66</v>
      </c>
      <c r="H157">
        <v>70</v>
      </c>
      <c r="I157">
        <v>2</v>
      </c>
      <c r="J157">
        <v>8.32</v>
      </c>
      <c r="K157">
        <f t="shared" si="8"/>
        <v>8.32</v>
      </c>
      <c r="L157" s="3">
        <f t="shared" si="9"/>
        <v>0</v>
      </c>
    </row>
    <row r="158" spans="2:12" x14ac:dyDescent="0.25">
      <c r="B158">
        <f t="shared" si="13"/>
        <v>-66</v>
      </c>
      <c r="H158">
        <v>70</v>
      </c>
      <c r="I158">
        <v>3</v>
      </c>
      <c r="J158">
        <v>8.3840000000000003</v>
      </c>
      <c r="K158">
        <f t="shared" si="8"/>
        <v>8.3840000000000003</v>
      </c>
      <c r="L158" s="3">
        <f t="shared" si="9"/>
        <v>0</v>
      </c>
    </row>
    <row r="159" spans="2:12" x14ac:dyDescent="0.25">
      <c r="B159">
        <f t="shared" si="13"/>
        <v>-66</v>
      </c>
      <c r="H159">
        <v>70</v>
      </c>
      <c r="I159">
        <v>4</v>
      </c>
      <c r="J159">
        <v>8.4480000000000004</v>
      </c>
      <c r="K159">
        <f t="shared" si="8"/>
        <v>8.4480000000000004</v>
      </c>
      <c r="L159" s="3">
        <f t="shared" si="9"/>
        <v>0</v>
      </c>
    </row>
    <row r="160" spans="2:12" x14ac:dyDescent="0.25">
      <c r="B160">
        <f t="shared" si="13"/>
        <v>-66</v>
      </c>
      <c r="H160">
        <v>70</v>
      </c>
      <c r="I160">
        <v>5</v>
      </c>
      <c r="J160">
        <v>8.5120000000000005</v>
      </c>
      <c r="K160">
        <f t="shared" si="8"/>
        <v>8.5120000000000005</v>
      </c>
      <c r="L160" s="3">
        <f t="shared" si="9"/>
        <v>0</v>
      </c>
    </row>
    <row r="161" spans="2:12" x14ac:dyDescent="0.25">
      <c r="B161">
        <f t="shared" si="13"/>
        <v>-66</v>
      </c>
      <c r="H161">
        <v>70</v>
      </c>
      <c r="I161">
        <v>6</v>
      </c>
      <c r="J161">
        <v>8.5760000000000005</v>
      </c>
      <c r="K161">
        <f t="shared" si="8"/>
        <v>8.5760000000000005</v>
      </c>
      <c r="L161" s="3">
        <f t="shared" si="9"/>
        <v>0</v>
      </c>
    </row>
    <row r="162" spans="2:12" x14ac:dyDescent="0.25">
      <c r="B162">
        <f t="shared" si="13"/>
        <v>-66</v>
      </c>
      <c r="H162">
        <v>70</v>
      </c>
      <c r="I162">
        <v>12</v>
      </c>
      <c r="J162">
        <v>8.9600000000000009</v>
      </c>
      <c r="K162">
        <f t="shared" si="8"/>
        <v>8.9600000000000009</v>
      </c>
      <c r="L162" s="3">
        <f t="shared" si="9"/>
        <v>0</v>
      </c>
    </row>
    <row r="163" spans="2:12" x14ac:dyDescent="0.25">
      <c r="B163">
        <f t="shared" si="13"/>
        <v>-66</v>
      </c>
      <c r="H163">
        <v>70</v>
      </c>
      <c r="I163">
        <v>24</v>
      </c>
      <c r="J163">
        <v>9.7279999999999998</v>
      </c>
      <c r="K163">
        <f t="shared" ref="K163:K195" si="14">0.032 * 4^(H163-66) + 0.00025 * 4^(H163-66) * I163</f>
        <v>9.7279999999999998</v>
      </c>
      <c r="L163" s="3">
        <f t="shared" ref="L163:L195" si="15">(J163-K163)/J163</f>
        <v>0</v>
      </c>
    </row>
    <row r="164" spans="2:12" x14ac:dyDescent="0.25">
      <c r="B164">
        <f t="shared" si="13"/>
        <v>-66</v>
      </c>
      <c r="H164">
        <v>70</v>
      </c>
      <c r="I164">
        <v>48</v>
      </c>
      <c r="J164">
        <v>11.263999999999999</v>
      </c>
      <c r="K164">
        <f t="shared" si="14"/>
        <v>11.263999999999999</v>
      </c>
      <c r="L164" s="3">
        <f t="shared" si="15"/>
        <v>0</v>
      </c>
    </row>
    <row r="165" spans="2:12" x14ac:dyDescent="0.25">
      <c r="B165">
        <f t="shared" si="13"/>
        <v>-66</v>
      </c>
      <c r="H165">
        <v>70</v>
      </c>
      <c r="I165">
        <v>96</v>
      </c>
      <c r="J165">
        <v>14.336</v>
      </c>
      <c r="K165">
        <f t="shared" si="14"/>
        <v>14.336</v>
      </c>
      <c r="L165" s="3">
        <f t="shared" si="15"/>
        <v>0</v>
      </c>
    </row>
    <row r="166" spans="2:12" x14ac:dyDescent="0.25">
      <c r="B166">
        <f t="shared" si="13"/>
        <v>-66</v>
      </c>
      <c r="H166">
        <v>70</v>
      </c>
      <c r="I166">
        <v>127</v>
      </c>
      <c r="J166">
        <v>16.32</v>
      </c>
      <c r="K166">
        <f t="shared" si="14"/>
        <v>16.32</v>
      </c>
      <c r="L166" s="3">
        <f t="shared" si="15"/>
        <v>0</v>
      </c>
    </row>
    <row r="167" spans="2:12" x14ac:dyDescent="0.25">
      <c r="B167">
        <f t="shared" si="13"/>
        <v>-66</v>
      </c>
      <c r="H167" s="4">
        <v>70</v>
      </c>
      <c r="I167" s="4">
        <v>156</v>
      </c>
      <c r="J167" s="4">
        <v>19.968</v>
      </c>
      <c r="K167" s="4">
        <f t="shared" si="14"/>
        <v>18.176000000000002</v>
      </c>
      <c r="L167" s="5">
        <f t="shared" si="15"/>
        <v>8.9743589743589647E-2</v>
      </c>
    </row>
    <row r="168" spans="2:12" x14ac:dyDescent="0.25">
      <c r="B168">
        <f t="shared" si="13"/>
        <v>-66</v>
      </c>
      <c r="H168" s="4">
        <v>70</v>
      </c>
      <c r="I168" s="4">
        <v>160</v>
      </c>
      <c r="J168" s="4">
        <v>20.48</v>
      </c>
      <c r="K168" s="4">
        <f t="shared" si="14"/>
        <v>18.432000000000002</v>
      </c>
      <c r="L168" s="5">
        <f t="shared" si="15"/>
        <v>9.9999999999999908E-2</v>
      </c>
    </row>
    <row r="169" spans="2:12" x14ac:dyDescent="0.25">
      <c r="B169">
        <f t="shared" si="13"/>
        <v>-66</v>
      </c>
      <c r="H169" s="4">
        <v>70</v>
      </c>
      <c r="I169" s="4">
        <v>161</v>
      </c>
      <c r="J169" s="4">
        <v>20.608000000000001</v>
      </c>
      <c r="K169" s="4">
        <f t="shared" si="14"/>
        <v>18.496000000000002</v>
      </c>
      <c r="L169" s="5">
        <f t="shared" si="15"/>
        <v>0.10248447204968936</v>
      </c>
    </row>
    <row r="170" spans="2:12" x14ac:dyDescent="0.25">
      <c r="B170">
        <f t="shared" si="13"/>
        <v>-66</v>
      </c>
      <c r="H170">
        <v>71</v>
      </c>
      <c r="I170">
        <v>1</v>
      </c>
      <c r="J170">
        <v>33.024000000000001</v>
      </c>
      <c r="K170">
        <f t="shared" si="14"/>
        <v>33.024000000000001</v>
      </c>
      <c r="L170" s="3">
        <f t="shared" si="15"/>
        <v>0</v>
      </c>
    </row>
    <row r="171" spans="2:12" x14ac:dyDescent="0.25">
      <c r="B171">
        <f t="shared" si="13"/>
        <v>-66</v>
      </c>
      <c r="H171">
        <v>71</v>
      </c>
      <c r="I171">
        <v>2</v>
      </c>
      <c r="J171">
        <v>33.28</v>
      </c>
      <c r="K171">
        <f t="shared" si="14"/>
        <v>33.28</v>
      </c>
      <c r="L171" s="3">
        <f t="shared" si="15"/>
        <v>0</v>
      </c>
    </row>
    <row r="172" spans="2:12" x14ac:dyDescent="0.25">
      <c r="B172">
        <f t="shared" si="13"/>
        <v>-66</v>
      </c>
      <c r="H172">
        <v>71</v>
      </c>
      <c r="I172">
        <v>3</v>
      </c>
      <c r="J172">
        <v>33.536000000000001</v>
      </c>
      <c r="K172">
        <f t="shared" si="14"/>
        <v>33.536000000000001</v>
      </c>
      <c r="L172" s="3">
        <f t="shared" si="15"/>
        <v>0</v>
      </c>
    </row>
    <row r="173" spans="2:12" x14ac:dyDescent="0.25">
      <c r="B173">
        <f t="shared" si="13"/>
        <v>-66</v>
      </c>
      <c r="H173">
        <v>71</v>
      </c>
      <c r="I173">
        <v>4</v>
      </c>
      <c r="J173">
        <v>33.792000000000002</v>
      </c>
      <c r="K173">
        <f t="shared" si="14"/>
        <v>33.792000000000002</v>
      </c>
      <c r="L173" s="3">
        <f t="shared" si="15"/>
        <v>0</v>
      </c>
    </row>
    <row r="174" spans="2:12" x14ac:dyDescent="0.25">
      <c r="B174">
        <f t="shared" si="13"/>
        <v>-66</v>
      </c>
      <c r="H174">
        <v>71</v>
      </c>
      <c r="I174">
        <v>5</v>
      </c>
      <c r="J174">
        <v>34.048000000000002</v>
      </c>
      <c r="K174">
        <f t="shared" si="14"/>
        <v>34.048000000000002</v>
      </c>
      <c r="L174" s="3">
        <f t="shared" si="15"/>
        <v>0</v>
      </c>
    </row>
    <row r="175" spans="2:12" x14ac:dyDescent="0.25">
      <c r="B175">
        <f t="shared" si="13"/>
        <v>-66</v>
      </c>
      <c r="H175">
        <v>71</v>
      </c>
      <c r="I175">
        <v>6</v>
      </c>
      <c r="J175">
        <v>34.304000000000002</v>
      </c>
      <c r="K175">
        <f t="shared" si="14"/>
        <v>34.304000000000002</v>
      </c>
      <c r="L175" s="3">
        <f t="shared" si="15"/>
        <v>0</v>
      </c>
    </row>
    <row r="176" spans="2:12" x14ac:dyDescent="0.25">
      <c r="B176">
        <f t="shared" si="13"/>
        <v>-66</v>
      </c>
      <c r="H176">
        <v>71</v>
      </c>
      <c r="I176">
        <v>12</v>
      </c>
      <c r="J176">
        <v>35.840000000000003</v>
      </c>
      <c r="K176">
        <f t="shared" si="14"/>
        <v>35.840000000000003</v>
      </c>
      <c r="L176" s="3">
        <f t="shared" si="15"/>
        <v>0</v>
      </c>
    </row>
    <row r="177" spans="2:12" x14ac:dyDescent="0.25">
      <c r="B177">
        <f t="shared" si="13"/>
        <v>-66</v>
      </c>
      <c r="H177">
        <v>71</v>
      </c>
      <c r="I177">
        <v>24</v>
      </c>
      <c r="J177">
        <v>38.911999999999999</v>
      </c>
      <c r="K177">
        <f t="shared" si="14"/>
        <v>38.911999999999999</v>
      </c>
      <c r="L177" s="3">
        <f t="shared" si="15"/>
        <v>0</v>
      </c>
    </row>
    <row r="178" spans="2:12" x14ac:dyDescent="0.25">
      <c r="B178">
        <f t="shared" si="13"/>
        <v>-66</v>
      </c>
      <c r="H178">
        <v>71</v>
      </c>
      <c r="I178">
        <v>48</v>
      </c>
      <c r="J178">
        <v>45.055999999999997</v>
      </c>
      <c r="K178">
        <f t="shared" si="14"/>
        <v>45.055999999999997</v>
      </c>
      <c r="L178" s="3">
        <f t="shared" si="15"/>
        <v>0</v>
      </c>
    </row>
    <row r="179" spans="2:12" x14ac:dyDescent="0.25">
      <c r="B179">
        <f t="shared" si="13"/>
        <v>-66</v>
      </c>
      <c r="H179">
        <v>71</v>
      </c>
      <c r="I179">
        <v>96</v>
      </c>
      <c r="J179">
        <v>57.344000000000001</v>
      </c>
      <c r="K179">
        <f t="shared" si="14"/>
        <v>57.344000000000001</v>
      </c>
      <c r="L179" s="3">
        <f t="shared" si="15"/>
        <v>0</v>
      </c>
    </row>
    <row r="180" spans="2:12" x14ac:dyDescent="0.25">
      <c r="B180">
        <f t="shared" si="13"/>
        <v>-66</v>
      </c>
      <c r="H180">
        <v>71</v>
      </c>
      <c r="I180">
        <v>127</v>
      </c>
      <c r="J180">
        <v>65.28</v>
      </c>
      <c r="K180">
        <f t="shared" si="14"/>
        <v>65.28</v>
      </c>
      <c r="L180" s="3">
        <f t="shared" si="15"/>
        <v>0</v>
      </c>
    </row>
    <row r="181" spans="2:12" x14ac:dyDescent="0.25">
      <c r="B181">
        <f t="shared" si="13"/>
        <v>-66</v>
      </c>
      <c r="H181" s="4">
        <v>71</v>
      </c>
      <c r="I181" s="4">
        <v>156</v>
      </c>
      <c r="J181" s="4">
        <v>79.872</v>
      </c>
      <c r="K181" s="4">
        <f t="shared" si="14"/>
        <v>72.704000000000008</v>
      </c>
      <c r="L181" s="5">
        <f t="shared" si="15"/>
        <v>8.9743589743589647E-2</v>
      </c>
    </row>
    <row r="182" spans="2:12" x14ac:dyDescent="0.25">
      <c r="B182">
        <f t="shared" si="13"/>
        <v>-66</v>
      </c>
      <c r="H182" s="4">
        <v>71</v>
      </c>
      <c r="I182" s="4">
        <v>160</v>
      </c>
      <c r="J182" s="4">
        <v>81.92</v>
      </c>
      <c r="K182" s="4">
        <f t="shared" si="14"/>
        <v>73.728000000000009</v>
      </c>
      <c r="L182" s="5">
        <f t="shared" si="15"/>
        <v>9.9999999999999908E-2</v>
      </c>
    </row>
    <row r="183" spans="2:12" x14ac:dyDescent="0.25">
      <c r="B183">
        <f t="shared" si="13"/>
        <v>-66</v>
      </c>
      <c r="H183">
        <v>72</v>
      </c>
      <c r="I183">
        <v>1</v>
      </c>
      <c r="J183">
        <v>132.096</v>
      </c>
      <c r="K183">
        <f t="shared" si="14"/>
        <v>132.096</v>
      </c>
      <c r="L183" s="3">
        <f t="shared" si="15"/>
        <v>0</v>
      </c>
    </row>
    <row r="184" spans="2:12" x14ac:dyDescent="0.25">
      <c r="B184">
        <f t="shared" si="13"/>
        <v>-66</v>
      </c>
      <c r="H184">
        <v>72</v>
      </c>
      <c r="I184">
        <v>2</v>
      </c>
      <c r="J184">
        <v>133.12</v>
      </c>
      <c r="K184">
        <f t="shared" si="14"/>
        <v>133.12</v>
      </c>
      <c r="L184" s="3">
        <f t="shared" si="15"/>
        <v>0</v>
      </c>
    </row>
    <row r="185" spans="2:12" x14ac:dyDescent="0.25">
      <c r="B185">
        <f t="shared" si="13"/>
        <v>-66</v>
      </c>
      <c r="H185">
        <v>72</v>
      </c>
      <c r="I185">
        <v>3</v>
      </c>
      <c r="J185">
        <v>134.14400000000001</v>
      </c>
      <c r="K185">
        <f t="shared" si="14"/>
        <v>134.14400000000001</v>
      </c>
      <c r="L185" s="3">
        <f t="shared" si="15"/>
        <v>0</v>
      </c>
    </row>
    <row r="186" spans="2:12" x14ac:dyDescent="0.25">
      <c r="B186">
        <f t="shared" si="13"/>
        <v>-66</v>
      </c>
      <c r="H186">
        <v>72</v>
      </c>
      <c r="I186">
        <v>4</v>
      </c>
      <c r="J186">
        <v>135.16800000000001</v>
      </c>
      <c r="K186">
        <f t="shared" si="14"/>
        <v>135.16800000000001</v>
      </c>
      <c r="L186" s="3">
        <f t="shared" si="15"/>
        <v>0</v>
      </c>
    </row>
    <row r="187" spans="2:12" x14ac:dyDescent="0.25">
      <c r="B187">
        <f t="shared" si="13"/>
        <v>-66</v>
      </c>
      <c r="H187">
        <v>72</v>
      </c>
      <c r="I187">
        <v>5</v>
      </c>
      <c r="J187">
        <v>136.19200000000001</v>
      </c>
      <c r="K187">
        <f t="shared" si="14"/>
        <v>136.19200000000001</v>
      </c>
      <c r="L187" s="3">
        <f t="shared" si="15"/>
        <v>0</v>
      </c>
    </row>
    <row r="188" spans="2:12" x14ac:dyDescent="0.25">
      <c r="B188">
        <f t="shared" si="13"/>
        <v>-66</v>
      </c>
      <c r="H188">
        <v>72</v>
      </c>
      <c r="I188">
        <v>6</v>
      </c>
      <c r="J188">
        <v>137.21600000000001</v>
      </c>
      <c r="K188">
        <f t="shared" si="14"/>
        <v>137.21600000000001</v>
      </c>
      <c r="L188" s="3">
        <f t="shared" si="15"/>
        <v>0</v>
      </c>
    </row>
    <row r="189" spans="2:12" x14ac:dyDescent="0.25">
      <c r="B189">
        <f t="shared" si="13"/>
        <v>-66</v>
      </c>
      <c r="H189">
        <v>72</v>
      </c>
      <c r="I189">
        <v>12</v>
      </c>
      <c r="J189">
        <v>143.36000000000001</v>
      </c>
      <c r="K189">
        <f t="shared" si="14"/>
        <v>143.36000000000001</v>
      </c>
      <c r="L189" s="3">
        <f t="shared" si="15"/>
        <v>0</v>
      </c>
    </row>
    <row r="190" spans="2:12" x14ac:dyDescent="0.25">
      <c r="B190">
        <f t="shared" si="13"/>
        <v>-66</v>
      </c>
      <c r="H190">
        <v>72</v>
      </c>
      <c r="I190">
        <v>24</v>
      </c>
      <c r="J190">
        <v>155.648</v>
      </c>
      <c r="K190">
        <f t="shared" si="14"/>
        <v>155.648</v>
      </c>
      <c r="L190" s="3">
        <f t="shared" si="15"/>
        <v>0</v>
      </c>
    </row>
    <row r="191" spans="2:12" x14ac:dyDescent="0.25">
      <c r="B191">
        <f t="shared" si="13"/>
        <v>-66</v>
      </c>
      <c r="H191">
        <v>72</v>
      </c>
      <c r="I191">
        <v>48</v>
      </c>
      <c r="J191">
        <v>180.22399999999999</v>
      </c>
      <c r="K191">
        <f t="shared" si="14"/>
        <v>180.22399999999999</v>
      </c>
      <c r="L191" s="3">
        <f t="shared" si="15"/>
        <v>0</v>
      </c>
    </row>
    <row r="192" spans="2:12" x14ac:dyDescent="0.25">
      <c r="B192">
        <f t="shared" si="13"/>
        <v>-66</v>
      </c>
      <c r="H192">
        <v>72</v>
      </c>
      <c r="I192">
        <v>96</v>
      </c>
      <c r="J192">
        <v>229.376</v>
      </c>
      <c r="K192">
        <f t="shared" si="14"/>
        <v>229.376</v>
      </c>
      <c r="L192" s="3">
        <f t="shared" si="15"/>
        <v>0</v>
      </c>
    </row>
    <row r="193" spans="2:12" x14ac:dyDescent="0.25">
      <c r="B193">
        <f t="shared" si="13"/>
        <v>-66</v>
      </c>
      <c r="H193">
        <v>72</v>
      </c>
      <c r="I193">
        <v>127</v>
      </c>
      <c r="J193">
        <v>261.12</v>
      </c>
      <c r="K193">
        <f t="shared" si="14"/>
        <v>261.12</v>
      </c>
      <c r="L193" s="3">
        <f t="shared" si="15"/>
        <v>0</v>
      </c>
    </row>
    <row r="194" spans="2:12" x14ac:dyDescent="0.25">
      <c r="B194">
        <f t="shared" si="13"/>
        <v>-66</v>
      </c>
      <c r="H194" s="4">
        <v>72</v>
      </c>
      <c r="I194" s="4">
        <v>156</v>
      </c>
      <c r="J194" s="4">
        <v>319.488</v>
      </c>
      <c r="K194" s="4">
        <f t="shared" si="14"/>
        <v>290.81600000000003</v>
      </c>
      <c r="L194" s="5">
        <f t="shared" si="15"/>
        <v>8.9743589743589647E-2</v>
      </c>
    </row>
    <row r="195" spans="2:12" x14ac:dyDescent="0.25">
      <c r="B195">
        <f t="shared" si="13"/>
        <v>-66</v>
      </c>
      <c r="H195" s="4">
        <v>72</v>
      </c>
      <c r="I195" s="4">
        <v>159</v>
      </c>
      <c r="J195" s="4">
        <v>325.63200000000001</v>
      </c>
      <c r="K195" s="4">
        <f t="shared" si="14"/>
        <v>293.88800000000003</v>
      </c>
      <c r="L195" s="5">
        <f t="shared" si="15"/>
        <v>9.7484276729559657E-2</v>
      </c>
    </row>
    <row r="196" spans="2:12" x14ac:dyDescent="0.25">
      <c r="B196">
        <f t="shared" si="13"/>
        <v>-66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249C-213E-45CD-8FD3-9E3D61D1D612}">
  <dimension ref="A1"/>
  <sheetViews>
    <sheetView topLeftCell="A157" workbookViewId="0">
      <selection activeCell="S173" sqref="S1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E558-4DA5-44DE-93B3-D35407AEF4E1}">
  <dimension ref="A1:F119"/>
  <sheetViews>
    <sheetView workbookViewId="0">
      <selection sqref="A1:F119"/>
    </sheetView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22</v>
      </c>
      <c r="F1" t="s">
        <v>20</v>
      </c>
    </row>
    <row r="2" spans="1:6" x14ac:dyDescent="0.25">
      <c r="A2">
        <v>0</v>
      </c>
      <c r="B2">
        <v>0</v>
      </c>
      <c r="C2">
        <v>0</v>
      </c>
      <c r="D2">
        <v>3.2000000000000001E-2</v>
      </c>
      <c r="E2">
        <f>0.00025 * 4^A2 * (128 + B2 + C2)</f>
        <v>3.2000000000000001E-2</v>
      </c>
      <c r="F2" s="2">
        <f>(D2-E2)/D2</f>
        <v>0</v>
      </c>
    </row>
    <row r="3" spans="1:6" x14ac:dyDescent="0.25">
      <c r="A3">
        <v>1</v>
      </c>
      <c r="B3">
        <v>0</v>
      </c>
      <c r="C3">
        <v>0</v>
      </c>
      <c r="D3">
        <v>0.128</v>
      </c>
      <c r="E3">
        <f t="shared" ref="E3:E66" si="0">0.00025 * 4^A3 * (128 + B3 + C3)</f>
        <v>0.128</v>
      </c>
      <c r="F3" s="2">
        <f t="shared" ref="F3:F66" si="1">(D3-E3)/D3</f>
        <v>0</v>
      </c>
    </row>
    <row r="4" spans="1:6" x14ac:dyDescent="0.25">
      <c r="A4">
        <v>2</v>
      </c>
      <c r="B4">
        <v>0</v>
      </c>
      <c r="C4">
        <v>0</v>
      </c>
      <c r="D4">
        <v>0.51200000000000001</v>
      </c>
      <c r="E4">
        <f t="shared" si="0"/>
        <v>0.51200000000000001</v>
      </c>
      <c r="F4" s="2">
        <f t="shared" si="1"/>
        <v>0</v>
      </c>
    </row>
    <row r="5" spans="1:6" x14ac:dyDescent="0.25">
      <c r="A5">
        <v>3</v>
      </c>
      <c r="B5">
        <v>0</v>
      </c>
      <c r="C5">
        <v>0</v>
      </c>
      <c r="D5">
        <v>2.048</v>
      </c>
      <c r="E5">
        <f t="shared" si="0"/>
        <v>2.048</v>
      </c>
      <c r="F5" s="2">
        <f t="shared" si="1"/>
        <v>0</v>
      </c>
    </row>
    <row r="6" spans="1:6" x14ac:dyDescent="0.25">
      <c r="A6">
        <v>4</v>
      </c>
      <c r="B6">
        <v>0</v>
      </c>
      <c r="C6">
        <v>0</v>
      </c>
      <c r="D6">
        <v>8.1920000000000002</v>
      </c>
      <c r="E6">
        <f t="shared" si="0"/>
        <v>8.1920000000000002</v>
      </c>
      <c r="F6" s="2">
        <f t="shared" si="1"/>
        <v>0</v>
      </c>
    </row>
    <row r="7" spans="1:6" x14ac:dyDescent="0.25">
      <c r="A7">
        <v>5</v>
      </c>
      <c r="B7">
        <v>0</v>
      </c>
      <c r="C7">
        <v>0</v>
      </c>
      <c r="D7">
        <v>32.768000000000001</v>
      </c>
      <c r="E7">
        <f t="shared" si="0"/>
        <v>32.768000000000001</v>
      </c>
      <c r="F7" s="2">
        <f t="shared" si="1"/>
        <v>0</v>
      </c>
    </row>
    <row r="8" spans="1:6" x14ac:dyDescent="0.25">
      <c r="A8">
        <v>6</v>
      </c>
      <c r="B8">
        <v>0</v>
      </c>
      <c r="C8">
        <v>0</v>
      </c>
      <c r="D8">
        <v>131.072</v>
      </c>
      <c r="E8">
        <f t="shared" si="0"/>
        <v>131.072</v>
      </c>
      <c r="F8" s="2">
        <f t="shared" si="1"/>
        <v>0</v>
      </c>
    </row>
    <row r="9" spans="1:6" x14ac:dyDescent="0.25">
      <c r="A9">
        <v>7</v>
      </c>
      <c r="B9">
        <v>0</v>
      </c>
      <c r="C9">
        <v>0</v>
      </c>
      <c r="D9">
        <v>524.28800000000001</v>
      </c>
      <c r="E9">
        <f t="shared" si="0"/>
        <v>524.28800000000001</v>
      </c>
      <c r="F9" s="2">
        <f t="shared" si="1"/>
        <v>0</v>
      </c>
    </row>
    <row r="10" spans="1:6" x14ac:dyDescent="0.25">
      <c r="A10">
        <v>8</v>
      </c>
      <c r="B10">
        <v>0</v>
      </c>
      <c r="C10">
        <v>0</v>
      </c>
      <c r="D10">
        <v>2097.152</v>
      </c>
      <c r="E10">
        <f t="shared" si="0"/>
        <v>2097.152</v>
      </c>
      <c r="F10" s="2">
        <f t="shared" si="1"/>
        <v>0</v>
      </c>
    </row>
    <row r="11" spans="1:6" x14ac:dyDescent="0.25">
      <c r="A11">
        <v>0</v>
      </c>
      <c r="B11">
        <v>3</v>
      </c>
      <c r="C11">
        <v>0</v>
      </c>
      <c r="D11">
        <v>3.3000000000000002E-2</v>
      </c>
      <c r="E11">
        <f t="shared" si="0"/>
        <v>3.2750000000000001E-2</v>
      </c>
      <c r="F11" s="2">
        <f t="shared" si="1"/>
        <v>7.575757575757582E-3</v>
      </c>
    </row>
    <row r="12" spans="1:6" x14ac:dyDescent="0.25">
      <c r="A12">
        <v>0</v>
      </c>
      <c r="B12">
        <v>8</v>
      </c>
      <c r="C12">
        <v>0</v>
      </c>
      <c r="D12">
        <v>3.4000000000000002E-2</v>
      </c>
      <c r="E12">
        <f t="shared" si="0"/>
        <v>3.4000000000000002E-2</v>
      </c>
      <c r="F12" s="2">
        <f t="shared" si="1"/>
        <v>0</v>
      </c>
    </row>
    <row r="13" spans="1:6" x14ac:dyDescent="0.25">
      <c r="A13">
        <v>0</v>
      </c>
      <c r="B13">
        <v>11</v>
      </c>
      <c r="C13">
        <v>0</v>
      </c>
      <c r="D13">
        <v>3.5000000000000003E-2</v>
      </c>
      <c r="E13">
        <f t="shared" si="0"/>
        <v>3.4750000000000003E-2</v>
      </c>
      <c r="F13" s="2">
        <f t="shared" si="1"/>
        <v>7.1428571428571487E-3</v>
      </c>
    </row>
    <row r="14" spans="1:6" x14ac:dyDescent="0.25">
      <c r="A14">
        <v>0</v>
      </c>
      <c r="B14">
        <v>14</v>
      </c>
      <c r="C14">
        <v>0</v>
      </c>
      <c r="D14">
        <v>3.5999999999999997E-2</v>
      </c>
      <c r="E14">
        <f t="shared" si="0"/>
        <v>3.5500000000000004E-2</v>
      </c>
      <c r="F14" s="2">
        <f t="shared" si="1"/>
        <v>1.3888888888888709E-2</v>
      </c>
    </row>
    <row r="15" spans="1:6" x14ac:dyDescent="0.25">
      <c r="A15">
        <v>0</v>
      </c>
      <c r="B15">
        <v>26</v>
      </c>
      <c r="C15">
        <v>0</v>
      </c>
      <c r="D15">
        <v>3.7999999999999999E-2</v>
      </c>
      <c r="E15">
        <f t="shared" si="0"/>
        <v>3.85E-2</v>
      </c>
      <c r="F15" s="2">
        <f t="shared" si="1"/>
        <v>-1.3157894736842117E-2</v>
      </c>
    </row>
    <row r="16" spans="1:6" x14ac:dyDescent="0.25">
      <c r="A16">
        <v>0</v>
      </c>
      <c r="B16">
        <v>32</v>
      </c>
      <c r="C16">
        <v>0</v>
      </c>
      <c r="D16">
        <v>0.04</v>
      </c>
      <c r="E16">
        <f t="shared" si="0"/>
        <v>0.04</v>
      </c>
      <c r="F16" s="2">
        <f t="shared" si="1"/>
        <v>0</v>
      </c>
    </row>
    <row r="17" spans="1:6" x14ac:dyDescent="0.25">
      <c r="A17">
        <v>0</v>
      </c>
      <c r="B17">
        <v>48</v>
      </c>
      <c r="C17">
        <v>0</v>
      </c>
      <c r="D17">
        <v>4.3999999999999997E-2</v>
      </c>
      <c r="E17">
        <f t="shared" si="0"/>
        <v>4.3999999999999997E-2</v>
      </c>
      <c r="F17" s="2">
        <f t="shared" si="1"/>
        <v>0</v>
      </c>
    </row>
    <row r="18" spans="1:6" x14ac:dyDescent="0.25">
      <c r="A18">
        <v>0</v>
      </c>
      <c r="B18">
        <v>64</v>
      </c>
      <c r="C18">
        <v>0</v>
      </c>
      <c r="D18">
        <v>4.8000000000000001E-2</v>
      </c>
      <c r="E18">
        <f t="shared" si="0"/>
        <v>4.8000000000000001E-2</v>
      </c>
      <c r="F18" s="2">
        <f t="shared" si="1"/>
        <v>0</v>
      </c>
    </row>
    <row r="19" spans="1:6" x14ac:dyDescent="0.25">
      <c r="A19">
        <v>0</v>
      </c>
      <c r="B19">
        <v>127</v>
      </c>
      <c r="C19">
        <v>0</v>
      </c>
      <c r="D19">
        <v>6.4000000000000001E-2</v>
      </c>
      <c r="E19">
        <f t="shared" si="0"/>
        <v>6.3750000000000001E-2</v>
      </c>
      <c r="F19" s="2">
        <f t="shared" si="1"/>
        <v>3.9062500000000035E-3</v>
      </c>
    </row>
    <row r="20" spans="1:6" x14ac:dyDescent="0.25">
      <c r="A20">
        <v>0</v>
      </c>
      <c r="B20">
        <v>255</v>
      </c>
      <c r="C20">
        <v>0</v>
      </c>
      <c r="D20">
        <v>7.8E-2</v>
      </c>
      <c r="E20">
        <f t="shared" si="0"/>
        <v>9.5750000000000002E-2</v>
      </c>
      <c r="F20" s="2">
        <f t="shared" si="1"/>
        <v>-0.22756410256410259</v>
      </c>
    </row>
    <row r="21" spans="1:6" x14ac:dyDescent="0.25">
      <c r="A21">
        <v>1</v>
      </c>
      <c r="B21">
        <v>1</v>
      </c>
      <c r="C21">
        <v>0</v>
      </c>
      <c r="D21">
        <v>0.128</v>
      </c>
      <c r="E21">
        <f t="shared" si="0"/>
        <v>0.129</v>
      </c>
      <c r="F21" s="2">
        <f t="shared" si="1"/>
        <v>-7.8125000000000069E-3</v>
      </c>
    </row>
    <row r="22" spans="1:6" x14ac:dyDescent="0.25">
      <c r="A22">
        <v>1</v>
      </c>
      <c r="B22">
        <v>2</v>
      </c>
      <c r="C22">
        <v>0</v>
      </c>
      <c r="D22">
        <v>0.129</v>
      </c>
      <c r="E22">
        <f t="shared" si="0"/>
        <v>0.13</v>
      </c>
      <c r="F22" s="2">
        <f t="shared" si="1"/>
        <v>-7.7519379844961309E-3</v>
      </c>
    </row>
    <row r="23" spans="1:6" x14ac:dyDescent="0.25">
      <c r="A23">
        <v>1</v>
      </c>
      <c r="B23">
        <v>3</v>
      </c>
      <c r="C23">
        <v>0</v>
      </c>
      <c r="D23">
        <v>0.13</v>
      </c>
      <c r="E23">
        <f t="shared" si="0"/>
        <v>0.13100000000000001</v>
      </c>
      <c r="F23" s="2">
        <f t="shared" si="1"/>
        <v>-7.6923076923076988E-3</v>
      </c>
    </row>
    <row r="24" spans="1:6" x14ac:dyDescent="0.25">
      <c r="A24">
        <v>1</v>
      </c>
      <c r="B24">
        <v>4</v>
      </c>
      <c r="C24">
        <v>0</v>
      </c>
      <c r="D24">
        <v>0.13100000000000001</v>
      </c>
      <c r="E24">
        <f t="shared" si="0"/>
        <v>0.13200000000000001</v>
      </c>
      <c r="F24" s="2">
        <f t="shared" si="1"/>
        <v>-7.6335877862595486E-3</v>
      </c>
    </row>
    <row r="25" spans="1:6" x14ac:dyDescent="0.25">
      <c r="A25">
        <v>1</v>
      </c>
      <c r="B25">
        <v>5</v>
      </c>
      <c r="C25">
        <v>0</v>
      </c>
      <c r="D25">
        <v>0.13200000000000001</v>
      </c>
      <c r="E25">
        <f t="shared" si="0"/>
        <v>0.13300000000000001</v>
      </c>
      <c r="F25" s="2">
        <f t="shared" si="1"/>
        <v>-7.575757575757582E-3</v>
      </c>
    </row>
    <row r="26" spans="1:6" x14ac:dyDescent="0.25">
      <c r="A26">
        <v>1</v>
      </c>
      <c r="B26">
        <v>6</v>
      </c>
      <c r="C26">
        <v>0</v>
      </c>
      <c r="D26">
        <v>0.13300000000000001</v>
      </c>
      <c r="E26">
        <f t="shared" si="0"/>
        <v>0.13400000000000001</v>
      </c>
      <c r="F26" s="2">
        <f t="shared" si="1"/>
        <v>-7.5187969924812095E-3</v>
      </c>
    </row>
    <row r="27" spans="1:6" x14ac:dyDescent="0.25">
      <c r="A27">
        <v>1</v>
      </c>
      <c r="B27">
        <v>12</v>
      </c>
      <c r="C27">
        <v>0</v>
      </c>
      <c r="D27">
        <v>0.14000000000000001</v>
      </c>
      <c r="E27">
        <f t="shared" si="0"/>
        <v>0.14000000000000001</v>
      </c>
      <c r="F27" s="2">
        <f t="shared" si="1"/>
        <v>0</v>
      </c>
    </row>
    <row r="28" spans="1:6" x14ac:dyDescent="0.25">
      <c r="A28">
        <v>1</v>
      </c>
      <c r="B28">
        <v>24</v>
      </c>
      <c r="C28">
        <v>0</v>
      </c>
      <c r="D28">
        <v>0.152</v>
      </c>
      <c r="E28">
        <f t="shared" si="0"/>
        <v>0.152</v>
      </c>
      <c r="F28" s="2">
        <f t="shared" si="1"/>
        <v>0</v>
      </c>
    </row>
    <row r="29" spans="1:6" x14ac:dyDescent="0.25">
      <c r="A29">
        <v>1</v>
      </c>
      <c r="B29">
        <v>48</v>
      </c>
      <c r="C29">
        <v>0</v>
      </c>
      <c r="D29">
        <v>0.17599999999999999</v>
      </c>
      <c r="E29">
        <f t="shared" si="0"/>
        <v>0.17599999999999999</v>
      </c>
      <c r="F29" s="2">
        <f t="shared" si="1"/>
        <v>0</v>
      </c>
    </row>
    <row r="30" spans="1:6" x14ac:dyDescent="0.25">
      <c r="A30">
        <v>1</v>
      </c>
      <c r="B30">
        <v>96</v>
      </c>
      <c r="C30">
        <v>0</v>
      </c>
      <c r="D30">
        <v>0.224</v>
      </c>
      <c r="E30">
        <f t="shared" si="0"/>
        <v>0.224</v>
      </c>
      <c r="F30" s="2">
        <f t="shared" si="1"/>
        <v>0</v>
      </c>
    </row>
    <row r="31" spans="1:6" x14ac:dyDescent="0.25">
      <c r="A31">
        <v>1</v>
      </c>
      <c r="B31">
        <v>127</v>
      </c>
      <c r="C31">
        <v>0</v>
      </c>
      <c r="D31">
        <v>0.255</v>
      </c>
      <c r="E31">
        <f t="shared" si="0"/>
        <v>0.255</v>
      </c>
      <c r="F31" s="2">
        <f t="shared" si="1"/>
        <v>0</v>
      </c>
    </row>
    <row r="32" spans="1:6" x14ac:dyDescent="0.25">
      <c r="A32">
        <v>1</v>
      </c>
      <c r="B32">
        <v>156</v>
      </c>
      <c r="C32">
        <v>0</v>
      </c>
      <c r="D32">
        <v>0.312</v>
      </c>
      <c r="E32">
        <f t="shared" si="0"/>
        <v>0.28400000000000003</v>
      </c>
      <c r="F32" s="2">
        <f t="shared" si="1"/>
        <v>8.9743589743589647E-2</v>
      </c>
    </row>
    <row r="33" spans="1:6" x14ac:dyDescent="0.25">
      <c r="A33">
        <v>1</v>
      </c>
      <c r="B33">
        <v>164</v>
      </c>
      <c r="C33">
        <v>0</v>
      </c>
      <c r="D33">
        <v>0.32800000000000001</v>
      </c>
      <c r="E33">
        <f t="shared" si="0"/>
        <v>0.29199999999999998</v>
      </c>
      <c r="F33" s="2">
        <f t="shared" si="1"/>
        <v>0.10975609756097571</v>
      </c>
    </row>
    <row r="34" spans="1:6" x14ac:dyDescent="0.25">
      <c r="A34">
        <v>2</v>
      </c>
      <c r="B34">
        <v>1</v>
      </c>
      <c r="C34">
        <v>0</v>
      </c>
      <c r="D34">
        <v>0.51200000000000001</v>
      </c>
      <c r="E34">
        <f t="shared" si="0"/>
        <v>0.51600000000000001</v>
      </c>
      <c r="F34" s="2">
        <f t="shared" si="1"/>
        <v>-7.8125000000000069E-3</v>
      </c>
    </row>
    <row r="35" spans="1:6" x14ac:dyDescent="0.25">
      <c r="A35">
        <v>2</v>
      </c>
      <c r="B35">
        <v>2</v>
      </c>
      <c r="C35">
        <v>0</v>
      </c>
      <c r="D35">
        <v>0.51600000000000001</v>
      </c>
      <c r="E35">
        <f t="shared" si="0"/>
        <v>0.52</v>
      </c>
      <c r="F35" s="2">
        <f t="shared" si="1"/>
        <v>-7.7519379844961309E-3</v>
      </c>
    </row>
    <row r="36" spans="1:6" x14ac:dyDescent="0.25">
      <c r="A36">
        <v>2</v>
      </c>
      <c r="B36">
        <v>3</v>
      </c>
      <c r="C36">
        <v>0</v>
      </c>
      <c r="D36">
        <v>0.52</v>
      </c>
      <c r="E36">
        <f t="shared" si="0"/>
        <v>0.52400000000000002</v>
      </c>
      <c r="F36" s="2">
        <f t="shared" si="1"/>
        <v>-7.6923076923076988E-3</v>
      </c>
    </row>
    <row r="37" spans="1:6" x14ac:dyDescent="0.25">
      <c r="A37">
        <v>2</v>
      </c>
      <c r="B37">
        <v>4</v>
      </c>
      <c r="C37">
        <v>0</v>
      </c>
      <c r="D37">
        <v>0.52400000000000002</v>
      </c>
      <c r="E37">
        <f t="shared" si="0"/>
        <v>0.52800000000000002</v>
      </c>
      <c r="F37" s="2">
        <f t="shared" si="1"/>
        <v>-7.6335877862595486E-3</v>
      </c>
    </row>
    <row r="38" spans="1:6" x14ac:dyDescent="0.25">
      <c r="A38">
        <v>2</v>
      </c>
      <c r="B38">
        <v>5</v>
      </c>
      <c r="C38">
        <v>0</v>
      </c>
      <c r="D38">
        <v>0.53200000000000003</v>
      </c>
      <c r="E38">
        <f t="shared" si="0"/>
        <v>0.53200000000000003</v>
      </c>
      <c r="F38" s="2">
        <f t="shared" si="1"/>
        <v>0</v>
      </c>
    </row>
    <row r="39" spans="1:6" x14ac:dyDescent="0.25">
      <c r="A39">
        <v>2</v>
      </c>
      <c r="B39">
        <v>6</v>
      </c>
      <c r="C39">
        <v>0</v>
      </c>
      <c r="D39">
        <v>0.53600000000000003</v>
      </c>
      <c r="E39">
        <f t="shared" si="0"/>
        <v>0.53600000000000003</v>
      </c>
      <c r="F39" s="2">
        <f t="shared" si="1"/>
        <v>0</v>
      </c>
    </row>
    <row r="40" spans="1:6" x14ac:dyDescent="0.25">
      <c r="A40">
        <v>2</v>
      </c>
      <c r="B40">
        <v>12</v>
      </c>
      <c r="C40">
        <v>0</v>
      </c>
      <c r="D40">
        <v>0.56000000000000005</v>
      </c>
      <c r="E40">
        <f t="shared" si="0"/>
        <v>0.56000000000000005</v>
      </c>
      <c r="F40" s="2">
        <f t="shared" si="1"/>
        <v>0</v>
      </c>
    </row>
    <row r="41" spans="1:6" x14ac:dyDescent="0.25">
      <c r="A41">
        <v>2</v>
      </c>
      <c r="B41">
        <v>24</v>
      </c>
      <c r="C41">
        <v>0</v>
      </c>
      <c r="D41">
        <v>0.60799999999999998</v>
      </c>
      <c r="E41">
        <f t="shared" si="0"/>
        <v>0.60799999999999998</v>
      </c>
      <c r="F41" s="2">
        <f t="shared" si="1"/>
        <v>0</v>
      </c>
    </row>
    <row r="42" spans="1:6" x14ac:dyDescent="0.25">
      <c r="A42">
        <v>2</v>
      </c>
      <c r="B42">
        <v>48</v>
      </c>
      <c r="C42">
        <v>0</v>
      </c>
      <c r="D42">
        <v>0.70399999999999996</v>
      </c>
      <c r="E42">
        <f t="shared" si="0"/>
        <v>0.70399999999999996</v>
      </c>
      <c r="F42" s="2">
        <f t="shared" si="1"/>
        <v>0</v>
      </c>
    </row>
    <row r="43" spans="1:6" x14ac:dyDescent="0.25">
      <c r="A43">
        <v>2</v>
      </c>
      <c r="B43">
        <v>96</v>
      </c>
      <c r="C43">
        <v>0</v>
      </c>
      <c r="D43">
        <v>0.89600000000000002</v>
      </c>
      <c r="E43">
        <f t="shared" si="0"/>
        <v>0.89600000000000002</v>
      </c>
      <c r="F43" s="2">
        <f t="shared" si="1"/>
        <v>0</v>
      </c>
    </row>
    <row r="44" spans="1:6" x14ac:dyDescent="0.25">
      <c r="A44">
        <v>2</v>
      </c>
      <c r="B44">
        <v>127</v>
      </c>
      <c r="C44">
        <v>0</v>
      </c>
      <c r="D44">
        <v>1.02</v>
      </c>
      <c r="E44">
        <f t="shared" si="0"/>
        <v>1.02</v>
      </c>
      <c r="F44" s="2">
        <f t="shared" si="1"/>
        <v>0</v>
      </c>
    </row>
    <row r="45" spans="1:6" x14ac:dyDescent="0.25">
      <c r="A45">
        <v>2</v>
      </c>
      <c r="B45">
        <v>156</v>
      </c>
      <c r="C45">
        <v>0</v>
      </c>
      <c r="D45">
        <v>1.248</v>
      </c>
      <c r="E45">
        <f t="shared" si="0"/>
        <v>1.1360000000000001</v>
      </c>
      <c r="F45" s="2">
        <f t="shared" si="1"/>
        <v>8.9743589743589647E-2</v>
      </c>
    </row>
    <row r="46" spans="1:6" x14ac:dyDescent="0.25">
      <c r="A46">
        <v>2</v>
      </c>
      <c r="B46">
        <v>162</v>
      </c>
      <c r="C46">
        <v>0</v>
      </c>
      <c r="D46">
        <v>1.296</v>
      </c>
      <c r="E46">
        <f t="shared" si="0"/>
        <v>1.1599999999999999</v>
      </c>
      <c r="F46" s="2">
        <f t="shared" si="1"/>
        <v>0.10493827160493836</v>
      </c>
    </row>
    <row r="47" spans="1:6" x14ac:dyDescent="0.25">
      <c r="A47">
        <v>3</v>
      </c>
      <c r="B47">
        <v>1</v>
      </c>
      <c r="C47">
        <v>0</v>
      </c>
      <c r="D47">
        <v>2.0640000000000001</v>
      </c>
      <c r="E47">
        <f t="shared" si="0"/>
        <v>2.0640000000000001</v>
      </c>
      <c r="F47" s="2">
        <f t="shared" si="1"/>
        <v>0</v>
      </c>
    </row>
    <row r="48" spans="1:6" x14ac:dyDescent="0.25">
      <c r="A48">
        <v>3</v>
      </c>
      <c r="B48">
        <v>2</v>
      </c>
      <c r="C48">
        <v>0</v>
      </c>
      <c r="D48">
        <v>2.08</v>
      </c>
      <c r="E48">
        <f t="shared" si="0"/>
        <v>2.08</v>
      </c>
      <c r="F48" s="2">
        <f t="shared" si="1"/>
        <v>0</v>
      </c>
    </row>
    <row r="49" spans="1:6" x14ac:dyDescent="0.25">
      <c r="A49">
        <v>3</v>
      </c>
      <c r="B49">
        <v>3</v>
      </c>
      <c r="C49">
        <v>0</v>
      </c>
      <c r="D49">
        <v>2.0960000000000001</v>
      </c>
      <c r="E49">
        <f t="shared" si="0"/>
        <v>2.0960000000000001</v>
      </c>
      <c r="F49" s="2">
        <f t="shared" si="1"/>
        <v>0</v>
      </c>
    </row>
    <row r="50" spans="1:6" x14ac:dyDescent="0.25">
      <c r="A50">
        <v>3</v>
      </c>
      <c r="B50">
        <v>4</v>
      </c>
      <c r="C50">
        <v>0</v>
      </c>
      <c r="D50">
        <v>2.1120000000000001</v>
      </c>
      <c r="E50">
        <f t="shared" si="0"/>
        <v>2.1120000000000001</v>
      </c>
      <c r="F50" s="2">
        <f t="shared" si="1"/>
        <v>0</v>
      </c>
    </row>
    <row r="51" spans="1:6" x14ac:dyDescent="0.25">
      <c r="A51">
        <v>3</v>
      </c>
      <c r="B51">
        <v>5</v>
      </c>
      <c r="C51">
        <v>0</v>
      </c>
      <c r="D51">
        <v>2.1280000000000001</v>
      </c>
      <c r="E51">
        <f t="shared" si="0"/>
        <v>2.1280000000000001</v>
      </c>
      <c r="F51" s="2">
        <f t="shared" si="1"/>
        <v>0</v>
      </c>
    </row>
    <row r="52" spans="1:6" x14ac:dyDescent="0.25">
      <c r="A52">
        <v>3</v>
      </c>
      <c r="B52">
        <v>6</v>
      </c>
      <c r="C52">
        <v>0</v>
      </c>
      <c r="D52">
        <v>2.1440000000000001</v>
      </c>
      <c r="E52">
        <f t="shared" si="0"/>
        <v>2.1440000000000001</v>
      </c>
      <c r="F52" s="2">
        <f t="shared" si="1"/>
        <v>0</v>
      </c>
    </row>
    <row r="53" spans="1:6" x14ac:dyDescent="0.25">
      <c r="A53">
        <v>3</v>
      </c>
      <c r="B53">
        <v>12</v>
      </c>
      <c r="C53">
        <v>0</v>
      </c>
      <c r="D53">
        <v>2.2400000000000002</v>
      </c>
      <c r="E53">
        <f t="shared" si="0"/>
        <v>2.2400000000000002</v>
      </c>
      <c r="F53" s="2">
        <f t="shared" si="1"/>
        <v>0</v>
      </c>
    </row>
    <row r="54" spans="1:6" x14ac:dyDescent="0.25">
      <c r="A54">
        <v>3</v>
      </c>
      <c r="B54">
        <v>24</v>
      </c>
      <c r="C54">
        <v>0</v>
      </c>
      <c r="D54">
        <v>2.4319999999999999</v>
      </c>
      <c r="E54">
        <f t="shared" si="0"/>
        <v>2.4319999999999999</v>
      </c>
      <c r="F54" s="2">
        <f t="shared" si="1"/>
        <v>0</v>
      </c>
    </row>
    <row r="55" spans="1:6" x14ac:dyDescent="0.25">
      <c r="A55">
        <v>3</v>
      </c>
      <c r="B55">
        <v>48</v>
      </c>
      <c r="C55">
        <v>0</v>
      </c>
      <c r="D55">
        <v>2.8159999999999998</v>
      </c>
      <c r="E55">
        <f t="shared" si="0"/>
        <v>2.8159999999999998</v>
      </c>
      <c r="F55" s="2">
        <f t="shared" si="1"/>
        <v>0</v>
      </c>
    </row>
    <row r="56" spans="1:6" x14ac:dyDescent="0.25">
      <c r="A56">
        <v>3</v>
      </c>
      <c r="B56">
        <v>96</v>
      </c>
      <c r="C56">
        <v>0</v>
      </c>
      <c r="D56">
        <v>3.5840000000000001</v>
      </c>
      <c r="E56">
        <f t="shared" si="0"/>
        <v>3.5840000000000001</v>
      </c>
      <c r="F56" s="2">
        <f t="shared" si="1"/>
        <v>0</v>
      </c>
    </row>
    <row r="57" spans="1:6" x14ac:dyDescent="0.25">
      <c r="A57">
        <v>3</v>
      </c>
      <c r="B57">
        <v>127</v>
      </c>
      <c r="C57">
        <v>0</v>
      </c>
      <c r="D57">
        <v>4.08</v>
      </c>
      <c r="E57">
        <f t="shared" si="0"/>
        <v>4.08</v>
      </c>
      <c r="F57" s="2">
        <f t="shared" si="1"/>
        <v>0</v>
      </c>
    </row>
    <row r="58" spans="1:6" x14ac:dyDescent="0.25">
      <c r="A58">
        <v>3</v>
      </c>
      <c r="B58">
        <v>156</v>
      </c>
      <c r="C58">
        <v>0</v>
      </c>
      <c r="D58">
        <v>4.992</v>
      </c>
      <c r="E58">
        <f t="shared" si="0"/>
        <v>4.5440000000000005</v>
      </c>
      <c r="F58" s="2">
        <f t="shared" si="1"/>
        <v>8.9743589743589647E-2</v>
      </c>
    </row>
    <row r="59" spans="1:6" x14ac:dyDescent="0.25">
      <c r="A59">
        <v>3</v>
      </c>
      <c r="B59">
        <v>162</v>
      </c>
      <c r="C59">
        <v>0</v>
      </c>
      <c r="D59">
        <v>5.1840000000000002</v>
      </c>
      <c r="E59">
        <f t="shared" si="0"/>
        <v>4.6399999999999997</v>
      </c>
      <c r="F59" s="2">
        <f t="shared" si="1"/>
        <v>0.10493827160493836</v>
      </c>
    </row>
    <row r="60" spans="1:6" x14ac:dyDescent="0.25">
      <c r="A60">
        <v>4</v>
      </c>
      <c r="B60">
        <v>1</v>
      </c>
      <c r="C60">
        <v>0</v>
      </c>
      <c r="D60">
        <v>8.2560000000000002</v>
      </c>
      <c r="E60">
        <f t="shared" si="0"/>
        <v>8.2560000000000002</v>
      </c>
      <c r="F60" s="2">
        <f t="shared" si="1"/>
        <v>0</v>
      </c>
    </row>
    <row r="61" spans="1:6" x14ac:dyDescent="0.25">
      <c r="A61">
        <v>4</v>
      </c>
      <c r="B61">
        <v>2</v>
      </c>
      <c r="C61">
        <v>0</v>
      </c>
      <c r="D61">
        <v>8.32</v>
      </c>
      <c r="E61">
        <f t="shared" si="0"/>
        <v>8.32</v>
      </c>
      <c r="F61" s="2">
        <f t="shared" si="1"/>
        <v>0</v>
      </c>
    </row>
    <row r="62" spans="1:6" x14ac:dyDescent="0.25">
      <c r="A62">
        <v>4</v>
      </c>
      <c r="B62">
        <v>3</v>
      </c>
      <c r="C62">
        <v>0</v>
      </c>
      <c r="D62">
        <v>8.3840000000000003</v>
      </c>
      <c r="E62">
        <f t="shared" si="0"/>
        <v>8.3840000000000003</v>
      </c>
      <c r="F62" s="2">
        <f t="shared" si="1"/>
        <v>0</v>
      </c>
    </row>
    <row r="63" spans="1:6" x14ac:dyDescent="0.25">
      <c r="A63">
        <v>4</v>
      </c>
      <c r="B63">
        <v>4</v>
      </c>
      <c r="C63">
        <v>0</v>
      </c>
      <c r="D63">
        <v>8.4480000000000004</v>
      </c>
      <c r="E63">
        <f t="shared" si="0"/>
        <v>8.4480000000000004</v>
      </c>
      <c r="F63" s="2">
        <f t="shared" si="1"/>
        <v>0</v>
      </c>
    </row>
    <row r="64" spans="1:6" x14ac:dyDescent="0.25">
      <c r="A64">
        <v>4</v>
      </c>
      <c r="B64">
        <v>5</v>
      </c>
      <c r="C64">
        <v>0</v>
      </c>
      <c r="D64">
        <v>8.5120000000000005</v>
      </c>
      <c r="E64">
        <f t="shared" si="0"/>
        <v>8.5120000000000005</v>
      </c>
      <c r="F64" s="2">
        <f t="shared" si="1"/>
        <v>0</v>
      </c>
    </row>
    <row r="65" spans="1:6" x14ac:dyDescent="0.25">
      <c r="A65">
        <v>4</v>
      </c>
      <c r="B65">
        <v>6</v>
      </c>
      <c r="C65">
        <v>0</v>
      </c>
      <c r="D65">
        <v>8.5760000000000005</v>
      </c>
      <c r="E65">
        <f t="shared" si="0"/>
        <v>8.5760000000000005</v>
      </c>
      <c r="F65" s="2">
        <f t="shared" si="1"/>
        <v>0</v>
      </c>
    </row>
    <row r="66" spans="1:6" x14ac:dyDescent="0.25">
      <c r="A66">
        <v>4</v>
      </c>
      <c r="B66">
        <v>12</v>
      </c>
      <c r="C66">
        <v>0</v>
      </c>
      <c r="D66">
        <v>8.9600000000000009</v>
      </c>
      <c r="E66">
        <f t="shared" si="0"/>
        <v>8.9600000000000009</v>
      </c>
      <c r="F66" s="2">
        <f t="shared" si="1"/>
        <v>0</v>
      </c>
    </row>
    <row r="67" spans="1:6" x14ac:dyDescent="0.25">
      <c r="A67">
        <v>4</v>
      </c>
      <c r="B67">
        <v>24</v>
      </c>
      <c r="C67">
        <v>0</v>
      </c>
      <c r="D67">
        <v>9.7279999999999998</v>
      </c>
      <c r="E67">
        <f t="shared" ref="E67:E119" si="2">0.00025 * 4^A67 * (128 + B67 + C67)</f>
        <v>9.7279999999999998</v>
      </c>
      <c r="F67" s="2">
        <f t="shared" ref="F67:F119" si="3">(D67-E67)/D67</f>
        <v>0</v>
      </c>
    </row>
    <row r="68" spans="1:6" x14ac:dyDescent="0.25">
      <c r="A68">
        <v>4</v>
      </c>
      <c r="B68">
        <v>48</v>
      </c>
      <c r="C68">
        <v>0</v>
      </c>
      <c r="D68">
        <v>11.263999999999999</v>
      </c>
      <c r="E68">
        <f t="shared" si="2"/>
        <v>11.263999999999999</v>
      </c>
      <c r="F68" s="2">
        <f t="shared" si="3"/>
        <v>0</v>
      </c>
    </row>
    <row r="69" spans="1:6" x14ac:dyDescent="0.25">
      <c r="A69">
        <v>4</v>
      </c>
      <c r="B69">
        <v>96</v>
      </c>
      <c r="C69">
        <v>0</v>
      </c>
      <c r="D69">
        <v>14.336</v>
      </c>
      <c r="E69">
        <f t="shared" si="2"/>
        <v>14.336</v>
      </c>
      <c r="F69" s="2">
        <f t="shared" si="3"/>
        <v>0</v>
      </c>
    </row>
    <row r="70" spans="1:6" x14ac:dyDescent="0.25">
      <c r="A70">
        <v>4</v>
      </c>
      <c r="B70">
        <v>127</v>
      </c>
      <c r="C70">
        <v>0</v>
      </c>
      <c r="D70">
        <v>16.32</v>
      </c>
      <c r="E70">
        <f t="shared" si="2"/>
        <v>16.32</v>
      </c>
      <c r="F70" s="2">
        <f t="shared" si="3"/>
        <v>0</v>
      </c>
    </row>
    <row r="71" spans="1:6" x14ac:dyDescent="0.25">
      <c r="A71">
        <v>4</v>
      </c>
      <c r="B71">
        <v>156</v>
      </c>
      <c r="C71">
        <v>0</v>
      </c>
      <c r="D71">
        <v>19.968</v>
      </c>
      <c r="E71">
        <f t="shared" si="2"/>
        <v>18.176000000000002</v>
      </c>
      <c r="F71" s="2">
        <f t="shared" si="3"/>
        <v>8.9743589743589647E-2</v>
      </c>
    </row>
    <row r="72" spans="1:6" x14ac:dyDescent="0.25">
      <c r="A72">
        <v>4</v>
      </c>
      <c r="B72">
        <v>160</v>
      </c>
      <c r="C72">
        <v>0</v>
      </c>
      <c r="D72">
        <v>20.48</v>
      </c>
      <c r="E72">
        <f t="shared" si="2"/>
        <v>18.432000000000002</v>
      </c>
      <c r="F72" s="2">
        <f t="shared" si="3"/>
        <v>9.9999999999999908E-2</v>
      </c>
    </row>
    <row r="73" spans="1:6" x14ac:dyDescent="0.25">
      <c r="A73">
        <v>4</v>
      </c>
      <c r="B73">
        <v>161</v>
      </c>
      <c r="C73">
        <v>0</v>
      </c>
      <c r="D73">
        <v>20.608000000000001</v>
      </c>
      <c r="E73">
        <f t="shared" si="2"/>
        <v>18.495999999999999</v>
      </c>
      <c r="F73" s="2">
        <f t="shared" si="3"/>
        <v>0.10248447204968952</v>
      </c>
    </row>
    <row r="74" spans="1:6" x14ac:dyDescent="0.25">
      <c r="A74">
        <v>5</v>
      </c>
      <c r="B74">
        <v>1</v>
      </c>
      <c r="C74">
        <v>0</v>
      </c>
      <c r="D74">
        <v>33.024000000000001</v>
      </c>
      <c r="E74">
        <f t="shared" si="2"/>
        <v>33.024000000000001</v>
      </c>
      <c r="F74" s="2">
        <f t="shared" si="3"/>
        <v>0</v>
      </c>
    </row>
    <row r="75" spans="1:6" x14ac:dyDescent="0.25">
      <c r="A75">
        <v>5</v>
      </c>
      <c r="B75">
        <v>2</v>
      </c>
      <c r="C75">
        <v>0</v>
      </c>
      <c r="D75">
        <v>33.28</v>
      </c>
      <c r="E75">
        <f t="shared" si="2"/>
        <v>33.28</v>
      </c>
      <c r="F75" s="2">
        <f t="shared" si="3"/>
        <v>0</v>
      </c>
    </row>
    <row r="76" spans="1:6" x14ac:dyDescent="0.25">
      <c r="A76">
        <v>5</v>
      </c>
      <c r="B76">
        <v>3</v>
      </c>
      <c r="C76">
        <v>0</v>
      </c>
      <c r="D76">
        <v>33.536000000000001</v>
      </c>
      <c r="E76">
        <f t="shared" si="2"/>
        <v>33.536000000000001</v>
      </c>
      <c r="F76" s="2">
        <f t="shared" si="3"/>
        <v>0</v>
      </c>
    </row>
    <row r="77" spans="1:6" x14ac:dyDescent="0.25">
      <c r="A77">
        <v>5</v>
      </c>
      <c r="B77">
        <v>4</v>
      </c>
      <c r="C77">
        <v>0</v>
      </c>
      <c r="D77">
        <v>33.792000000000002</v>
      </c>
      <c r="E77">
        <f t="shared" si="2"/>
        <v>33.792000000000002</v>
      </c>
      <c r="F77" s="2">
        <f t="shared" si="3"/>
        <v>0</v>
      </c>
    </row>
    <row r="78" spans="1:6" x14ac:dyDescent="0.25">
      <c r="A78">
        <v>5</v>
      </c>
      <c r="B78">
        <v>5</v>
      </c>
      <c r="C78">
        <v>0</v>
      </c>
      <c r="D78">
        <v>34.048000000000002</v>
      </c>
      <c r="E78">
        <f t="shared" si="2"/>
        <v>34.048000000000002</v>
      </c>
      <c r="F78" s="2">
        <f t="shared" si="3"/>
        <v>0</v>
      </c>
    </row>
    <row r="79" spans="1:6" x14ac:dyDescent="0.25">
      <c r="A79">
        <v>5</v>
      </c>
      <c r="B79">
        <v>6</v>
      </c>
      <c r="C79">
        <v>0</v>
      </c>
      <c r="D79">
        <v>34.304000000000002</v>
      </c>
      <c r="E79">
        <f t="shared" si="2"/>
        <v>34.304000000000002</v>
      </c>
      <c r="F79" s="2">
        <f t="shared" si="3"/>
        <v>0</v>
      </c>
    </row>
    <row r="80" spans="1:6" x14ac:dyDescent="0.25">
      <c r="A80">
        <v>5</v>
      </c>
      <c r="B80">
        <v>12</v>
      </c>
      <c r="C80">
        <v>0</v>
      </c>
      <c r="D80">
        <v>35.840000000000003</v>
      </c>
      <c r="E80">
        <f t="shared" si="2"/>
        <v>35.840000000000003</v>
      </c>
      <c r="F80" s="2">
        <f t="shared" si="3"/>
        <v>0</v>
      </c>
    </row>
    <row r="81" spans="1:6" x14ac:dyDescent="0.25">
      <c r="A81">
        <v>5</v>
      </c>
      <c r="B81">
        <v>24</v>
      </c>
      <c r="C81">
        <v>0</v>
      </c>
      <c r="D81">
        <v>38.911999999999999</v>
      </c>
      <c r="E81">
        <f t="shared" si="2"/>
        <v>38.911999999999999</v>
      </c>
      <c r="F81" s="2">
        <f t="shared" si="3"/>
        <v>0</v>
      </c>
    </row>
    <row r="82" spans="1:6" x14ac:dyDescent="0.25">
      <c r="A82">
        <v>5</v>
      </c>
      <c r="B82">
        <v>48</v>
      </c>
      <c r="C82">
        <v>0</v>
      </c>
      <c r="D82">
        <v>45.055999999999997</v>
      </c>
      <c r="E82">
        <f t="shared" si="2"/>
        <v>45.055999999999997</v>
      </c>
      <c r="F82" s="2">
        <f t="shared" si="3"/>
        <v>0</v>
      </c>
    </row>
    <row r="83" spans="1:6" x14ac:dyDescent="0.25">
      <c r="A83">
        <v>5</v>
      </c>
      <c r="B83">
        <v>96</v>
      </c>
      <c r="C83">
        <v>0</v>
      </c>
      <c r="D83">
        <v>57.344000000000001</v>
      </c>
      <c r="E83">
        <f t="shared" si="2"/>
        <v>57.344000000000001</v>
      </c>
      <c r="F83" s="2">
        <f t="shared" si="3"/>
        <v>0</v>
      </c>
    </row>
    <row r="84" spans="1:6" x14ac:dyDescent="0.25">
      <c r="A84">
        <v>5</v>
      </c>
      <c r="B84">
        <v>127</v>
      </c>
      <c r="C84">
        <v>0</v>
      </c>
      <c r="D84">
        <v>65.28</v>
      </c>
      <c r="E84">
        <f t="shared" si="2"/>
        <v>65.28</v>
      </c>
      <c r="F84" s="2">
        <f t="shared" si="3"/>
        <v>0</v>
      </c>
    </row>
    <row r="85" spans="1:6" x14ac:dyDescent="0.25">
      <c r="A85">
        <v>5</v>
      </c>
      <c r="B85">
        <v>156</v>
      </c>
      <c r="C85">
        <v>0</v>
      </c>
      <c r="D85">
        <v>79.872</v>
      </c>
      <c r="E85">
        <f t="shared" si="2"/>
        <v>72.704000000000008</v>
      </c>
      <c r="F85" s="2">
        <f t="shared" si="3"/>
        <v>8.9743589743589647E-2</v>
      </c>
    </row>
    <row r="86" spans="1:6" x14ac:dyDescent="0.25">
      <c r="A86">
        <v>5</v>
      </c>
      <c r="B86">
        <v>160</v>
      </c>
      <c r="C86">
        <v>0</v>
      </c>
      <c r="D86">
        <v>81.92</v>
      </c>
      <c r="E86">
        <f t="shared" si="2"/>
        <v>73.728000000000009</v>
      </c>
      <c r="F86" s="2">
        <f t="shared" si="3"/>
        <v>9.9999999999999908E-2</v>
      </c>
    </row>
    <row r="87" spans="1:6" x14ac:dyDescent="0.25">
      <c r="A87">
        <v>6</v>
      </c>
      <c r="B87">
        <v>1</v>
      </c>
      <c r="C87">
        <v>0</v>
      </c>
      <c r="D87">
        <v>132.096</v>
      </c>
      <c r="E87">
        <f t="shared" si="2"/>
        <v>132.096</v>
      </c>
      <c r="F87" s="2">
        <f t="shared" si="3"/>
        <v>0</v>
      </c>
    </row>
    <row r="88" spans="1:6" x14ac:dyDescent="0.25">
      <c r="A88">
        <v>6</v>
      </c>
      <c r="B88">
        <v>2</v>
      </c>
      <c r="C88">
        <v>0</v>
      </c>
      <c r="D88">
        <v>133.12</v>
      </c>
      <c r="E88">
        <f t="shared" si="2"/>
        <v>133.12</v>
      </c>
      <c r="F88" s="2">
        <f t="shared" si="3"/>
        <v>0</v>
      </c>
    </row>
    <row r="89" spans="1:6" x14ac:dyDescent="0.25">
      <c r="A89">
        <v>6</v>
      </c>
      <c r="B89">
        <v>3</v>
      </c>
      <c r="C89">
        <v>0</v>
      </c>
      <c r="D89">
        <v>134.14400000000001</v>
      </c>
      <c r="E89">
        <f t="shared" si="2"/>
        <v>134.14400000000001</v>
      </c>
      <c r="F89" s="2">
        <f t="shared" si="3"/>
        <v>0</v>
      </c>
    </row>
    <row r="90" spans="1:6" x14ac:dyDescent="0.25">
      <c r="A90">
        <v>6</v>
      </c>
      <c r="B90">
        <v>4</v>
      </c>
      <c r="C90">
        <v>0</v>
      </c>
      <c r="D90">
        <v>135.16800000000001</v>
      </c>
      <c r="E90">
        <f t="shared" si="2"/>
        <v>135.16800000000001</v>
      </c>
      <c r="F90" s="2">
        <f t="shared" si="3"/>
        <v>0</v>
      </c>
    </row>
    <row r="91" spans="1:6" x14ac:dyDescent="0.25">
      <c r="A91">
        <v>6</v>
      </c>
      <c r="B91">
        <v>5</v>
      </c>
      <c r="C91">
        <v>0</v>
      </c>
      <c r="D91">
        <v>136.19200000000001</v>
      </c>
      <c r="E91">
        <f t="shared" si="2"/>
        <v>136.19200000000001</v>
      </c>
      <c r="F91" s="2">
        <f t="shared" si="3"/>
        <v>0</v>
      </c>
    </row>
    <row r="92" spans="1:6" x14ac:dyDescent="0.25">
      <c r="A92">
        <v>6</v>
      </c>
      <c r="B92">
        <v>6</v>
      </c>
      <c r="C92">
        <v>0</v>
      </c>
      <c r="D92">
        <v>137.21600000000001</v>
      </c>
      <c r="E92">
        <f t="shared" si="2"/>
        <v>137.21600000000001</v>
      </c>
      <c r="F92" s="2">
        <f t="shared" si="3"/>
        <v>0</v>
      </c>
    </row>
    <row r="93" spans="1:6" x14ac:dyDescent="0.25">
      <c r="A93">
        <v>6</v>
      </c>
      <c r="B93">
        <v>12</v>
      </c>
      <c r="C93">
        <v>0</v>
      </c>
      <c r="D93">
        <v>143.36000000000001</v>
      </c>
      <c r="E93">
        <f t="shared" si="2"/>
        <v>143.36000000000001</v>
      </c>
      <c r="F93" s="2">
        <f t="shared" si="3"/>
        <v>0</v>
      </c>
    </row>
    <row r="94" spans="1:6" x14ac:dyDescent="0.25">
      <c r="A94">
        <v>6</v>
      </c>
      <c r="B94">
        <v>24</v>
      </c>
      <c r="C94">
        <v>0</v>
      </c>
      <c r="D94">
        <v>155.648</v>
      </c>
      <c r="E94">
        <f t="shared" si="2"/>
        <v>155.648</v>
      </c>
      <c r="F94" s="2">
        <f t="shared" si="3"/>
        <v>0</v>
      </c>
    </row>
    <row r="95" spans="1:6" x14ac:dyDescent="0.25">
      <c r="A95">
        <v>6</v>
      </c>
      <c r="B95">
        <v>48</v>
      </c>
      <c r="C95">
        <v>0</v>
      </c>
      <c r="D95">
        <v>180.22399999999999</v>
      </c>
      <c r="E95">
        <f t="shared" si="2"/>
        <v>180.22399999999999</v>
      </c>
      <c r="F95" s="2">
        <f t="shared" si="3"/>
        <v>0</v>
      </c>
    </row>
    <row r="96" spans="1:6" x14ac:dyDescent="0.25">
      <c r="A96">
        <v>6</v>
      </c>
      <c r="B96">
        <v>96</v>
      </c>
      <c r="C96">
        <v>0</v>
      </c>
      <c r="D96">
        <v>229.376</v>
      </c>
      <c r="E96">
        <f t="shared" si="2"/>
        <v>229.376</v>
      </c>
      <c r="F96" s="2">
        <f t="shared" si="3"/>
        <v>0</v>
      </c>
    </row>
    <row r="97" spans="1:6" x14ac:dyDescent="0.25">
      <c r="A97">
        <v>6</v>
      </c>
      <c r="B97">
        <v>127</v>
      </c>
      <c r="C97">
        <v>0</v>
      </c>
      <c r="D97">
        <v>261.12</v>
      </c>
      <c r="E97">
        <f t="shared" si="2"/>
        <v>261.12</v>
      </c>
      <c r="F97" s="2">
        <f t="shared" si="3"/>
        <v>0</v>
      </c>
    </row>
    <row r="98" spans="1:6" x14ac:dyDescent="0.25">
      <c r="A98">
        <v>6</v>
      </c>
      <c r="B98">
        <v>156</v>
      </c>
      <c r="C98">
        <v>0</v>
      </c>
      <c r="D98">
        <v>319.488</v>
      </c>
      <c r="E98">
        <f t="shared" si="2"/>
        <v>290.81600000000003</v>
      </c>
      <c r="F98" s="2">
        <f t="shared" si="3"/>
        <v>8.9743589743589647E-2</v>
      </c>
    </row>
    <row r="99" spans="1:6" x14ac:dyDescent="0.25">
      <c r="A99">
        <v>6</v>
      </c>
      <c r="B99">
        <v>159</v>
      </c>
      <c r="C99">
        <v>0</v>
      </c>
      <c r="D99">
        <v>325.63200000000001</v>
      </c>
      <c r="E99">
        <f t="shared" si="2"/>
        <v>293.88800000000003</v>
      </c>
      <c r="F99" s="2">
        <f t="shared" si="3"/>
        <v>9.7484276729559657E-2</v>
      </c>
    </row>
    <row r="100" spans="1:6" x14ac:dyDescent="0.25">
      <c r="A100">
        <v>6</v>
      </c>
      <c r="B100">
        <v>0</v>
      </c>
      <c r="C100">
        <v>1</v>
      </c>
      <c r="D100">
        <v>131.07599999999999</v>
      </c>
      <c r="E100">
        <f t="shared" si="2"/>
        <v>132.096</v>
      </c>
      <c r="F100" s="2">
        <f t="shared" si="3"/>
        <v>-7.7817449418658658E-3</v>
      </c>
    </row>
    <row r="101" spans="1:6" x14ac:dyDescent="0.25">
      <c r="A101">
        <v>6</v>
      </c>
      <c r="B101">
        <v>0</v>
      </c>
      <c r="C101">
        <v>2</v>
      </c>
      <c r="D101">
        <v>131.08000000000001</v>
      </c>
      <c r="E101">
        <f t="shared" si="2"/>
        <v>133.12</v>
      </c>
      <c r="F101" s="2">
        <f t="shared" si="3"/>
        <v>-1.5563014952700578E-2</v>
      </c>
    </row>
    <row r="102" spans="1:6" x14ac:dyDescent="0.25">
      <c r="A102">
        <v>6</v>
      </c>
      <c r="B102">
        <v>0</v>
      </c>
      <c r="C102">
        <v>3</v>
      </c>
      <c r="D102">
        <v>131.084</v>
      </c>
      <c r="E102">
        <f t="shared" si="2"/>
        <v>134.14400000000001</v>
      </c>
      <c r="F102" s="2">
        <f t="shared" si="3"/>
        <v>-2.3343810075981831E-2</v>
      </c>
    </row>
    <row r="103" spans="1:6" x14ac:dyDescent="0.25">
      <c r="A103">
        <v>6</v>
      </c>
      <c r="B103">
        <v>0</v>
      </c>
      <c r="C103">
        <v>4</v>
      </c>
      <c r="D103">
        <v>131.08799999999999</v>
      </c>
      <c r="E103">
        <f t="shared" si="2"/>
        <v>135.16800000000001</v>
      </c>
      <c r="F103" s="2">
        <f t="shared" si="3"/>
        <v>-3.1124130355181349E-2</v>
      </c>
    </row>
    <row r="104" spans="1:6" x14ac:dyDescent="0.25">
      <c r="A104">
        <v>6</v>
      </c>
      <c r="B104">
        <v>0</v>
      </c>
      <c r="C104">
        <v>5</v>
      </c>
      <c r="D104">
        <v>131.09200000000001</v>
      </c>
      <c r="E104">
        <f t="shared" si="2"/>
        <v>136.19200000000001</v>
      </c>
      <c r="F104" s="2">
        <f t="shared" si="3"/>
        <v>-3.890397583376555E-2</v>
      </c>
    </row>
    <row r="105" spans="1:6" x14ac:dyDescent="0.25">
      <c r="A105">
        <v>6</v>
      </c>
      <c r="B105">
        <v>0</v>
      </c>
      <c r="C105">
        <v>6</v>
      </c>
      <c r="D105">
        <v>131.096</v>
      </c>
      <c r="E105">
        <f t="shared" si="2"/>
        <v>137.21600000000001</v>
      </c>
      <c r="F105" s="2">
        <f t="shared" si="3"/>
        <v>-4.6683346555196223E-2</v>
      </c>
    </row>
    <row r="106" spans="1:6" x14ac:dyDescent="0.25">
      <c r="A106">
        <v>6</v>
      </c>
      <c r="B106">
        <v>0</v>
      </c>
      <c r="C106">
        <v>12</v>
      </c>
      <c r="D106">
        <v>131.12</v>
      </c>
      <c r="E106">
        <f t="shared" si="2"/>
        <v>143.36000000000001</v>
      </c>
      <c r="F106" s="2">
        <f t="shared" si="3"/>
        <v>-9.334960341671758E-2</v>
      </c>
    </row>
    <row r="107" spans="1:6" x14ac:dyDescent="0.25">
      <c r="A107">
        <v>6</v>
      </c>
      <c r="B107">
        <v>0</v>
      </c>
      <c r="C107">
        <v>24</v>
      </c>
      <c r="D107">
        <v>131.16800000000001</v>
      </c>
      <c r="E107">
        <f t="shared" si="2"/>
        <v>155.648</v>
      </c>
      <c r="F107" s="2">
        <f t="shared" si="3"/>
        <v>-0.18663088558184915</v>
      </c>
    </row>
    <row r="108" spans="1:6" x14ac:dyDescent="0.25">
      <c r="A108">
        <v>6</v>
      </c>
      <c r="B108">
        <v>0</v>
      </c>
      <c r="C108">
        <v>48</v>
      </c>
      <c r="D108">
        <v>131.26400000000001</v>
      </c>
      <c r="E108">
        <f t="shared" si="2"/>
        <v>180.22399999999999</v>
      </c>
      <c r="F108" s="2">
        <f t="shared" si="3"/>
        <v>-0.37298878595806906</v>
      </c>
    </row>
    <row r="109" spans="1:6" x14ac:dyDescent="0.25">
      <c r="A109">
        <v>6</v>
      </c>
      <c r="B109">
        <v>0</v>
      </c>
      <c r="C109">
        <v>96</v>
      </c>
      <c r="D109">
        <v>131.45599999999999</v>
      </c>
      <c r="E109">
        <f t="shared" si="2"/>
        <v>229.376</v>
      </c>
      <c r="F109" s="2">
        <f t="shared" si="3"/>
        <v>-0.74488802336903626</v>
      </c>
    </row>
    <row r="110" spans="1:6" x14ac:dyDescent="0.25">
      <c r="A110">
        <v>6</v>
      </c>
      <c r="B110">
        <v>0</v>
      </c>
      <c r="C110">
        <v>127</v>
      </c>
      <c r="D110">
        <v>131.58000000000001</v>
      </c>
      <c r="E110">
        <f t="shared" si="2"/>
        <v>261.12</v>
      </c>
      <c r="F110" s="2">
        <f t="shared" si="3"/>
        <v>-0.98449612403100761</v>
      </c>
    </row>
    <row r="111" spans="1:6" x14ac:dyDescent="0.25">
      <c r="A111">
        <v>6</v>
      </c>
      <c r="B111">
        <v>0</v>
      </c>
      <c r="C111">
        <v>156</v>
      </c>
      <c r="D111">
        <v>131.696</v>
      </c>
      <c r="E111">
        <f t="shared" si="2"/>
        <v>290.81600000000003</v>
      </c>
      <c r="F111" s="2">
        <f t="shared" si="3"/>
        <v>-1.2082371522293771</v>
      </c>
    </row>
    <row r="112" spans="1:6" x14ac:dyDescent="0.25">
      <c r="A112">
        <v>6</v>
      </c>
      <c r="B112">
        <v>0</v>
      </c>
      <c r="C112">
        <v>159</v>
      </c>
      <c r="D112">
        <v>131.708</v>
      </c>
      <c r="E112">
        <f t="shared" si="2"/>
        <v>293.88800000000003</v>
      </c>
      <c r="F112" s="2">
        <f t="shared" si="3"/>
        <v>-1.231360281835576</v>
      </c>
    </row>
    <row r="113" spans="1:6" x14ac:dyDescent="0.25">
      <c r="A113">
        <v>6</v>
      </c>
      <c r="B113">
        <v>2</v>
      </c>
      <c r="C113">
        <v>1</v>
      </c>
      <c r="D113">
        <v>134.14400000000001</v>
      </c>
      <c r="E113">
        <f t="shared" si="2"/>
        <v>134.14400000000001</v>
      </c>
      <c r="F113" s="2">
        <f t="shared" si="3"/>
        <v>0</v>
      </c>
    </row>
    <row r="114" spans="1:6" x14ac:dyDescent="0.25">
      <c r="A114">
        <v>6</v>
      </c>
      <c r="B114">
        <v>2</v>
      </c>
      <c r="C114">
        <v>2</v>
      </c>
      <c r="D114">
        <v>135.13800000000001</v>
      </c>
      <c r="E114">
        <f t="shared" si="2"/>
        <v>135.16800000000001</v>
      </c>
      <c r="F114" s="2">
        <f t="shared" si="3"/>
        <v>-2.2199529369978197E-4</v>
      </c>
    </row>
    <row r="115" spans="1:6" x14ac:dyDescent="0.25">
      <c r="A115">
        <v>6</v>
      </c>
      <c r="B115">
        <v>2</v>
      </c>
      <c r="C115">
        <v>3</v>
      </c>
      <c r="D115">
        <v>136.19200000000001</v>
      </c>
      <c r="E115">
        <f t="shared" si="2"/>
        <v>136.19200000000001</v>
      </c>
      <c r="F115" s="2">
        <f t="shared" si="3"/>
        <v>0</v>
      </c>
    </row>
    <row r="116" spans="1:6" x14ac:dyDescent="0.25">
      <c r="A116">
        <v>6</v>
      </c>
      <c r="B116">
        <v>2</v>
      </c>
      <c r="C116">
        <v>4</v>
      </c>
      <c r="D116">
        <v>137.21600000000001</v>
      </c>
      <c r="E116">
        <f t="shared" si="2"/>
        <v>137.21600000000001</v>
      </c>
      <c r="F116" s="2">
        <f t="shared" si="3"/>
        <v>0</v>
      </c>
    </row>
    <row r="117" spans="1:6" x14ac:dyDescent="0.25">
      <c r="A117">
        <v>6</v>
      </c>
      <c r="B117">
        <v>2</v>
      </c>
      <c r="C117">
        <v>5</v>
      </c>
      <c r="D117">
        <v>138.24</v>
      </c>
      <c r="E117">
        <f t="shared" si="2"/>
        <v>138.24</v>
      </c>
      <c r="F117" s="2">
        <f t="shared" si="3"/>
        <v>0</v>
      </c>
    </row>
    <row r="118" spans="1:6" x14ac:dyDescent="0.25">
      <c r="A118">
        <v>6</v>
      </c>
      <c r="B118">
        <v>2</v>
      </c>
      <c r="C118">
        <v>48</v>
      </c>
      <c r="D118">
        <v>180.22399999999999</v>
      </c>
      <c r="E118">
        <f t="shared" si="2"/>
        <v>182.27199999999999</v>
      </c>
      <c r="F118" s="2">
        <f t="shared" si="3"/>
        <v>-1.1363636363636374E-2</v>
      </c>
    </row>
    <row r="119" spans="1:6" x14ac:dyDescent="0.25">
      <c r="A119">
        <v>6</v>
      </c>
      <c r="B119">
        <v>2</v>
      </c>
      <c r="C119">
        <v>127</v>
      </c>
      <c r="D119">
        <v>261.12</v>
      </c>
      <c r="E119">
        <f t="shared" si="2"/>
        <v>263.16800000000001</v>
      </c>
      <c r="F119" s="2">
        <f t="shared" si="3"/>
        <v>-7.8431372549019676E-3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C4EA-A053-4A97-A23B-C87C49B22C0E}">
  <dimension ref="A1:J32"/>
  <sheetViews>
    <sheetView workbookViewId="0">
      <selection activeCell="F12" sqref="F12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10</v>
      </c>
      <c r="B1" t="s">
        <v>23</v>
      </c>
      <c r="C1" t="s">
        <v>24</v>
      </c>
      <c r="D1" t="s">
        <v>25</v>
      </c>
    </row>
    <row r="2" spans="1:6" x14ac:dyDescent="0.25">
      <c r="A2">
        <v>0</v>
      </c>
      <c r="B2">
        <v>0</v>
      </c>
      <c r="C2">
        <v>0</v>
      </c>
      <c r="D2">
        <v>0</v>
      </c>
    </row>
    <row r="3" spans="1:6" x14ac:dyDescent="0.25">
      <c r="A3">
        <v>66</v>
      </c>
      <c r="B3">
        <v>0</v>
      </c>
      <c r="C3">
        <v>0</v>
      </c>
      <c r="D3">
        <v>3.2000000000000001E-2</v>
      </c>
      <c r="E3">
        <f>0.032*4^(A3-66)</f>
        <v>3.2000000000000001E-2</v>
      </c>
    </row>
    <row r="4" spans="1:6" x14ac:dyDescent="0.25">
      <c r="A4">
        <v>67</v>
      </c>
      <c r="B4">
        <v>0</v>
      </c>
      <c r="C4">
        <v>0</v>
      </c>
      <c r="D4">
        <v>0.128</v>
      </c>
      <c r="E4">
        <f t="shared" ref="E4:E8" si="0">0.032*4^(A4-66)</f>
        <v>0.128</v>
      </c>
    </row>
    <row r="5" spans="1:6" x14ac:dyDescent="0.25">
      <c r="A5">
        <v>68</v>
      </c>
      <c r="B5">
        <v>0</v>
      </c>
      <c r="C5">
        <v>0</v>
      </c>
      <c r="D5">
        <v>0.51200000000000001</v>
      </c>
      <c r="E5">
        <f t="shared" si="0"/>
        <v>0.51200000000000001</v>
      </c>
    </row>
    <row r="6" spans="1:6" x14ac:dyDescent="0.25">
      <c r="A6">
        <v>69</v>
      </c>
      <c r="B6">
        <v>0</v>
      </c>
      <c r="C6">
        <v>0</v>
      </c>
      <c r="D6">
        <v>2.048</v>
      </c>
      <c r="E6">
        <f t="shared" si="0"/>
        <v>2.048</v>
      </c>
    </row>
    <row r="7" spans="1:6" x14ac:dyDescent="0.25">
      <c r="A7">
        <v>70</v>
      </c>
      <c r="B7">
        <v>0</v>
      </c>
      <c r="C7">
        <v>0</v>
      </c>
      <c r="D7">
        <v>8.1820000000000004</v>
      </c>
      <c r="E7">
        <f t="shared" si="0"/>
        <v>8.1920000000000002</v>
      </c>
    </row>
    <row r="8" spans="1:6" x14ac:dyDescent="0.25">
      <c r="A8">
        <v>71</v>
      </c>
      <c r="B8">
        <v>0</v>
      </c>
      <c r="C8">
        <v>0</v>
      </c>
      <c r="D8">
        <v>32.768000000000001</v>
      </c>
      <c r="E8">
        <f t="shared" si="0"/>
        <v>32.768000000000001</v>
      </c>
    </row>
    <row r="9" spans="1:6" x14ac:dyDescent="0.25">
      <c r="A9">
        <v>0</v>
      </c>
      <c r="B9">
        <v>1</v>
      </c>
      <c r="C9">
        <v>0</v>
      </c>
      <c r="D9" s="6">
        <v>9.2490000000000003E-44</v>
      </c>
    </row>
    <row r="10" spans="1:6" x14ac:dyDescent="0.25">
      <c r="A10">
        <v>0</v>
      </c>
      <c r="B10">
        <v>0</v>
      </c>
      <c r="C10">
        <v>1</v>
      </c>
      <c r="D10">
        <v>0</v>
      </c>
    </row>
    <row r="11" spans="1:6" x14ac:dyDescent="0.25">
      <c r="A11">
        <v>66</v>
      </c>
      <c r="B11">
        <v>3</v>
      </c>
      <c r="C11">
        <v>0</v>
      </c>
      <c r="D11">
        <v>3.3000000000000002E-2</v>
      </c>
    </row>
    <row r="12" spans="1:6" x14ac:dyDescent="0.25">
      <c r="A12">
        <v>66</v>
      </c>
      <c r="B12">
        <v>127</v>
      </c>
      <c r="C12">
        <v>0</v>
      </c>
      <c r="D12">
        <v>6.4000000000000001E-2</v>
      </c>
      <c r="E12">
        <v>3.2000000000000001E-2</v>
      </c>
      <c r="F12">
        <f>D12/E12</f>
        <v>2</v>
      </c>
    </row>
    <row r="13" spans="1:6" x14ac:dyDescent="0.25">
      <c r="A13">
        <v>67</v>
      </c>
      <c r="B13">
        <v>127</v>
      </c>
      <c r="C13">
        <v>0</v>
      </c>
      <c r="D13">
        <v>0.255</v>
      </c>
      <c r="E13">
        <v>0.128</v>
      </c>
      <c r="F13">
        <f t="shared" ref="F13:F17" si="1">D13/E13</f>
        <v>1.9921875</v>
      </c>
    </row>
    <row r="14" spans="1:6" x14ac:dyDescent="0.25">
      <c r="A14">
        <v>68</v>
      </c>
      <c r="B14">
        <v>127</v>
      </c>
      <c r="C14">
        <v>0</v>
      </c>
      <c r="D14">
        <v>1.02</v>
      </c>
      <c r="E14">
        <v>0.51200000000000001</v>
      </c>
      <c r="F14">
        <f t="shared" si="1"/>
        <v>1.9921875</v>
      </c>
    </row>
    <row r="15" spans="1:6" x14ac:dyDescent="0.25">
      <c r="A15">
        <v>69</v>
      </c>
      <c r="B15">
        <v>127</v>
      </c>
      <c r="C15">
        <v>0</v>
      </c>
      <c r="D15">
        <v>4.08</v>
      </c>
      <c r="E15">
        <v>2.048</v>
      </c>
      <c r="F15">
        <f t="shared" si="1"/>
        <v>1.9921875</v>
      </c>
    </row>
    <row r="16" spans="1:6" x14ac:dyDescent="0.25">
      <c r="A16">
        <v>70</v>
      </c>
      <c r="B16">
        <v>127</v>
      </c>
      <c r="C16">
        <v>0</v>
      </c>
      <c r="D16">
        <v>16.32</v>
      </c>
      <c r="E16">
        <v>8.1820000000000004</v>
      </c>
      <c r="F16">
        <f t="shared" si="1"/>
        <v>1.9946223417257394</v>
      </c>
    </row>
    <row r="17" spans="1:10" x14ac:dyDescent="0.25">
      <c r="A17">
        <v>71</v>
      </c>
      <c r="B17">
        <v>127</v>
      </c>
      <c r="C17">
        <v>0</v>
      </c>
      <c r="D17">
        <v>65.28</v>
      </c>
      <c r="E17">
        <v>32.768000000000001</v>
      </c>
      <c r="F17">
        <f t="shared" si="1"/>
        <v>1.9921875</v>
      </c>
      <c r="H17">
        <f>2^-2</f>
        <v>0.25</v>
      </c>
    </row>
    <row r="18" spans="1:10" x14ac:dyDescent="0.25">
      <c r="A18">
        <v>66</v>
      </c>
      <c r="B18">
        <v>0</v>
      </c>
      <c r="C18">
        <v>127</v>
      </c>
      <c r="D18">
        <v>3.2000000000000001E-2</v>
      </c>
      <c r="E18">
        <v>3.2000000000000001E-2</v>
      </c>
      <c r="F18">
        <f>D18/E18</f>
        <v>1</v>
      </c>
      <c r="H18">
        <f>2^-3</f>
        <v>0.125</v>
      </c>
    </row>
    <row r="19" spans="1:10" x14ac:dyDescent="0.25">
      <c r="A19">
        <v>67</v>
      </c>
      <c r="B19">
        <v>0</v>
      </c>
      <c r="C19">
        <v>127</v>
      </c>
      <c r="D19">
        <v>0.128</v>
      </c>
      <c r="E19">
        <v>0.128</v>
      </c>
      <c r="F19">
        <f t="shared" ref="F19:F23" si="2">D19/E19</f>
        <v>1</v>
      </c>
      <c r="H19">
        <f>2^-4</f>
        <v>6.25E-2</v>
      </c>
    </row>
    <row r="20" spans="1:10" x14ac:dyDescent="0.25">
      <c r="A20">
        <v>68</v>
      </c>
      <c r="B20">
        <v>0</v>
      </c>
      <c r="C20">
        <v>127</v>
      </c>
      <c r="D20">
        <v>0.51400000000000001</v>
      </c>
      <c r="E20">
        <v>0.51200000000000001</v>
      </c>
      <c r="F20">
        <f t="shared" si="2"/>
        <v>1.00390625</v>
      </c>
      <c r="H20">
        <f>2^-5</f>
        <v>3.125E-2</v>
      </c>
    </row>
    <row r="21" spans="1:10" x14ac:dyDescent="0.25">
      <c r="A21">
        <v>69</v>
      </c>
      <c r="B21">
        <v>0</v>
      </c>
      <c r="C21">
        <v>127</v>
      </c>
      <c r="D21">
        <v>2.056</v>
      </c>
      <c r="E21">
        <v>2.048</v>
      </c>
      <c r="F21">
        <f t="shared" si="2"/>
        <v>1.00390625</v>
      </c>
      <c r="H21">
        <f>2^-6</f>
        <v>1.5625E-2</v>
      </c>
    </row>
    <row r="22" spans="1:10" x14ac:dyDescent="0.25">
      <c r="A22">
        <v>70</v>
      </c>
      <c r="B22">
        <v>0</v>
      </c>
      <c r="C22">
        <v>127</v>
      </c>
      <c r="D22">
        <v>8.2240000000000002</v>
      </c>
      <c r="E22">
        <v>8.1820000000000004</v>
      </c>
      <c r="F22">
        <f t="shared" si="2"/>
        <v>1.0051332192617941</v>
      </c>
      <c r="H22">
        <f>2^-7</f>
        <v>7.8125E-3</v>
      </c>
    </row>
    <row r="23" spans="1:10" x14ac:dyDescent="0.25">
      <c r="A23">
        <v>71</v>
      </c>
      <c r="B23">
        <v>0</v>
      </c>
      <c r="C23">
        <v>127</v>
      </c>
      <c r="D23">
        <v>32.895000000000003</v>
      </c>
      <c r="E23">
        <v>32.768000000000001</v>
      </c>
      <c r="F23">
        <f t="shared" si="2"/>
        <v>1.003875732421875</v>
      </c>
      <c r="H23">
        <f>2^-8</f>
        <v>3.90625E-3</v>
      </c>
      <c r="I23">
        <f>F23/127</f>
        <v>7.904533326156496E-3</v>
      </c>
      <c r="J23">
        <f>1/I23</f>
        <v>126.50968232254142</v>
      </c>
    </row>
    <row r="24" spans="1:10" x14ac:dyDescent="0.25">
      <c r="F24">
        <f>F23/127</f>
        <v>7.904533326156496E-3</v>
      </c>
    </row>
    <row r="25" spans="1:10" x14ac:dyDescent="0.25">
      <c r="A25">
        <v>66</v>
      </c>
      <c r="B25">
        <v>0</v>
      </c>
      <c r="C25">
        <v>127</v>
      </c>
      <c r="D25">
        <f>0.032*4^(A25-66)*(1 + B25/127 + C25/1024)</f>
        <v>3.5968750000000001E-2</v>
      </c>
    </row>
    <row r="29" spans="1:10" x14ac:dyDescent="0.25">
      <c r="A29" t="s">
        <v>10</v>
      </c>
      <c r="B29" t="s">
        <v>23</v>
      </c>
      <c r="C29" t="s">
        <v>24</v>
      </c>
      <c r="D29" t="s">
        <v>25</v>
      </c>
    </row>
    <row r="30" spans="1:10" x14ac:dyDescent="0.25">
      <c r="A30">
        <v>71</v>
      </c>
      <c r="B30">
        <v>0</v>
      </c>
      <c r="C30">
        <v>0</v>
      </c>
      <c r="D30">
        <v>32.768000000000001</v>
      </c>
      <c r="E30">
        <f t="shared" ref="E30" si="3">0.032*4^(A30-66)</f>
        <v>32.768000000000001</v>
      </c>
    </row>
    <row r="31" spans="1:10" x14ac:dyDescent="0.25">
      <c r="A31">
        <v>71</v>
      </c>
      <c r="B31">
        <v>0</v>
      </c>
      <c r="C31">
        <v>127</v>
      </c>
      <c r="D31">
        <v>32.895000000000003</v>
      </c>
      <c r="E31">
        <f>(D31-D30)/D30</f>
        <v>3.8757324218750746E-3</v>
      </c>
      <c r="F31">
        <f>(D31-D30)/127</f>
        <v>1.0000000000000193E-3</v>
      </c>
    </row>
    <row r="32" spans="1:10" x14ac:dyDescent="0.25">
      <c r="A32">
        <v>71</v>
      </c>
      <c r="B32">
        <v>127</v>
      </c>
      <c r="C32">
        <v>0</v>
      </c>
      <c r="D32">
        <v>65.28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5B13-C357-4099-9081-08995A78768F}">
  <dimension ref="A1:Q74"/>
  <sheetViews>
    <sheetView workbookViewId="0">
      <selection activeCell="H53" sqref="H53"/>
    </sheetView>
  </sheetViews>
  <sheetFormatPr defaultRowHeight="15" x14ac:dyDescent="0.25"/>
  <cols>
    <col min="4" max="4" width="12.5703125" customWidth="1"/>
    <col min="5" max="5" width="11" bestFit="1" customWidth="1"/>
    <col min="15" max="15" width="11.42578125" bestFit="1" customWidth="1"/>
  </cols>
  <sheetData>
    <row r="1" spans="1:17" x14ac:dyDescent="0.25">
      <c r="A1" t="s">
        <v>10</v>
      </c>
      <c r="B1" t="s">
        <v>23</v>
      </c>
      <c r="C1" t="s">
        <v>24</v>
      </c>
      <c r="D1" t="s">
        <v>25</v>
      </c>
      <c r="M1" t="s">
        <v>10</v>
      </c>
      <c r="N1" t="s">
        <v>23</v>
      </c>
      <c r="O1" t="s">
        <v>25</v>
      </c>
      <c r="P1" t="s">
        <v>12</v>
      </c>
    </row>
    <row r="2" spans="1:17" x14ac:dyDescent="0.25">
      <c r="A2">
        <v>0</v>
      </c>
      <c r="B2">
        <v>0</v>
      </c>
      <c r="C2">
        <v>0</v>
      </c>
      <c r="D2">
        <v>0</v>
      </c>
      <c r="M2">
        <v>0</v>
      </c>
      <c r="N2">
        <v>0</v>
      </c>
      <c r="O2">
        <v>0</v>
      </c>
    </row>
    <row r="3" spans="1:17" x14ac:dyDescent="0.25">
      <c r="A3">
        <v>66</v>
      </c>
      <c r="B3">
        <v>0</v>
      </c>
      <c r="C3">
        <v>0</v>
      </c>
      <c r="D3">
        <v>3.2000000000000001E-2</v>
      </c>
      <c r="E3">
        <f>0.032*4^(A3-66)</f>
        <v>3.2000000000000001E-2</v>
      </c>
      <c r="M3">
        <v>66</v>
      </c>
      <c r="N3">
        <v>0</v>
      </c>
      <c r="O3">
        <v>3.2000000000000001E-2</v>
      </c>
      <c r="P3">
        <f>(O5-O3)/127</f>
        <v>2.5196850393700788E-4</v>
      </c>
      <c r="Q3">
        <f>P3/P3</f>
        <v>1</v>
      </c>
    </row>
    <row r="4" spans="1:17" x14ac:dyDescent="0.25">
      <c r="A4">
        <v>67</v>
      </c>
      <c r="B4">
        <v>0</v>
      </c>
      <c r="C4">
        <v>0</v>
      </c>
      <c r="D4">
        <v>0.128</v>
      </c>
      <c r="E4">
        <f t="shared" ref="E4:E8" si="0">0.032*4^(A4-66)</f>
        <v>0.128</v>
      </c>
      <c r="M4">
        <v>66</v>
      </c>
      <c r="N4">
        <v>3</v>
      </c>
      <c r="O4">
        <v>3.3000000000000002E-2</v>
      </c>
    </row>
    <row r="5" spans="1:17" x14ac:dyDescent="0.25">
      <c r="A5">
        <v>68</v>
      </c>
      <c r="B5">
        <v>0</v>
      </c>
      <c r="C5">
        <v>0</v>
      </c>
      <c r="D5">
        <v>0.51200000000000001</v>
      </c>
      <c r="E5">
        <f t="shared" si="0"/>
        <v>0.51200000000000001</v>
      </c>
      <c r="M5">
        <v>66</v>
      </c>
      <c r="N5">
        <v>127</v>
      </c>
      <c r="O5">
        <v>6.4000000000000001E-2</v>
      </c>
    </row>
    <row r="6" spans="1:17" x14ac:dyDescent="0.25">
      <c r="A6">
        <v>69</v>
      </c>
      <c r="B6">
        <v>0</v>
      </c>
      <c r="C6">
        <v>0</v>
      </c>
      <c r="D6">
        <v>2.048</v>
      </c>
      <c r="E6">
        <f t="shared" si="0"/>
        <v>2.048</v>
      </c>
      <c r="M6">
        <v>67</v>
      </c>
      <c r="N6">
        <v>0</v>
      </c>
      <c r="O6">
        <v>0.128</v>
      </c>
      <c r="P6">
        <f>(O7-O6)/127</f>
        <v>1E-3</v>
      </c>
      <c r="Q6">
        <f>P6/P3</f>
        <v>3.96875</v>
      </c>
    </row>
    <row r="7" spans="1:17" x14ac:dyDescent="0.25">
      <c r="A7">
        <v>70</v>
      </c>
      <c r="B7">
        <v>0</v>
      </c>
      <c r="C7">
        <v>0</v>
      </c>
      <c r="D7">
        <v>8.1820000000000004</v>
      </c>
      <c r="E7">
        <f t="shared" si="0"/>
        <v>8.1920000000000002</v>
      </c>
      <c r="M7">
        <v>67</v>
      </c>
      <c r="N7">
        <v>127</v>
      </c>
      <c r="O7">
        <v>0.255</v>
      </c>
    </row>
    <row r="8" spans="1:17" x14ac:dyDescent="0.25">
      <c r="A8">
        <v>71</v>
      </c>
      <c r="B8">
        <v>0</v>
      </c>
      <c r="C8">
        <v>0</v>
      </c>
      <c r="D8">
        <v>32.768000000000001</v>
      </c>
      <c r="E8">
        <f t="shared" si="0"/>
        <v>32.768000000000001</v>
      </c>
      <c r="M8">
        <v>68</v>
      </c>
      <c r="N8">
        <v>0</v>
      </c>
      <c r="O8">
        <v>0.51200000000000001</v>
      </c>
      <c r="P8">
        <f>(O9-O8)/127</f>
        <v>4.0000000000000001E-3</v>
      </c>
      <c r="Q8">
        <f>P8/P3</f>
        <v>15.875</v>
      </c>
    </row>
    <row r="9" spans="1:17" x14ac:dyDescent="0.25">
      <c r="M9">
        <v>68</v>
      </c>
      <c r="N9">
        <v>127</v>
      </c>
      <c r="O9">
        <v>1.02</v>
      </c>
    </row>
    <row r="10" spans="1:17" x14ac:dyDescent="0.25">
      <c r="A10">
        <v>0</v>
      </c>
      <c r="B10">
        <v>1</v>
      </c>
      <c r="C10">
        <v>0</v>
      </c>
      <c r="D10" s="6">
        <v>9.2490000000000003E-44</v>
      </c>
      <c r="M10">
        <v>69</v>
      </c>
      <c r="N10">
        <v>0</v>
      </c>
      <c r="O10">
        <v>2.048</v>
      </c>
      <c r="P10">
        <f>(O11-O10)/127</f>
        <v>1.6E-2</v>
      </c>
      <c r="Q10">
        <f>P10/P3</f>
        <v>63.5</v>
      </c>
    </row>
    <row r="11" spans="1:17" x14ac:dyDescent="0.25">
      <c r="A11">
        <v>0</v>
      </c>
      <c r="B11">
        <v>0</v>
      </c>
      <c r="C11">
        <v>1</v>
      </c>
      <c r="D11">
        <v>0</v>
      </c>
      <c r="M11">
        <v>69</v>
      </c>
      <c r="N11">
        <v>127</v>
      </c>
      <c r="O11">
        <v>4.08</v>
      </c>
    </row>
    <row r="12" spans="1:17" x14ac:dyDescent="0.25">
      <c r="M12">
        <v>70</v>
      </c>
      <c r="N12">
        <v>0</v>
      </c>
      <c r="O12">
        <v>8.1820000000000004</v>
      </c>
      <c r="P12">
        <f>(O13-O12)/127</f>
        <v>6.4078740157480316E-2</v>
      </c>
      <c r="Q12">
        <f>P12/P3</f>
        <v>254.3125</v>
      </c>
    </row>
    <row r="13" spans="1:17" x14ac:dyDescent="0.25">
      <c r="A13">
        <v>66</v>
      </c>
      <c r="B13">
        <v>3</v>
      </c>
      <c r="C13">
        <v>0</v>
      </c>
      <c r="D13">
        <v>3.3000000000000002E-2</v>
      </c>
      <c r="M13">
        <v>70</v>
      </c>
      <c r="N13">
        <v>127</v>
      </c>
      <c r="O13">
        <v>16.32</v>
      </c>
    </row>
    <row r="14" spans="1:17" x14ac:dyDescent="0.25">
      <c r="A14">
        <v>66</v>
      </c>
      <c r="B14">
        <v>127</v>
      </c>
      <c r="C14">
        <v>0</v>
      </c>
      <c r="D14">
        <v>6.4000000000000001E-2</v>
      </c>
      <c r="E14">
        <v>3.2000000000000001E-2</v>
      </c>
      <c r="F14">
        <f>D14/E14</f>
        <v>2</v>
      </c>
      <c r="M14">
        <v>71</v>
      </c>
      <c r="N14">
        <v>0</v>
      </c>
      <c r="O14">
        <v>32.768000000000001</v>
      </c>
      <c r="P14">
        <f>(O15-O14)/127</f>
        <v>0.25600000000000001</v>
      </c>
      <c r="Q14">
        <f>P14/P3</f>
        <v>1016</v>
      </c>
    </row>
    <row r="15" spans="1:17" x14ac:dyDescent="0.25">
      <c r="A15">
        <v>67</v>
      </c>
      <c r="B15">
        <v>127</v>
      </c>
      <c r="C15">
        <v>0</v>
      </c>
      <c r="D15">
        <v>0.255</v>
      </c>
      <c r="E15">
        <v>0.128</v>
      </c>
      <c r="F15">
        <f t="shared" ref="F15:F19" si="1">D15/E15</f>
        <v>1.9921875</v>
      </c>
      <c r="M15">
        <v>71</v>
      </c>
      <c r="N15">
        <v>127</v>
      </c>
      <c r="O15">
        <v>65.28</v>
      </c>
    </row>
    <row r="16" spans="1:17" x14ac:dyDescent="0.25">
      <c r="A16">
        <v>68</v>
      </c>
      <c r="B16">
        <v>127</v>
      </c>
      <c r="C16">
        <v>0</v>
      </c>
      <c r="D16">
        <v>1.02</v>
      </c>
      <c r="E16">
        <v>0.51200000000000001</v>
      </c>
      <c r="F16">
        <f t="shared" si="1"/>
        <v>1.9921875</v>
      </c>
    </row>
    <row r="17" spans="1:15" x14ac:dyDescent="0.25">
      <c r="A17">
        <v>69</v>
      </c>
      <c r="B17">
        <v>127</v>
      </c>
      <c r="C17">
        <v>0</v>
      </c>
      <c r="D17">
        <v>4.08</v>
      </c>
      <c r="E17">
        <v>2.048</v>
      </c>
      <c r="F17">
        <f t="shared" si="1"/>
        <v>1.9921875</v>
      </c>
      <c r="O17" s="6"/>
    </row>
    <row r="18" spans="1:15" x14ac:dyDescent="0.25">
      <c r="A18">
        <v>70</v>
      </c>
      <c r="B18">
        <v>127</v>
      </c>
      <c r="C18">
        <v>0</v>
      </c>
      <c r="D18">
        <v>16.32</v>
      </c>
      <c r="E18">
        <v>8.1820000000000004</v>
      </c>
      <c r="F18">
        <f t="shared" si="1"/>
        <v>1.9946223417257394</v>
      </c>
    </row>
    <row r="19" spans="1:15" x14ac:dyDescent="0.25">
      <c r="A19">
        <v>71</v>
      </c>
      <c r="B19">
        <v>127</v>
      </c>
      <c r="C19">
        <v>0</v>
      </c>
      <c r="D19">
        <v>65.28</v>
      </c>
      <c r="E19">
        <v>32.768000000000001</v>
      </c>
      <c r="F19">
        <f t="shared" si="1"/>
        <v>1.9921875</v>
      </c>
      <c r="H19">
        <f>2^-2</f>
        <v>0.25</v>
      </c>
    </row>
    <row r="20" spans="1:15" x14ac:dyDescent="0.25">
      <c r="A20">
        <v>66</v>
      </c>
      <c r="B20">
        <v>0</v>
      </c>
      <c r="C20">
        <v>127</v>
      </c>
      <c r="D20">
        <v>3.2000000000000001E-2</v>
      </c>
      <c r="E20">
        <v>3.2000000000000001E-2</v>
      </c>
      <c r="F20">
        <f>D20/E20</f>
        <v>1</v>
      </c>
      <c r="H20">
        <f>2^-3</f>
        <v>0.125</v>
      </c>
    </row>
    <row r="21" spans="1:15" x14ac:dyDescent="0.25">
      <c r="A21">
        <v>67</v>
      </c>
      <c r="B21">
        <v>0</v>
      </c>
      <c r="C21">
        <v>127</v>
      </c>
      <c r="D21">
        <v>0.128</v>
      </c>
      <c r="E21">
        <v>0.128</v>
      </c>
      <c r="F21">
        <f t="shared" ref="F21:F25" si="2">D21/E21</f>
        <v>1</v>
      </c>
      <c r="H21">
        <f>2^-4</f>
        <v>6.25E-2</v>
      </c>
    </row>
    <row r="22" spans="1:15" x14ac:dyDescent="0.25">
      <c r="A22">
        <v>68</v>
      </c>
      <c r="B22">
        <v>0</v>
      </c>
      <c r="C22">
        <v>127</v>
      </c>
      <c r="D22">
        <v>0.51400000000000001</v>
      </c>
      <c r="E22">
        <v>0.51200000000000001</v>
      </c>
      <c r="F22">
        <f t="shared" si="2"/>
        <v>1.00390625</v>
      </c>
      <c r="H22">
        <f>2^-5</f>
        <v>3.125E-2</v>
      </c>
    </row>
    <row r="23" spans="1:15" x14ac:dyDescent="0.25">
      <c r="A23">
        <v>69</v>
      </c>
      <c r="B23">
        <v>0</v>
      </c>
      <c r="C23">
        <v>127</v>
      </c>
      <c r="D23">
        <v>2.056</v>
      </c>
      <c r="E23">
        <v>2.048</v>
      </c>
      <c r="F23">
        <f t="shared" si="2"/>
        <v>1.00390625</v>
      </c>
      <c r="H23">
        <f>2^-6</f>
        <v>1.5625E-2</v>
      </c>
    </row>
    <row r="24" spans="1:15" x14ac:dyDescent="0.25">
      <c r="A24">
        <v>70</v>
      </c>
      <c r="B24">
        <v>0</v>
      </c>
      <c r="C24">
        <v>127</v>
      </c>
      <c r="D24">
        <v>8.2240000000000002</v>
      </c>
      <c r="E24">
        <v>8.1820000000000004</v>
      </c>
      <c r="F24">
        <f t="shared" si="2"/>
        <v>1.0051332192617941</v>
      </c>
      <c r="H24">
        <f>2^-7</f>
        <v>7.8125E-3</v>
      </c>
    </row>
    <row r="25" spans="1:15" x14ac:dyDescent="0.25">
      <c r="A25">
        <v>71</v>
      </c>
      <c r="B25">
        <v>0</v>
      </c>
      <c r="C25">
        <v>127</v>
      </c>
      <c r="D25">
        <v>32.895000000000003</v>
      </c>
      <c r="E25">
        <v>32.768000000000001</v>
      </c>
      <c r="F25">
        <f t="shared" si="2"/>
        <v>1.003875732421875</v>
      </c>
      <c r="H25">
        <f>2^-8</f>
        <v>3.90625E-3</v>
      </c>
      <c r="I25">
        <f>F25/127</f>
        <v>7.904533326156496E-3</v>
      </c>
      <c r="J25">
        <f>1/I25</f>
        <v>126.50968232254142</v>
      </c>
    </row>
    <row r="26" spans="1:15" x14ac:dyDescent="0.25">
      <c r="F26">
        <f>F25/127</f>
        <v>7.904533326156496E-3</v>
      </c>
    </row>
    <row r="27" spans="1:15" x14ac:dyDescent="0.25">
      <c r="A27">
        <v>66</v>
      </c>
      <c r="B27">
        <v>0</v>
      </c>
      <c r="C27">
        <v>127</v>
      </c>
      <c r="D27">
        <f>0.032*4^(A27-66)*(1 + B27/127 + C27/1024)</f>
        <v>3.5968750000000001E-2</v>
      </c>
    </row>
    <row r="31" spans="1:15" x14ac:dyDescent="0.25">
      <c r="A31" t="s">
        <v>10</v>
      </c>
      <c r="B31" t="s">
        <v>23</v>
      </c>
      <c r="C31" t="s">
        <v>24</v>
      </c>
      <c r="D31" t="s">
        <v>25</v>
      </c>
      <c r="N31">
        <f>2/127</f>
        <v>1.5748031496062992E-2</v>
      </c>
    </row>
    <row r="32" spans="1:15" x14ac:dyDescent="0.25">
      <c r="A32">
        <v>71</v>
      </c>
      <c r="B32">
        <v>0</v>
      </c>
      <c r="C32">
        <v>0</v>
      </c>
      <c r="D32">
        <v>32.768000000000001</v>
      </c>
      <c r="E32">
        <f t="shared" ref="E32" si="3">0.032*4^(A32-66)</f>
        <v>32.768000000000001</v>
      </c>
    </row>
    <row r="33" spans="1:8" x14ac:dyDescent="0.25">
      <c r="A33">
        <v>71</v>
      </c>
      <c r="B33">
        <v>0</v>
      </c>
      <c r="C33">
        <v>127</v>
      </c>
      <c r="D33">
        <v>32.895000000000003</v>
      </c>
      <c r="E33">
        <f>(D33-D32)/D32</f>
        <v>3.8757324218750746E-3</v>
      </c>
      <c r="F33">
        <f>(D33-D32)/127</f>
        <v>1.0000000000000193E-3</v>
      </c>
    </row>
    <row r="34" spans="1:8" x14ac:dyDescent="0.25">
      <c r="A34">
        <v>71</v>
      </c>
      <c r="B34">
        <v>127</v>
      </c>
      <c r="C34">
        <v>0</v>
      </c>
      <c r="D34">
        <v>65.28</v>
      </c>
    </row>
    <row r="39" spans="1:8" x14ac:dyDescent="0.25">
      <c r="A39" t="s">
        <v>10</v>
      </c>
      <c r="B39" t="s">
        <v>23</v>
      </c>
      <c r="C39" t="s">
        <v>24</v>
      </c>
      <c r="D39" t="s">
        <v>25</v>
      </c>
      <c r="E39" t="s">
        <v>12</v>
      </c>
    </row>
    <row r="40" spans="1:8" x14ac:dyDescent="0.25">
      <c r="A40">
        <v>0</v>
      </c>
      <c r="B40">
        <v>0</v>
      </c>
      <c r="C40">
        <v>0</v>
      </c>
      <c r="D40">
        <v>0</v>
      </c>
    </row>
    <row r="41" spans="1:8" x14ac:dyDescent="0.25">
      <c r="A41">
        <v>66</v>
      </c>
      <c r="B41">
        <v>0</v>
      </c>
      <c r="C41">
        <v>0</v>
      </c>
      <c r="D41">
        <v>3.2000000000000001E-2</v>
      </c>
      <c r="E41">
        <v>0</v>
      </c>
    </row>
    <row r="42" spans="1:8" x14ac:dyDescent="0.25">
      <c r="A42">
        <v>66</v>
      </c>
      <c r="B42">
        <v>0</v>
      </c>
      <c r="C42">
        <v>127</v>
      </c>
      <c r="D42">
        <v>3.2000000000000001E-2</v>
      </c>
    </row>
    <row r="43" spans="1:8" x14ac:dyDescent="0.25">
      <c r="A43">
        <v>67</v>
      </c>
      <c r="B43">
        <v>0</v>
      </c>
      <c r="C43">
        <v>0</v>
      </c>
      <c r="D43">
        <v>0.128</v>
      </c>
      <c r="E43">
        <v>0</v>
      </c>
    </row>
    <row r="44" spans="1:8" x14ac:dyDescent="0.25">
      <c r="A44">
        <v>67</v>
      </c>
      <c r="B44">
        <v>0</v>
      </c>
      <c r="C44">
        <v>127</v>
      </c>
      <c r="D44">
        <v>0.128</v>
      </c>
    </row>
    <row r="45" spans="1:8" x14ac:dyDescent="0.25">
      <c r="A45">
        <v>68</v>
      </c>
      <c r="B45">
        <v>0</v>
      </c>
      <c r="C45">
        <v>0</v>
      </c>
      <c r="D45">
        <v>0.51200000000000001</v>
      </c>
      <c r="E45">
        <f>(D46-D45)/127</f>
        <v>1.5748031496063006E-5</v>
      </c>
      <c r="F45">
        <f>E45/$E$45</f>
        <v>1</v>
      </c>
    </row>
    <row r="46" spans="1:8" x14ac:dyDescent="0.25">
      <c r="A46">
        <v>68</v>
      </c>
      <c r="B46">
        <v>0</v>
      </c>
      <c r="C46">
        <v>127</v>
      </c>
      <c r="D46">
        <v>0.51400000000000001</v>
      </c>
      <c r="G46">
        <f>D46/0.512</f>
        <v>1.00390625</v>
      </c>
      <c r="H46">
        <f>G46*127</f>
        <v>127.49609375</v>
      </c>
    </row>
    <row r="47" spans="1:8" x14ac:dyDescent="0.25">
      <c r="A47">
        <v>69</v>
      </c>
      <c r="B47">
        <v>0</v>
      </c>
      <c r="C47">
        <v>0</v>
      </c>
      <c r="D47">
        <v>2.048</v>
      </c>
      <c r="E47">
        <f>(D48-D47)/127</f>
        <v>6.2992125984252025E-5</v>
      </c>
      <c r="F47">
        <f>E47/$E$45</f>
        <v>4</v>
      </c>
    </row>
    <row r="48" spans="1:8" x14ac:dyDescent="0.25">
      <c r="A48">
        <v>69</v>
      </c>
      <c r="B48">
        <v>0</v>
      </c>
      <c r="C48">
        <v>127</v>
      </c>
      <c r="D48">
        <v>2.056</v>
      </c>
      <c r="G48">
        <f>2.056/2.048</f>
        <v>1.00390625</v>
      </c>
      <c r="H48">
        <f t="shared" ref="H48:H52" si="4">G48*127</f>
        <v>127.49609375</v>
      </c>
    </row>
    <row r="49" spans="1:8" x14ac:dyDescent="0.25">
      <c r="A49">
        <v>70</v>
      </c>
      <c r="B49">
        <v>0</v>
      </c>
      <c r="C49">
        <v>0</v>
      </c>
      <c r="D49">
        <v>8.1820000000000004</v>
      </c>
      <c r="E49">
        <f>(D50-D49)/127</f>
        <v>3.3070866141732139E-4</v>
      </c>
      <c r="F49">
        <f>E49/$E$45</f>
        <v>20.99999999999989</v>
      </c>
    </row>
    <row r="50" spans="1:8" x14ac:dyDescent="0.25">
      <c r="A50">
        <v>70</v>
      </c>
      <c r="B50">
        <v>0</v>
      </c>
      <c r="C50">
        <v>127</v>
      </c>
      <c r="D50">
        <v>8.2240000000000002</v>
      </c>
      <c r="G50">
        <f>8.224/8.182</f>
        <v>1.0051332192617941</v>
      </c>
      <c r="H50">
        <f t="shared" si="4"/>
        <v>127.65191884624785</v>
      </c>
    </row>
    <row r="51" spans="1:8" x14ac:dyDescent="0.25">
      <c r="A51">
        <v>71</v>
      </c>
      <c r="B51">
        <v>0</v>
      </c>
      <c r="C51">
        <v>0</v>
      </c>
      <c r="D51">
        <v>32.768000000000001</v>
      </c>
      <c r="E51">
        <f>(D52-D51)/127</f>
        <v>1.0000000000000193E-3</v>
      </c>
      <c r="F51">
        <f>E51/$E$45</f>
        <v>63.500000000001172</v>
      </c>
    </row>
    <row r="52" spans="1:8" x14ac:dyDescent="0.25">
      <c r="A52">
        <v>71</v>
      </c>
      <c r="B52">
        <v>0</v>
      </c>
      <c r="C52">
        <v>127</v>
      </c>
      <c r="D52">
        <v>32.895000000000003</v>
      </c>
      <c r="G52">
        <f>32.895/32.768</f>
        <v>1.003875732421875</v>
      </c>
      <c r="H52">
        <f t="shared" si="4"/>
        <v>127.49221801757813</v>
      </c>
    </row>
    <row r="59" spans="1:8" x14ac:dyDescent="0.25">
      <c r="A59">
        <v>0</v>
      </c>
      <c r="B59">
        <v>0</v>
      </c>
      <c r="C59">
        <v>8.1920000000000002</v>
      </c>
      <c r="D59">
        <f>(C62-C59)/64</f>
        <v>2.5000000000000022E-4</v>
      </c>
      <c r="E59">
        <f>D59/$D$59</f>
        <v>1</v>
      </c>
    </row>
    <row r="60" spans="1:8" x14ac:dyDescent="0.25">
      <c r="A60">
        <v>0</v>
      </c>
      <c r="B60">
        <v>16</v>
      </c>
      <c r="C60">
        <v>8.1959999999999997</v>
      </c>
    </row>
    <row r="61" spans="1:8" x14ac:dyDescent="0.25">
      <c r="A61">
        <v>0</v>
      </c>
      <c r="B61">
        <v>32</v>
      </c>
      <c r="C61">
        <v>8.1999999999999993</v>
      </c>
    </row>
    <row r="62" spans="1:8" x14ac:dyDescent="0.25">
      <c r="A62">
        <v>0</v>
      </c>
      <c r="B62">
        <v>64</v>
      </c>
      <c r="C62">
        <v>8.2080000000000002</v>
      </c>
    </row>
    <row r="64" spans="1:8" x14ac:dyDescent="0.25">
      <c r="A64">
        <v>16</v>
      </c>
      <c r="B64">
        <v>0</v>
      </c>
      <c r="C64">
        <v>9.1259999999999994</v>
      </c>
      <c r="D64">
        <f>(C67-C65)/32</f>
        <v>3.749999999999587E-4</v>
      </c>
      <c r="E64">
        <f>D64/$D$59</f>
        <v>1.4999999999998335</v>
      </c>
    </row>
    <row r="65" spans="1:5" x14ac:dyDescent="0.25">
      <c r="A65">
        <v>16</v>
      </c>
      <c r="B65">
        <v>16</v>
      </c>
      <c r="C65">
        <v>9.2200000000000006</v>
      </c>
    </row>
    <row r="66" spans="1:5" x14ac:dyDescent="0.25">
      <c r="A66">
        <v>16</v>
      </c>
      <c r="B66">
        <v>32</v>
      </c>
      <c r="C66">
        <v>9.2240000000000002</v>
      </c>
    </row>
    <row r="67" spans="1:5" x14ac:dyDescent="0.25">
      <c r="A67">
        <v>16</v>
      </c>
      <c r="B67">
        <v>64</v>
      </c>
      <c r="C67">
        <v>9.2319999999999993</v>
      </c>
    </row>
    <row r="68" spans="1:5" x14ac:dyDescent="0.25">
      <c r="A68">
        <v>32</v>
      </c>
      <c r="B68">
        <v>0</v>
      </c>
      <c r="C68">
        <v>10.24</v>
      </c>
      <c r="D68">
        <f>(C71-C68)/64</f>
        <v>2.3437500000000888E-4</v>
      </c>
      <c r="E68">
        <f>D68/$D$59</f>
        <v>0.93750000000003464</v>
      </c>
    </row>
    <row r="69" spans="1:5" x14ac:dyDescent="0.25">
      <c r="A69">
        <v>32</v>
      </c>
      <c r="B69">
        <v>16</v>
      </c>
      <c r="C69">
        <v>10.244</v>
      </c>
    </row>
    <row r="70" spans="1:5" x14ac:dyDescent="0.25">
      <c r="A70">
        <v>32</v>
      </c>
      <c r="B70">
        <v>32</v>
      </c>
      <c r="C70">
        <v>10.247999999999999</v>
      </c>
    </row>
    <row r="71" spans="1:5" x14ac:dyDescent="0.25">
      <c r="A71">
        <v>32</v>
      </c>
      <c r="B71">
        <v>64</v>
      </c>
      <c r="C71">
        <v>10.255000000000001</v>
      </c>
    </row>
    <row r="72" spans="1:5" x14ac:dyDescent="0.25">
      <c r="A72">
        <v>64</v>
      </c>
      <c r="B72">
        <v>0</v>
      </c>
      <c r="C72">
        <v>12.288</v>
      </c>
      <c r="D72">
        <f>(C73-C72)/64</f>
        <v>2.5000000000000022E-4</v>
      </c>
      <c r="E72">
        <f>D72/$D$59</f>
        <v>1</v>
      </c>
    </row>
    <row r="73" spans="1:5" x14ac:dyDescent="0.25">
      <c r="A73">
        <v>64</v>
      </c>
      <c r="B73">
        <v>64</v>
      </c>
      <c r="C73">
        <v>12.304</v>
      </c>
    </row>
    <row r="74" spans="1:5" x14ac:dyDescent="0.25">
      <c r="A74">
        <v>64</v>
      </c>
      <c r="B74">
        <v>96</v>
      </c>
      <c r="C74">
        <v>12.311999999999999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44EA-6711-44CF-B07D-08B0033BB33F}">
  <dimension ref="A1:CL119"/>
  <sheetViews>
    <sheetView topLeftCell="L25" workbookViewId="0">
      <selection activeCell="W48" sqref="W48:AC64"/>
    </sheetView>
  </sheetViews>
  <sheetFormatPr defaultRowHeight="15" x14ac:dyDescent="0.25"/>
  <cols>
    <col min="4" max="4" width="11.85546875" bestFit="1" customWidth="1"/>
    <col min="5" max="5" width="13.140625" customWidth="1"/>
    <col min="15" max="22" width="12.85546875" customWidth="1"/>
    <col min="26" max="26" width="14.140625" bestFit="1" customWidth="1"/>
    <col min="40" max="40" width="14.140625" bestFit="1" customWidth="1"/>
    <col min="52" max="52" width="14.140625" bestFit="1" customWidth="1"/>
    <col min="64" max="64" width="14.140625" bestFit="1" customWidth="1"/>
    <col min="78" max="78" width="14.140625" bestFit="1" customWidth="1"/>
    <col min="90" max="90" width="14.140625" bestFit="1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20</v>
      </c>
      <c r="H1" t="s">
        <v>27</v>
      </c>
      <c r="I1" t="s">
        <v>45</v>
      </c>
      <c r="J1" t="s">
        <v>12</v>
      </c>
      <c r="L1" t="s">
        <v>20</v>
      </c>
    </row>
    <row r="2" spans="1:90" x14ac:dyDescent="0.25">
      <c r="A2">
        <v>66</v>
      </c>
      <c r="B2">
        <v>0</v>
      </c>
      <c r="C2">
        <v>0</v>
      </c>
      <c r="D2">
        <v>3.2000000000000001E-2</v>
      </c>
      <c r="E2">
        <f>0.032*4^(A2-66)*(1+0.00784*(1+FLOOR(B2/128,1)*B2+0.1/127*C2))</f>
        <v>3.2250880000000003E-2</v>
      </c>
      <c r="F2" s="2">
        <f>(E2-D2)/D2</f>
        <v>7.8400000000000605E-3</v>
      </c>
      <c r="G2">
        <f>4.064/(127^2) * 4^(A2-66) * 127 + B2 * (1 +  FLOOR(B2/128,1)) + 0.1 * C2</f>
        <v>3.2000000000000001E-2</v>
      </c>
      <c r="H2" s="3">
        <f>(D2-G2)/E2</f>
        <v>0</v>
      </c>
      <c r="I2" s="8">
        <f>0.032*4^(A2-66)</f>
        <v>3.2000000000000001E-2</v>
      </c>
      <c r="J2">
        <f>0.032*4^(A2-66) * 0.007874</f>
        <v>2.5196800000000004E-4</v>
      </c>
      <c r="K2">
        <f>I2+J2*B2</f>
        <v>3.2000000000000001E-2</v>
      </c>
      <c r="L2" s="2">
        <f>D2-K2</f>
        <v>0</v>
      </c>
      <c r="M2">
        <v>1</v>
      </c>
      <c r="N2">
        <v>2</v>
      </c>
    </row>
    <row r="3" spans="1:90" x14ac:dyDescent="0.25">
      <c r="A3">
        <v>67</v>
      </c>
      <c r="B3">
        <v>0</v>
      </c>
      <c r="C3">
        <v>0</v>
      </c>
      <c r="D3">
        <v>0.128</v>
      </c>
      <c r="E3">
        <f t="shared" ref="E3:E66" si="0">0.032*4^(A3-66)*(1+0.00784*(1+FLOOR(B3/128,1)*B3+0.1/127*C3))</f>
        <v>0.12900352000000001</v>
      </c>
      <c r="F3" s="2">
        <f t="shared" ref="F3:F66" si="1">(E3-D3)/D3</f>
        <v>7.8400000000000605E-3</v>
      </c>
      <c r="G3">
        <f t="shared" ref="G3:G66" si="2">4.064/(127^2) * 4^(A3-66) * 127 + B3 * (1 +  FLOOR(B3/128,1)) + 0.1 * C3</f>
        <v>0.128</v>
      </c>
      <c r="H3" s="3">
        <f t="shared" ref="H3:H66" si="3">(D3-G3)/E3</f>
        <v>0</v>
      </c>
      <c r="I3" s="8">
        <f t="shared" ref="I3:I66" si="4">0.032*4^(A3-66)</f>
        <v>0.128</v>
      </c>
      <c r="J3">
        <f t="shared" ref="J3:J66" si="5">0.032*4^(A3-66) * 0.007874</f>
        <v>1.0078720000000002E-3</v>
      </c>
      <c r="K3">
        <f t="shared" ref="K3:K66" si="6">I3+J3*B3</f>
        <v>0.128</v>
      </c>
      <c r="L3" s="2">
        <f t="shared" ref="L3:L66" si="7">D3-K3</f>
        <v>0</v>
      </c>
      <c r="M3">
        <v>2</v>
      </c>
      <c r="N3">
        <f>2*N2</f>
        <v>4</v>
      </c>
    </row>
    <row r="4" spans="1:90" x14ac:dyDescent="0.25">
      <c r="A4">
        <v>68</v>
      </c>
      <c r="B4">
        <v>0</v>
      </c>
      <c r="C4">
        <v>0</v>
      </c>
      <c r="D4">
        <v>0.51200000000000001</v>
      </c>
      <c r="E4">
        <f t="shared" si="0"/>
        <v>0.51601408000000004</v>
      </c>
      <c r="F4" s="2">
        <f t="shared" si="1"/>
        <v>7.8400000000000605E-3</v>
      </c>
      <c r="G4">
        <f t="shared" si="2"/>
        <v>0.51200000000000001</v>
      </c>
      <c r="H4" s="3">
        <f t="shared" si="3"/>
        <v>0</v>
      </c>
      <c r="I4" s="8">
        <f t="shared" si="4"/>
        <v>0.51200000000000001</v>
      </c>
      <c r="J4">
        <f t="shared" si="5"/>
        <v>4.0314880000000006E-3</v>
      </c>
      <c r="K4">
        <f t="shared" si="6"/>
        <v>0.51200000000000001</v>
      </c>
      <c r="L4" s="2">
        <f t="shared" si="7"/>
        <v>0</v>
      </c>
      <c r="M4">
        <v>3</v>
      </c>
      <c r="N4">
        <f>2*N3</f>
        <v>8</v>
      </c>
    </row>
    <row r="5" spans="1:90" x14ac:dyDescent="0.25">
      <c r="A5">
        <v>69</v>
      </c>
      <c r="B5">
        <v>0</v>
      </c>
      <c r="C5">
        <v>0</v>
      </c>
      <c r="D5">
        <v>2.048</v>
      </c>
      <c r="E5">
        <f t="shared" si="0"/>
        <v>2.0640563200000002</v>
      </c>
      <c r="F5" s="2">
        <f t="shared" si="1"/>
        <v>7.8400000000000605E-3</v>
      </c>
      <c r="G5">
        <f t="shared" si="2"/>
        <v>2.048</v>
      </c>
      <c r="H5" s="3">
        <f t="shared" si="3"/>
        <v>0</v>
      </c>
      <c r="I5" s="8">
        <f t="shared" si="4"/>
        <v>2.048</v>
      </c>
      <c r="J5">
        <f t="shared" si="5"/>
        <v>1.6125952000000002E-2</v>
      </c>
      <c r="K5">
        <f t="shared" si="6"/>
        <v>2.048</v>
      </c>
      <c r="L5" s="2">
        <f t="shared" si="7"/>
        <v>0</v>
      </c>
      <c r="M5">
        <v>4</v>
      </c>
      <c r="N5">
        <f t="shared" ref="N5:N13" si="8">2*N4</f>
        <v>16</v>
      </c>
    </row>
    <row r="6" spans="1:90" x14ac:dyDescent="0.25">
      <c r="A6">
        <v>70</v>
      </c>
      <c r="B6">
        <v>0</v>
      </c>
      <c r="C6">
        <v>0</v>
      </c>
      <c r="D6">
        <v>8.1920000000000002</v>
      </c>
      <c r="E6">
        <f t="shared" si="0"/>
        <v>8.2562252800000007</v>
      </c>
      <c r="F6" s="2">
        <f t="shared" si="1"/>
        <v>7.8400000000000605E-3</v>
      </c>
      <c r="G6">
        <f t="shared" si="2"/>
        <v>8.1920000000000002</v>
      </c>
      <c r="H6" s="3">
        <f t="shared" si="3"/>
        <v>0</v>
      </c>
      <c r="I6" s="8">
        <f t="shared" si="4"/>
        <v>8.1920000000000002</v>
      </c>
      <c r="J6">
        <f t="shared" si="5"/>
        <v>6.450380800000001E-2</v>
      </c>
      <c r="K6">
        <f t="shared" si="6"/>
        <v>8.1920000000000002</v>
      </c>
      <c r="L6" s="2">
        <f t="shared" si="7"/>
        <v>0</v>
      </c>
      <c r="M6">
        <v>5</v>
      </c>
      <c r="N6">
        <f t="shared" si="8"/>
        <v>32</v>
      </c>
    </row>
    <row r="7" spans="1:90" x14ac:dyDescent="0.25">
      <c r="A7">
        <v>71</v>
      </c>
      <c r="B7">
        <v>0</v>
      </c>
      <c r="C7">
        <v>0</v>
      </c>
      <c r="D7">
        <v>32.768000000000001</v>
      </c>
      <c r="E7">
        <f t="shared" si="0"/>
        <v>33.024901120000003</v>
      </c>
      <c r="F7" s="2">
        <f t="shared" si="1"/>
        <v>7.8400000000000605E-3</v>
      </c>
      <c r="G7">
        <f t="shared" si="2"/>
        <v>32.768000000000001</v>
      </c>
      <c r="H7" s="3">
        <f t="shared" si="3"/>
        <v>0</v>
      </c>
      <c r="I7" s="8">
        <f t="shared" si="4"/>
        <v>32.768000000000001</v>
      </c>
      <c r="J7">
        <f t="shared" si="5"/>
        <v>0.25801523200000004</v>
      </c>
      <c r="K7">
        <f t="shared" si="6"/>
        <v>32.768000000000001</v>
      </c>
      <c r="L7" s="2">
        <f t="shared" si="7"/>
        <v>0</v>
      </c>
      <c r="M7">
        <v>6</v>
      </c>
      <c r="N7">
        <f t="shared" si="8"/>
        <v>64</v>
      </c>
    </row>
    <row r="8" spans="1:90" x14ac:dyDescent="0.25">
      <c r="A8">
        <v>72</v>
      </c>
      <c r="B8">
        <v>0</v>
      </c>
      <c r="C8">
        <v>0</v>
      </c>
      <c r="D8">
        <v>131.072</v>
      </c>
      <c r="E8">
        <f t="shared" si="0"/>
        <v>132.09960448000001</v>
      </c>
      <c r="F8" s="2">
        <f t="shared" si="1"/>
        <v>7.8400000000000605E-3</v>
      </c>
      <c r="G8">
        <f t="shared" si="2"/>
        <v>131.072</v>
      </c>
      <c r="H8" s="3">
        <f t="shared" si="3"/>
        <v>0</v>
      </c>
      <c r="I8" s="8">
        <f t="shared" si="4"/>
        <v>131.072</v>
      </c>
      <c r="J8">
        <f t="shared" si="5"/>
        <v>1.0320609280000002</v>
      </c>
      <c r="K8">
        <f t="shared" si="6"/>
        <v>131.072</v>
      </c>
      <c r="L8" s="2">
        <f t="shared" si="7"/>
        <v>0</v>
      </c>
      <c r="M8">
        <v>7</v>
      </c>
      <c r="N8">
        <f t="shared" si="8"/>
        <v>128</v>
      </c>
    </row>
    <row r="9" spans="1:90" x14ac:dyDescent="0.25">
      <c r="A9">
        <v>73</v>
      </c>
      <c r="B9">
        <v>0</v>
      </c>
      <c r="C9">
        <v>0</v>
      </c>
      <c r="D9">
        <v>524.28800000000001</v>
      </c>
      <c r="E9">
        <f t="shared" si="0"/>
        <v>528.39841792000004</v>
      </c>
      <c r="F9" s="2">
        <f t="shared" si="1"/>
        <v>7.8400000000000605E-3</v>
      </c>
      <c r="G9">
        <f t="shared" si="2"/>
        <v>524.28800000000001</v>
      </c>
      <c r="H9" s="3">
        <f t="shared" si="3"/>
        <v>0</v>
      </c>
      <c r="I9" s="8">
        <f t="shared" si="4"/>
        <v>524.28800000000001</v>
      </c>
      <c r="J9">
        <f t="shared" si="5"/>
        <v>4.1282437120000006</v>
      </c>
      <c r="K9">
        <f t="shared" si="6"/>
        <v>524.28800000000001</v>
      </c>
      <c r="L9" s="2">
        <f t="shared" si="7"/>
        <v>0</v>
      </c>
      <c r="M9">
        <v>8</v>
      </c>
      <c r="N9">
        <f t="shared" si="8"/>
        <v>256</v>
      </c>
    </row>
    <row r="10" spans="1:90" x14ac:dyDescent="0.25">
      <c r="A10">
        <v>74</v>
      </c>
      <c r="B10">
        <v>0</v>
      </c>
      <c r="C10">
        <v>0</v>
      </c>
      <c r="D10">
        <v>2097.152</v>
      </c>
      <c r="E10">
        <f t="shared" si="0"/>
        <v>2113.5936716800002</v>
      </c>
      <c r="F10" s="2">
        <f t="shared" si="1"/>
        <v>7.8400000000000605E-3</v>
      </c>
      <c r="G10">
        <f t="shared" si="2"/>
        <v>2097.152</v>
      </c>
      <c r="H10" s="3">
        <f t="shared" si="3"/>
        <v>0</v>
      </c>
      <c r="I10" s="8">
        <f t="shared" si="4"/>
        <v>2097.152</v>
      </c>
      <c r="J10">
        <f t="shared" si="5"/>
        <v>16.512974848000002</v>
      </c>
      <c r="K10">
        <f t="shared" si="6"/>
        <v>2097.152</v>
      </c>
      <c r="L10" s="2">
        <f t="shared" si="7"/>
        <v>0</v>
      </c>
      <c r="M10">
        <v>9</v>
      </c>
      <c r="N10">
        <f t="shared" si="8"/>
        <v>512</v>
      </c>
    </row>
    <row r="11" spans="1:90" x14ac:dyDescent="0.25">
      <c r="A11">
        <v>66</v>
      </c>
      <c r="B11">
        <v>3</v>
      </c>
      <c r="C11">
        <v>0</v>
      </c>
      <c r="D11">
        <v>3.3000000000000002E-2</v>
      </c>
      <c r="E11">
        <f t="shared" si="0"/>
        <v>3.2250880000000003E-2</v>
      </c>
      <c r="F11" s="2">
        <f t="shared" si="1"/>
        <v>-2.2700606060606029E-2</v>
      </c>
      <c r="G11">
        <f t="shared" si="2"/>
        <v>3.032</v>
      </c>
      <c r="H11" s="3">
        <f t="shared" si="3"/>
        <v>-92.989710668360047</v>
      </c>
      <c r="I11" s="8">
        <f t="shared" si="4"/>
        <v>3.2000000000000001E-2</v>
      </c>
      <c r="J11">
        <f t="shared" si="5"/>
        <v>2.5196800000000004E-4</v>
      </c>
      <c r="K11">
        <f t="shared" si="6"/>
        <v>3.2755904000000002E-2</v>
      </c>
      <c r="L11" s="2">
        <f t="shared" si="7"/>
        <v>2.440959999999992E-4</v>
      </c>
      <c r="M11">
        <v>10</v>
      </c>
      <c r="N11">
        <f t="shared" si="8"/>
        <v>1024</v>
      </c>
    </row>
    <row r="12" spans="1:90" x14ac:dyDescent="0.25">
      <c r="A12">
        <v>66</v>
      </c>
      <c r="B12">
        <v>8</v>
      </c>
      <c r="C12">
        <v>0</v>
      </c>
      <c r="D12">
        <v>3.4000000000000002E-2</v>
      </c>
      <c r="E12">
        <f t="shared" si="0"/>
        <v>3.2250880000000003E-2</v>
      </c>
      <c r="F12" s="2">
        <f t="shared" si="1"/>
        <v>-5.1444705882352934E-2</v>
      </c>
      <c r="G12">
        <f t="shared" si="2"/>
        <v>8.032</v>
      </c>
      <c r="H12" s="3">
        <f t="shared" si="3"/>
        <v>-247.99323305286552</v>
      </c>
      <c r="I12" s="8">
        <f t="shared" si="4"/>
        <v>3.2000000000000001E-2</v>
      </c>
      <c r="J12">
        <f t="shared" si="5"/>
        <v>2.5196800000000004E-4</v>
      </c>
      <c r="K12">
        <f t="shared" si="6"/>
        <v>3.4015744000000001E-2</v>
      </c>
      <c r="L12" s="2">
        <f t="shared" si="7"/>
        <v>-1.5743999999998093E-5</v>
      </c>
      <c r="M12">
        <v>11</v>
      </c>
      <c r="N12">
        <f t="shared" si="8"/>
        <v>2048</v>
      </c>
    </row>
    <row r="13" spans="1:90" x14ac:dyDescent="0.25">
      <c r="A13">
        <v>66</v>
      </c>
      <c r="B13">
        <v>11</v>
      </c>
      <c r="C13">
        <v>0</v>
      </c>
      <c r="D13">
        <v>3.5000000000000003E-2</v>
      </c>
      <c r="E13">
        <f t="shared" si="0"/>
        <v>3.2250880000000003E-2</v>
      </c>
      <c r="F13" s="2">
        <f t="shared" si="1"/>
        <v>-7.8546285714285721E-2</v>
      </c>
      <c r="G13">
        <f t="shared" si="2"/>
        <v>11.032</v>
      </c>
      <c r="H13" s="3">
        <f t="shared" si="3"/>
        <v>-340.98294372122558</v>
      </c>
      <c r="I13" s="8">
        <f t="shared" si="4"/>
        <v>3.2000000000000001E-2</v>
      </c>
      <c r="J13">
        <f t="shared" si="5"/>
        <v>2.5196800000000004E-4</v>
      </c>
      <c r="K13">
        <f t="shared" si="6"/>
        <v>3.4771648000000002E-2</v>
      </c>
      <c r="L13" s="2">
        <f t="shared" si="7"/>
        <v>2.2835200000000111E-4</v>
      </c>
      <c r="M13">
        <v>12</v>
      </c>
      <c r="N13">
        <f t="shared" si="8"/>
        <v>4096</v>
      </c>
    </row>
    <row r="14" spans="1:90" x14ac:dyDescent="0.25">
      <c r="A14">
        <v>66</v>
      </c>
      <c r="B14">
        <v>14</v>
      </c>
      <c r="C14">
        <v>0</v>
      </c>
      <c r="D14">
        <v>3.5999999999999997E-2</v>
      </c>
      <c r="E14">
        <f t="shared" si="0"/>
        <v>3.2250880000000003E-2</v>
      </c>
      <c r="F14" s="2">
        <f t="shared" si="1"/>
        <v>-0.10414222222222208</v>
      </c>
      <c r="G14">
        <f t="shared" si="2"/>
        <v>14.032</v>
      </c>
      <c r="H14" s="3">
        <f t="shared" si="3"/>
        <v>-433.97265438958561</v>
      </c>
      <c r="I14" s="8">
        <f t="shared" si="4"/>
        <v>3.2000000000000001E-2</v>
      </c>
      <c r="J14">
        <f t="shared" si="5"/>
        <v>2.5196800000000004E-4</v>
      </c>
      <c r="K14">
        <f t="shared" si="6"/>
        <v>3.5527552000000004E-2</v>
      </c>
      <c r="L14" s="2">
        <f t="shared" si="7"/>
        <v>4.7244799999999337E-4</v>
      </c>
    </row>
    <row r="15" spans="1:90" x14ac:dyDescent="0.25">
      <c r="A15">
        <v>66</v>
      </c>
      <c r="B15">
        <v>26</v>
      </c>
      <c r="C15">
        <v>0</v>
      </c>
      <c r="D15">
        <v>3.7999999999999999E-2</v>
      </c>
      <c r="E15">
        <f t="shared" si="0"/>
        <v>3.2250880000000003E-2</v>
      </c>
      <c r="F15" s="2">
        <f t="shared" si="1"/>
        <v>-0.15129263157894729</v>
      </c>
      <c r="G15">
        <f t="shared" si="2"/>
        <v>26.032</v>
      </c>
      <c r="H15" s="3">
        <f t="shared" si="3"/>
        <v>-805.9935108747419</v>
      </c>
      <c r="I15" s="8">
        <f t="shared" si="4"/>
        <v>3.2000000000000001E-2</v>
      </c>
      <c r="J15">
        <f t="shared" si="5"/>
        <v>2.5196800000000004E-4</v>
      </c>
      <c r="K15">
        <f t="shared" si="6"/>
        <v>3.8551168000000004E-2</v>
      </c>
      <c r="L15" s="2">
        <f t="shared" si="7"/>
        <v>-5.5116800000000465E-4</v>
      </c>
    </row>
    <row r="16" spans="1:90" x14ac:dyDescent="0.25">
      <c r="A16">
        <v>66</v>
      </c>
      <c r="B16">
        <v>32</v>
      </c>
      <c r="C16">
        <v>0</v>
      </c>
      <c r="D16">
        <v>0.04</v>
      </c>
      <c r="E16">
        <f t="shared" si="0"/>
        <v>3.2250880000000003E-2</v>
      </c>
      <c r="F16" s="2">
        <f t="shared" si="1"/>
        <v>-0.19372799999999996</v>
      </c>
      <c r="G16">
        <f t="shared" si="2"/>
        <v>32.031999999999996</v>
      </c>
      <c r="H16" s="3">
        <f t="shared" si="3"/>
        <v>-991.97293221146197</v>
      </c>
      <c r="I16" s="8">
        <f t="shared" si="4"/>
        <v>3.2000000000000001E-2</v>
      </c>
      <c r="J16">
        <f t="shared" si="5"/>
        <v>2.5196800000000004E-4</v>
      </c>
      <c r="K16">
        <f t="shared" si="6"/>
        <v>4.0062976E-2</v>
      </c>
      <c r="L16" s="2">
        <f t="shared" si="7"/>
        <v>-6.297599999999931E-5</v>
      </c>
      <c r="BK16" t="s">
        <v>28</v>
      </c>
      <c r="BL16" t="s">
        <v>33</v>
      </c>
      <c r="BY16" t="s">
        <v>28</v>
      </c>
      <c r="BZ16" t="s">
        <v>34</v>
      </c>
      <c r="CK16" t="s">
        <v>28</v>
      </c>
      <c r="CL16" t="s">
        <v>35</v>
      </c>
    </row>
    <row r="17" spans="1:90" x14ac:dyDescent="0.25">
      <c r="A17">
        <v>66</v>
      </c>
      <c r="B17">
        <v>48</v>
      </c>
      <c r="C17">
        <v>0</v>
      </c>
      <c r="D17">
        <v>4.3999999999999997E-2</v>
      </c>
      <c r="E17">
        <f t="shared" si="0"/>
        <v>3.2250880000000003E-2</v>
      </c>
      <c r="F17" s="2">
        <f t="shared" si="1"/>
        <v>-0.26702545454545445</v>
      </c>
      <c r="G17">
        <f t="shared" si="2"/>
        <v>48.031999999999996</v>
      </c>
      <c r="H17" s="3">
        <f t="shared" si="3"/>
        <v>-1487.9593983171931</v>
      </c>
      <c r="I17" s="8">
        <f t="shared" si="4"/>
        <v>3.2000000000000001E-2</v>
      </c>
      <c r="J17">
        <f t="shared" si="5"/>
        <v>2.5196800000000004E-4</v>
      </c>
      <c r="K17">
        <f t="shared" si="6"/>
        <v>4.4094464E-2</v>
      </c>
      <c r="L17" s="2">
        <f t="shared" si="7"/>
        <v>-9.4464000000002435E-5</v>
      </c>
      <c r="M17" t="s">
        <v>28</v>
      </c>
      <c r="N17" t="s">
        <v>29</v>
      </c>
      <c r="Y17" t="s">
        <v>28</v>
      </c>
      <c r="Z17" t="s">
        <v>30</v>
      </c>
      <c r="AM17" t="s">
        <v>28</v>
      </c>
      <c r="AN17" t="s">
        <v>31</v>
      </c>
      <c r="AY17" t="s">
        <v>28</v>
      </c>
      <c r="AZ17" t="s">
        <v>32</v>
      </c>
      <c r="BK17">
        <v>1</v>
      </c>
      <c r="BL17">
        <v>8.2560000000000002</v>
      </c>
      <c r="BY17">
        <v>1</v>
      </c>
      <c r="BZ17">
        <v>33.024000000000001</v>
      </c>
      <c r="CK17">
        <v>1</v>
      </c>
      <c r="CL17">
        <v>132.096</v>
      </c>
    </row>
    <row r="18" spans="1:90" x14ac:dyDescent="0.25">
      <c r="A18">
        <v>66</v>
      </c>
      <c r="B18">
        <v>64</v>
      </c>
      <c r="C18">
        <v>0</v>
      </c>
      <c r="D18">
        <v>4.8000000000000001E-2</v>
      </c>
      <c r="E18">
        <f t="shared" si="0"/>
        <v>3.2250880000000003E-2</v>
      </c>
      <c r="F18" s="2">
        <f t="shared" si="1"/>
        <v>-0.3281066666666666</v>
      </c>
      <c r="G18">
        <f t="shared" si="2"/>
        <v>64.031999999999996</v>
      </c>
      <c r="H18" s="3">
        <f t="shared" si="3"/>
        <v>-1983.9458644229239</v>
      </c>
      <c r="I18" s="8">
        <f t="shared" si="4"/>
        <v>3.2000000000000001E-2</v>
      </c>
      <c r="J18">
        <f t="shared" si="5"/>
        <v>2.5196800000000004E-4</v>
      </c>
      <c r="K18">
        <f t="shared" si="6"/>
        <v>4.8125952E-2</v>
      </c>
      <c r="L18" s="2">
        <f t="shared" si="7"/>
        <v>-1.2595199999999862E-4</v>
      </c>
      <c r="M18">
        <v>3</v>
      </c>
      <c r="N18">
        <v>3.3000000000000002E-2</v>
      </c>
      <c r="Y18">
        <v>1</v>
      </c>
      <c r="Z18">
        <v>0.128</v>
      </c>
      <c r="AM18">
        <v>1</v>
      </c>
      <c r="AN18">
        <v>2.0640000000000001</v>
      </c>
      <c r="AY18">
        <v>1</v>
      </c>
      <c r="AZ18">
        <v>2.0640000000000001</v>
      </c>
      <c r="BK18">
        <v>2</v>
      </c>
      <c r="BL18">
        <v>8.32</v>
      </c>
      <c r="BY18">
        <v>2</v>
      </c>
      <c r="BZ18">
        <v>33.28</v>
      </c>
      <c r="CK18">
        <v>2</v>
      </c>
      <c r="CL18">
        <v>133.12</v>
      </c>
    </row>
    <row r="19" spans="1:90" x14ac:dyDescent="0.25">
      <c r="A19">
        <v>66</v>
      </c>
      <c r="B19">
        <v>127</v>
      </c>
      <c r="C19">
        <v>0</v>
      </c>
      <c r="D19">
        <v>6.4000000000000001E-2</v>
      </c>
      <c r="E19">
        <f t="shared" si="0"/>
        <v>3.2250880000000003E-2</v>
      </c>
      <c r="F19" s="2">
        <f t="shared" si="1"/>
        <v>-0.49607999999999997</v>
      </c>
      <c r="G19">
        <f t="shared" si="2"/>
        <v>127.032</v>
      </c>
      <c r="H19" s="3">
        <f t="shared" si="3"/>
        <v>-3936.8848229877758</v>
      </c>
      <c r="I19" s="8">
        <f t="shared" si="4"/>
        <v>3.2000000000000001E-2</v>
      </c>
      <c r="J19">
        <f t="shared" si="5"/>
        <v>2.5196800000000004E-4</v>
      </c>
      <c r="K19">
        <f t="shared" si="6"/>
        <v>6.3999936000000007E-2</v>
      </c>
      <c r="L19" s="2">
        <f t="shared" si="7"/>
        <v>6.3999999994068801E-8</v>
      </c>
      <c r="M19">
        <v>8</v>
      </c>
      <c r="N19">
        <v>3.4000000000000002E-2</v>
      </c>
      <c r="Y19">
        <v>2</v>
      </c>
      <c r="Z19">
        <v>0.129</v>
      </c>
      <c r="AM19">
        <v>2</v>
      </c>
      <c r="AN19">
        <v>2.08</v>
      </c>
      <c r="AY19">
        <v>2</v>
      </c>
      <c r="AZ19">
        <v>2.08</v>
      </c>
      <c r="BK19">
        <v>3</v>
      </c>
      <c r="BL19">
        <v>8.3840000000000003</v>
      </c>
      <c r="BY19">
        <v>3</v>
      </c>
      <c r="BZ19">
        <v>33.536000000000001</v>
      </c>
      <c r="CK19">
        <v>3</v>
      </c>
      <c r="CL19">
        <v>134.14400000000001</v>
      </c>
    </row>
    <row r="20" spans="1:90" x14ac:dyDescent="0.25">
      <c r="A20">
        <v>66</v>
      </c>
      <c r="B20">
        <v>255</v>
      </c>
      <c r="C20">
        <v>0</v>
      </c>
      <c r="D20">
        <v>7.8E-2</v>
      </c>
      <c r="E20">
        <f t="shared" si="0"/>
        <v>9.6225279999999996E-2</v>
      </c>
      <c r="F20" s="2">
        <f t="shared" si="1"/>
        <v>0.23365743589743584</v>
      </c>
      <c r="G20">
        <f t="shared" si="2"/>
        <v>510.03199999999998</v>
      </c>
      <c r="H20" s="3">
        <f t="shared" si="3"/>
        <v>-5299.5844750984361</v>
      </c>
      <c r="I20" s="8">
        <f t="shared" si="4"/>
        <v>3.2000000000000001E-2</v>
      </c>
      <c r="J20">
        <f t="shared" si="5"/>
        <v>2.5196800000000004E-4</v>
      </c>
      <c r="K20">
        <f t="shared" si="6"/>
        <v>9.6251840000000005E-2</v>
      </c>
      <c r="L20" s="2">
        <f t="shared" si="7"/>
        <v>-1.8251840000000005E-2</v>
      </c>
      <c r="M20">
        <v>11</v>
      </c>
      <c r="N20">
        <v>3.5000000000000003E-2</v>
      </c>
      <c r="Y20">
        <v>3</v>
      </c>
      <c r="Z20">
        <v>0.13</v>
      </c>
      <c r="AM20">
        <v>3</v>
      </c>
      <c r="AN20">
        <v>2.0960000000000001</v>
      </c>
      <c r="AY20">
        <v>3</v>
      </c>
      <c r="AZ20">
        <v>2.0960000000000001</v>
      </c>
      <c r="BK20">
        <v>4</v>
      </c>
      <c r="BL20">
        <v>8.4480000000000004</v>
      </c>
      <c r="BY20">
        <v>4</v>
      </c>
      <c r="BZ20">
        <v>33.792000000000002</v>
      </c>
      <c r="CK20">
        <v>4</v>
      </c>
      <c r="CL20">
        <v>135.16800000000001</v>
      </c>
    </row>
    <row r="21" spans="1:90" x14ac:dyDescent="0.25">
      <c r="A21">
        <v>67</v>
      </c>
      <c r="B21">
        <v>1</v>
      </c>
      <c r="C21">
        <v>0</v>
      </c>
      <c r="D21">
        <v>0.128</v>
      </c>
      <c r="E21">
        <f t="shared" si="0"/>
        <v>0.12900352000000001</v>
      </c>
      <c r="F21" s="2">
        <f t="shared" si="1"/>
        <v>7.8400000000000605E-3</v>
      </c>
      <c r="G21">
        <f t="shared" si="2"/>
        <v>1.1280000000000001</v>
      </c>
      <c r="H21" s="3">
        <f t="shared" si="3"/>
        <v>-7.7517264645181765</v>
      </c>
      <c r="I21" s="8">
        <f t="shared" si="4"/>
        <v>0.128</v>
      </c>
      <c r="J21">
        <f t="shared" si="5"/>
        <v>1.0078720000000002E-3</v>
      </c>
      <c r="K21">
        <f t="shared" si="6"/>
        <v>0.129007872</v>
      </c>
      <c r="L21" s="2">
        <f t="shared" si="7"/>
        <v>-1.007871999999993E-3</v>
      </c>
      <c r="M21">
        <v>14</v>
      </c>
      <c r="N21">
        <v>3.5999999999999997E-2</v>
      </c>
      <c r="Y21">
        <v>4</v>
      </c>
      <c r="Z21">
        <v>0.13100000000000001</v>
      </c>
      <c r="AM21">
        <v>4</v>
      </c>
      <c r="AN21">
        <v>2.1120000000000001</v>
      </c>
      <c r="AY21">
        <v>4</v>
      </c>
      <c r="AZ21">
        <v>2.1120000000000001</v>
      </c>
      <c r="BK21">
        <v>5</v>
      </c>
      <c r="BL21">
        <v>8.5120000000000005</v>
      </c>
      <c r="BY21">
        <v>5</v>
      </c>
      <c r="BZ21">
        <v>34.048000000000002</v>
      </c>
      <c r="CK21">
        <v>5</v>
      </c>
      <c r="CL21">
        <v>136.19200000000001</v>
      </c>
    </row>
    <row r="22" spans="1:90" x14ac:dyDescent="0.25">
      <c r="A22">
        <v>67</v>
      </c>
      <c r="B22">
        <v>2</v>
      </c>
      <c r="C22">
        <v>0</v>
      </c>
      <c r="D22">
        <v>0.129</v>
      </c>
      <c r="E22">
        <f t="shared" si="0"/>
        <v>0.12900352000000001</v>
      </c>
      <c r="F22" s="2">
        <f t="shared" si="1"/>
        <v>2.7286821705479463E-5</v>
      </c>
      <c r="G22">
        <f t="shared" si="2"/>
        <v>2.1280000000000001</v>
      </c>
      <c r="H22" s="3">
        <f t="shared" si="3"/>
        <v>-15.495701202571837</v>
      </c>
      <c r="I22" s="8">
        <f t="shared" si="4"/>
        <v>0.128</v>
      </c>
      <c r="J22">
        <f t="shared" si="5"/>
        <v>1.0078720000000002E-3</v>
      </c>
      <c r="K22">
        <f t="shared" si="6"/>
        <v>0.13001574400000002</v>
      </c>
      <c r="L22" s="2">
        <f t="shared" si="7"/>
        <v>-1.0157440000000129E-3</v>
      </c>
      <c r="M22">
        <v>26</v>
      </c>
      <c r="N22">
        <v>3.7999999999999999E-2</v>
      </c>
      <c r="Y22">
        <v>5</v>
      </c>
      <c r="Z22">
        <v>0.13200000000000001</v>
      </c>
      <c r="AM22">
        <v>5</v>
      </c>
      <c r="AN22">
        <v>2.1280000000000001</v>
      </c>
      <c r="AY22">
        <v>5</v>
      </c>
      <c r="AZ22">
        <v>2.1280000000000001</v>
      </c>
      <c r="BK22">
        <v>6</v>
      </c>
      <c r="BL22">
        <v>8.5760000000000005</v>
      </c>
      <c r="BY22">
        <v>6</v>
      </c>
      <c r="BZ22">
        <v>34.304000000000002</v>
      </c>
      <c r="CK22">
        <v>6</v>
      </c>
      <c r="CL22">
        <v>137.21600000000001</v>
      </c>
    </row>
    <row r="23" spans="1:90" x14ac:dyDescent="0.25">
      <c r="A23">
        <v>67</v>
      </c>
      <c r="B23">
        <v>3</v>
      </c>
      <c r="C23">
        <v>0</v>
      </c>
      <c r="D23">
        <v>0.13</v>
      </c>
      <c r="E23">
        <f t="shared" si="0"/>
        <v>0.12900352000000001</v>
      </c>
      <c r="F23" s="2">
        <f t="shared" si="1"/>
        <v>-7.6652307692307228E-3</v>
      </c>
      <c r="G23">
        <f t="shared" si="2"/>
        <v>3.1280000000000001</v>
      </c>
      <c r="H23" s="3">
        <f t="shared" si="3"/>
        <v>-23.239675940625496</v>
      </c>
      <c r="I23" s="8">
        <f t="shared" si="4"/>
        <v>0.128</v>
      </c>
      <c r="J23">
        <f t="shared" si="5"/>
        <v>1.0078720000000002E-3</v>
      </c>
      <c r="K23">
        <f t="shared" si="6"/>
        <v>0.13102361600000001</v>
      </c>
      <c r="L23" s="2">
        <f t="shared" si="7"/>
        <v>-1.023616000000005E-3</v>
      </c>
      <c r="M23">
        <v>32</v>
      </c>
      <c r="N23">
        <v>0.04</v>
      </c>
      <c r="Y23">
        <v>6</v>
      </c>
      <c r="Z23">
        <v>0.13300000000000001</v>
      </c>
      <c r="AM23">
        <v>6</v>
      </c>
      <c r="AN23">
        <v>2.1440000000000001</v>
      </c>
      <c r="AY23">
        <v>6</v>
      </c>
      <c r="AZ23">
        <v>2.1440000000000001</v>
      </c>
      <c r="BK23">
        <v>12</v>
      </c>
      <c r="BL23">
        <v>8.9600000000000009</v>
      </c>
      <c r="BY23">
        <v>12</v>
      </c>
      <c r="BZ23">
        <v>35.840000000000003</v>
      </c>
      <c r="CK23">
        <v>12</v>
      </c>
      <c r="CL23">
        <v>143.36000000000001</v>
      </c>
    </row>
    <row r="24" spans="1:90" x14ac:dyDescent="0.25">
      <c r="A24">
        <v>67</v>
      </c>
      <c r="B24">
        <v>4</v>
      </c>
      <c r="C24">
        <v>0</v>
      </c>
      <c r="D24">
        <v>0.13100000000000001</v>
      </c>
      <c r="E24">
        <f t="shared" si="0"/>
        <v>0.12900352000000001</v>
      </c>
      <c r="F24" s="2">
        <f t="shared" si="1"/>
        <v>-1.5240305343511411E-2</v>
      </c>
      <c r="G24">
        <f t="shared" si="2"/>
        <v>4.1280000000000001</v>
      </c>
      <c r="H24" s="3">
        <f t="shared" si="3"/>
        <v>-30.983650678679151</v>
      </c>
      <c r="I24" s="8">
        <f t="shared" si="4"/>
        <v>0.128</v>
      </c>
      <c r="J24">
        <f t="shared" si="5"/>
        <v>1.0078720000000002E-3</v>
      </c>
      <c r="K24">
        <f t="shared" si="6"/>
        <v>0.132031488</v>
      </c>
      <c r="L24" s="2">
        <f t="shared" si="7"/>
        <v>-1.0314879999999971E-3</v>
      </c>
      <c r="M24">
        <v>48</v>
      </c>
      <c r="N24">
        <v>4.3999999999999997E-2</v>
      </c>
      <c r="Y24">
        <v>12</v>
      </c>
      <c r="Z24">
        <v>0.14000000000000001</v>
      </c>
      <c r="AM24">
        <v>12</v>
      </c>
      <c r="AN24">
        <v>2.2400000000000002</v>
      </c>
      <c r="AY24">
        <v>12</v>
      </c>
      <c r="AZ24">
        <v>2.2400000000000002</v>
      </c>
      <c r="BK24">
        <v>24</v>
      </c>
      <c r="BL24">
        <v>9.7279999999999998</v>
      </c>
      <c r="BY24">
        <v>24</v>
      </c>
      <c r="BZ24">
        <v>38.911999999999999</v>
      </c>
      <c r="CK24">
        <v>24</v>
      </c>
      <c r="CL24">
        <v>155.648</v>
      </c>
    </row>
    <row r="25" spans="1:90" x14ac:dyDescent="0.25">
      <c r="A25">
        <v>67</v>
      </c>
      <c r="B25">
        <v>5</v>
      </c>
      <c r="C25">
        <v>0</v>
      </c>
      <c r="D25">
        <v>0.13200000000000001</v>
      </c>
      <c r="E25">
        <f t="shared" si="0"/>
        <v>0.12900352000000001</v>
      </c>
      <c r="F25" s="2">
        <f t="shared" si="1"/>
        <v>-2.2700606060606029E-2</v>
      </c>
      <c r="G25">
        <f t="shared" si="2"/>
        <v>5.1280000000000001</v>
      </c>
      <c r="H25" s="3">
        <f t="shared" si="3"/>
        <v>-38.727625416732813</v>
      </c>
      <c r="I25" s="8">
        <f t="shared" si="4"/>
        <v>0.128</v>
      </c>
      <c r="J25">
        <f t="shared" si="5"/>
        <v>1.0078720000000002E-3</v>
      </c>
      <c r="K25">
        <f t="shared" si="6"/>
        <v>0.13303936</v>
      </c>
      <c r="L25" s="2">
        <f t="shared" si="7"/>
        <v>-1.0393599999999892E-3</v>
      </c>
      <c r="M25">
        <v>64</v>
      </c>
      <c r="N25">
        <v>4.8000000000000001E-2</v>
      </c>
      <c r="Y25">
        <v>24</v>
      </c>
      <c r="Z25">
        <v>0.152</v>
      </c>
      <c r="AM25">
        <v>24</v>
      </c>
      <c r="AN25">
        <v>2.4319999999999999</v>
      </c>
      <c r="AY25">
        <v>24</v>
      </c>
      <c r="AZ25">
        <v>2.4319999999999999</v>
      </c>
      <c r="BK25">
        <v>48</v>
      </c>
      <c r="BL25">
        <v>11.263999999999999</v>
      </c>
      <c r="BY25">
        <v>48</v>
      </c>
      <c r="BZ25">
        <v>45.055999999999997</v>
      </c>
      <c r="CK25">
        <v>48</v>
      </c>
      <c r="CL25">
        <v>180.22399999999999</v>
      </c>
    </row>
    <row r="26" spans="1:90" x14ac:dyDescent="0.25">
      <c r="A26">
        <v>67</v>
      </c>
      <c r="B26">
        <v>6</v>
      </c>
      <c r="C26">
        <v>0</v>
      </c>
      <c r="D26">
        <v>0.13300000000000001</v>
      </c>
      <c r="E26">
        <f t="shared" si="0"/>
        <v>0.12900352000000001</v>
      </c>
      <c r="F26" s="2">
        <f t="shared" si="1"/>
        <v>-3.0048721804511253E-2</v>
      </c>
      <c r="G26">
        <f t="shared" si="2"/>
        <v>6.1280000000000001</v>
      </c>
      <c r="H26" s="3">
        <f t="shared" si="3"/>
        <v>-46.471600154786472</v>
      </c>
      <c r="I26" s="8">
        <f t="shared" si="4"/>
        <v>0.128</v>
      </c>
      <c r="J26">
        <f t="shared" si="5"/>
        <v>1.0078720000000002E-3</v>
      </c>
      <c r="K26">
        <f t="shared" si="6"/>
        <v>0.13404723200000002</v>
      </c>
      <c r="L26" s="2">
        <f t="shared" si="7"/>
        <v>-1.047232000000009E-3</v>
      </c>
      <c r="M26">
        <v>127</v>
      </c>
      <c r="N26">
        <v>6.4000000000000001E-2</v>
      </c>
      <c r="Y26">
        <v>48</v>
      </c>
      <c r="Z26">
        <v>0.17599999999999999</v>
      </c>
      <c r="AM26">
        <v>48</v>
      </c>
      <c r="AN26">
        <v>2.8159999999999998</v>
      </c>
      <c r="AY26">
        <v>48</v>
      </c>
      <c r="AZ26">
        <v>2.8159999999999998</v>
      </c>
      <c r="BK26">
        <v>96</v>
      </c>
      <c r="BL26">
        <v>14.336</v>
      </c>
      <c r="BY26">
        <v>96</v>
      </c>
      <c r="BZ26">
        <v>57.344000000000001</v>
      </c>
      <c r="CK26">
        <v>96</v>
      </c>
      <c r="CL26">
        <v>229.376</v>
      </c>
    </row>
    <row r="27" spans="1:90" x14ac:dyDescent="0.25">
      <c r="A27">
        <v>67</v>
      </c>
      <c r="B27">
        <v>12</v>
      </c>
      <c r="C27">
        <v>0</v>
      </c>
      <c r="D27">
        <v>0.14000000000000001</v>
      </c>
      <c r="E27">
        <f t="shared" si="0"/>
        <v>0.12900352000000001</v>
      </c>
      <c r="F27" s="2">
        <f t="shared" si="1"/>
        <v>-7.8546285714285721E-2</v>
      </c>
      <c r="G27">
        <f t="shared" si="2"/>
        <v>12.128</v>
      </c>
      <c r="H27" s="3">
        <f t="shared" si="3"/>
        <v>-92.927696856643905</v>
      </c>
      <c r="I27" s="8">
        <f t="shared" si="4"/>
        <v>0.128</v>
      </c>
      <c r="J27">
        <f t="shared" si="5"/>
        <v>1.0078720000000002E-3</v>
      </c>
      <c r="K27">
        <f t="shared" si="6"/>
        <v>0.140094464</v>
      </c>
      <c r="L27" s="2">
        <f t="shared" si="7"/>
        <v>-9.4463999999988557E-5</v>
      </c>
      <c r="M27">
        <v>255</v>
      </c>
      <c r="N27">
        <v>7.8E-2</v>
      </c>
      <c r="Y27">
        <v>96</v>
      </c>
      <c r="Z27">
        <v>0.224</v>
      </c>
      <c r="AM27">
        <v>96</v>
      </c>
      <c r="AN27">
        <v>3.5840000000000001</v>
      </c>
      <c r="AY27">
        <v>96</v>
      </c>
      <c r="AZ27">
        <v>3.5840000000000001</v>
      </c>
      <c r="BK27">
        <v>127</v>
      </c>
      <c r="BL27">
        <v>16.32</v>
      </c>
      <c r="BY27">
        <v>127</v>
      </c>
      <c r="BZ27">
        <v>65.28</v>
      </c>
      <c r="CK27">
        <v>127</v>
      </c>
      <c r="CL27">
        <v>261.12</v>
      </c>
    </row>
    <row r="28" spans="1:90" x14ac:dyDescent="0.25">
      <c r="A28">
        <v>67</v>
      </c>
      <c r="B28">
        <v>24</v>
      </c>
      <c r="C28">
        <v>0</v>
      </c>
      <c r="D28">
        <v>0.152</v>
      </c>
      <c r="E28">
        <f t="shared" si="0"/>
        <v>0.12900352000000001</v>
      </c>
      <c r="F28" s="2">
        <f t="shared" si="1"/>
        <v>-0.15129263157894729</v>
      </c>
      <c r="G28">
        <f t="shared" si="2"/>
        <v>24.128</v>
      </c>
      <c r="H28" s="3">
        <f t="shared" si="3"/>
        <v>-185.85539371328781</v>
      </c>
      <c r="I28" s="8">
        <f t="shared" si="4"/>
        <v>0.128</v>
      </c>
      <c r="J28">
        <f t="shared" si="5"/>
        <v>1.0078720000000002E-3</v>
      </c>
      <c r="K28">
        <f t="shared" si="6"/>
        <v>0.152188928</v>
      </c>
      <c r="L28" s="2">
        <f t="shared" si="7"/>
        <v>-1.8892800000000487E-4</v>
      </c>
      <c r="Y28">
        <v>127</v>
      </c>
      <c r="Z28">
        <v>0.255</v>
      </c>
      <c r="AM28">
        <v>127</v>
      </c>
      <c r="AN28">
        <v>4.08</v>
      </c>
      <c r="AY28">
        <v>127</v>
      </c>
      <c r="AZ28">
        <v>4.08</v>
      </c>
      <c r="BK28">
        <v>156</v>
      </c>
      <c r="BL28">
        <v>19.968</v>
      </c>
      <c r="BY28">
        <v>156</v>
      </c>
      <c r="BZ28">
        <v>79.872</v>
      </c>
      <c r="CK28">
        <v>156</v>
      </c>
      <c r="CL28">
        <v>319.488</v>
      </c>
    </row>
    <row r="29" spans="1:90" x14ac:dyDescent="0.25">
      <c r="A29">
        <v>67</v>
      </c>
      <c r="B29">
        <v>48</v>
      </c>
      <c r="C29">
        <v>0</v>
      </c>
      <c r="D29">
        <v>0.17599999999999999</v>
      </c>
      <c r="E29">
        <f t="shared" si="0"/>
        <v>0.12900352000000001</v>
      </c>
      <c r="F29" s="2">
        <f t="shared" si="1"/>
        <v>-0.26702545454545445</v>
      </c>
      <c r="G29">
        <f t="shared" si="2"/>
        <v>48.128</v>
      </c>
      <c r="H29" s="3">
        <f t="shared" si="3"/>
        <v>-371.71078742657562</v>
      </c>
      <c r="I29" s="8">
        <f t="shared" si="4"/>
        <v>0.128</v>
      </c>
      <c r="J29">
        <f t="shared" si="5"/>
        <v>1.0078720000000002E-3</v>
      </c>
      <c r="K29">
        <f t="shared" si="6"/>
        <v>0.176377856</v>
      </c>
      <c r="L29" s="2">
        <f t="shared" si="7"/>
        <v>-3.7785600000000974E-4</v>
      </c>
      <c r="Y29">
        <v>156</v>
      </c>
      <c r="Z29">
        <v>0.312</v>
      </c>
      <c r="AM29">
        <v>156</v>
      </c>
      <c r="AN29">
        <v>4.992</v>
      </c>
      <c r="AY29">
        <v>156</v>
      </c>
      <c r="AZ29">
        <v>4.992</v>
      </c>
      <c r="BK29">
        <v>160</v>
      </c>
      <c r="BL29">
        <v>20.48</v>
      </c>
      <c r="BY29">
        <v>160</v>
      </c>
      <c r="BZ29">
        <v>81.92</v>
      </c>
      <c r="CK29">
        <v>159</v>
      </c>
      <c r="CL29">
        <v>325.63200000000001</v>
      </c>
    </row>
    <row r="30" spans="1:90" x14ac:dyDescent="0.25">
      <c r="A30">
        <v>67</v>
      </c>
      <c r="B30">
        <v>96</v>
      </c>
      <c r="C30">
        <v>0</v>
      </c>
      <c r="D30">
        <v>0.224</v>
      </c>
      <c r="E30">
        <f t="shared" si="0"/>
        <v>0.12900352000000001</v>
      </c>
      <c r="F30" s="2">
        <f t="shared" si="1"/>
        <v>-0.42409142857142856</v>
      </c>
      <c r="G30">
        <f t="shared" si="2"/>
        <v>96.128</v>
      </c>
      <c r="H30" s="3">
        <f t="shared" si="3"/>
        <v>-743.42157485315124</v>
      </c>
      <c r="I30" s="8">
        <f t="shared" si="4"/>
        <v>0.128</v>
      </c>
      <c r="J30">
        <f t="shared" si="5"/>
        <v>1.0078720000000002E-3</v>
      </c>
      <c r="K30">
        <f t="shared" si="6"/>
        <v>0.22475571200000002</v>
      </c>
      <c r="L30" s="2">
        <f t="shared" si="7"/>
        <v>-7.5571200000001948E-4</v>
      </c>
      <c r="Y30">
        <v>164</v>
      </c>
      <c r="Z30">
        <v>0.32800000000000001</v>
      </c>
      <c r="AM30">
        <v>162</v>
      </c>
      <c r="AN30">
        <v>5.1840000000000002</v>
      </c>
      <c r="AY30">
        <v>162</v>
      </c>
      <c r="AZ30">
        <v>5.1840000000000002</v>
      </c>
      <c r="BK30">
        <v>161</v>
      </c>
      <c r="BL30">
        <v>20.608000000000001</v>
      </c>
    </row>
    <row r="31" spans="1:90" x14ac:dyDescent="0.25">
      <c r="A31">
        <v>67</v>
      </c>
      <c r="B31">
        <v>127</v>
      </c>
      <c r="C31">
        <v>0</v>
      </c>
      <c r="D31">
        <v>0.255</v>
      </c>
      <c r="E31">
        <f t="shared" si="0"/>
        <v>0.12900352000000001</v>
      </c>
      <c r="F31" s="2">
        <f t="shared" si="1"/>
        <v>-0.49410384313725486</v>
      </c>
      <c r="G31">
        <f t="shared" si="2"/>
        <v>127.128</v>
      </c>
      <c r="H31" s="3">
        <f t="shared" si="3"/>
        <v>-983.48479173281464</v>
      </c>
      <c r="I31" s="8">
        <f t="shared" si="4"/>
        <v>0.128</v>
      </c>
      <c r="J31">
        <f t="shared" si="5"/>
        <v>1.0078720000000002E-3</v>
      </c>
      <c r="K31">
        <f t="shared" si="6"/>
        <v>0.25599974400000003</v>
      </c>
      <c r="L31" s="2">
        <f t="shared" si="7"/>
        <v>-9.9974400000002461E-4</v>
      </c>
    </row>
    <row r="32" spans="1:90" x14ac:dyDescent="0.25">
      <c r="A32">
        <v>67</v>
      </c>
      <c r="B32">
        <v>156</v>
      </c>
      <c r="C32">
        <v>0</v>
      </c>
      <c r="D32">
        <v>0.312</v>
      </c>
      <c r="E32">
        <f t="shared" si="0"/>
        <v>0.28555264000000002</v>
      </c>
      <c r="F32" s="2">
        <f t="shared" si="1"/>
        <v>-8.4767179487179406E-2</v>
      </c>
      <c r="G32">
        <f t="shared" si="2"/>
        <v>312.12799999999999</v>
      </c>
      <c r="H32" s="3">
        <f t="shared" si="3"/>
        <v>-1091.9737950943124</v>
      </c>
      <c r="I32" s="8">
        <f t="shared" si="4"/>
        <v>0.128</v>
      </c>
      <c r="J32">
        <f t="shared" si="5"/>
        <v>1.0078720000000002E-3</v>
      </c>
      <c r="K32">
        <f t="shared" si="6"/>
        <v>0.28522803200000002</v>
      </c>
      <c r="L32" s="2">
        <f t="shared" si="7"/>
        <v>2.6771967999999979E-2</v>
      </c>
    </row>
    <row r="33" spans="1:29" x14ac:dyDescent="0.25">
      <c r="A33">
        <v>67</v>
      </c>
      <c r="B33">
        <v>164</v>
      </c>
      <c r="C33">
        <v>0</v>
      </c>
      <c r="D33">
        <v>0.32800000000000001</v>
      </c>
      <c r="E33">
        <f t="shared" si="0"/>
        <v>0.29358079999999998</v>
      </c>
      <c r="F33" s="2">
        <f t="shared" si="1"/>
        <v>-0.10493658536585378</v>
      </c>
      <c r="G33">
        <f t="shared" si="2"/>
        <v>328.12799999999999</v>
      </c>
      <c r="H33" s="3">
        <f t="shared" si="3"/>
        <v>-1116.558031042902</v>
      </c>
      <c r="I33" s="8">
        <f t="shared" si="4"/>
        <v>0.128</v>
      </c>
      <c r="J33">
        <f t="shared" si="5"/>
        <v>1.0078720000000002E-3</v>
      </c>
      <c r="K33">
        <f t="shared" si="6"/>
        <v>0.29329100800000002</v>
      </c>
      <c r="L33" s="2">
        <f t="shared" si="7"/>
        <v>3.4708991999999994E-2</v>
      </c>
    </row>
    <row r="34" spans="1:29" x14ac:dyDescent="0.25">
      <c r="A34">
        <v>68</v>
      </c>
      <c r="B34">
        <v>1</v>
      </c>
      <c r="C34">
        <v>0</v>
      </c>
      <c r="D34">
        <v>0.51200000000000001</v>
      </c>
      <c r="E34">
        <f t="shared" si="0"/>
        <v>0.51601408000000004</v>
      </c>
      <c r="F34" s="2">
        <f t="shared" si="1"/>
        <v>7.8400000000000605E-3</v>
      </c>
      <c r="G34">
        <f t="shared" si="2"/>
        <v>1.512</v>
      </c>
      <c r="H34" s="3">
        <f t="shared" si="3"/>
        <v>-1.9379316161295441</v>
      </c>
      <c r="I34" s="8">
        <f t="shared" si="4"/>
        <v>0.51200000000000001</v>
      </c>
      <c r="J34">
        <f t="shared" si="5"/>
        <v>4.0314880000000006E-3</v>
      </c>
      <c r="K34">
        <f t="shared" si="6"/>
        <v>0.51603148799999998</v>
      </c>
      <c r="L34" s="2">
        <f t="shared" si="7"/>
        <v>-4.031487999999972E-3</v>
      </c>
    </row>
    <row r="35" spans="1:29" x14ac:dyDescent="0.25">
      <c r="A35">
        <v>68</v>
      </c>
      <c r="B35">
        <v>2</v>
      </c>
      <c r="C35">
        <v>0</v>
      </c>
      <c r="D35">
        <v>0.51600000000000001</v>
      </c>
      <c r="E35">
        <f t="shared" si="0"/>
        <v>0.51601408000000004</v>
      </c>
      <c r="F35" s="2">
        <f t="shared" si="1"/>
        <v>2.7286821705479463E-5</v>
      </c>
      <c r="G35">
        <f t="shared" si="2"/>
        <v>2.512</v>
      </c>
      <c r="H35" s="3">
        <f t="shared" si="3"/>
        <v>-3.8681115057945701</v>
      </c>
      <c r="I35" s="8">
        <f t="shared" si="4"/>
        <v>0.51200000000000001</v>
      </c>
      <c r="J35">
        <f t="shared" si="5"/>
        <v>4.0314880000000006E-3</v>
      </c>
      <c r="K35">
        <f t="shared" si="6"/>
        <v>0.52006297600000007</v>
      </c>
      <c r="L35" s="2">
        <f t="shared" si="7"/>
        <v>-4.0629760000000514E-3</v>
      </c>
    </row>
    <row r="36" spans="1:29" x14ac:dyDescent="0.25">
      <c r="A36">
        <v>68</v>
      </c>
      <c r="B36">
        <v>3</v>
      </c>
      <c r="C36">
        <v>0</v>
      </c>
      <c r="D36">
        <v>0.52</v>
      </c>
      <c r="E36">
        <f t="shared" si="0"/>
        <v>0.51601408000000004</v>
      </c>
      <c r="F36" s="2">
        <f t="shared" si="1"/>
        <v>-7.6652307692307228E-3</v>
      </c>
      <c r="G36">
        <f t="shared" si="2"/>
        <v>3.512</v>
      </c>
      <c r="H36" s="3">
        <f t="shared" si="3"/>
        <v>-5.7982913954595965</v>
      </c>
      <c r="I36" s="8">
        <f t="shared" si="4"/>
        <v>0.51200000000000001</v>
      </c>
      <c r="J36">
        <f t="shared" si="5"/>
        <v>4.0314880000000006E-3</v>
      </c>
      <c r="K36">
        <f t="shared" si="6"/>
        <v>0.52409446400000004</v>
      </c>
      <c r="L36" s="2">
        <f t="shared" si="7"/>
        <v>-4.0944640000000199E-3</v>
      </c>
    </row>
    <row r="37" spans="1:29" x14ac:dyDescent="0.25">
      <c r="A37">
        <v>68</v>
      </c>
      <c r="B37">
        <v>4</v>
      </c>
      <c r="C37">
        <v>0</v>
      </c>
      <c r="D37">
        <v>0.52400000000000002</v>
      </c>
      <c r="E37">
        <f t="shared" si="0"/>
        <v>0.51601408000000004</v>
      </c>
      <c r="F37" s="2">
        <f t="shared" si="1"/>
        <v>-1.5240305343511411E-2</v>
      </c>
      <c r="G37">
        <f t="shared" si="2"/>
        <v>4.5120000000000005</v>
      </c>
      <c r="H37" s="3">
        <f t="shared" si="3"/>
        <v>-7.7284712851246233</v>
      </c>
      <c r="I37" s="8">
        <f t="shared" si="4"/>
        <v>0.51200000000000001</v>
      </c>
      <c r="J37">
        <f t="shared" si="5"/>
        <v>4.0314880000000006E-3</v>
      </c>
      <c r="K37">
        <f t="shared" si="6"/>
        <v>0.52812595200000001</v>
      </c>
      <c r="L37" s="2">
        <f t="shared" si="7"/>
        <v>-4.1259519999999883E-3</v>
      </c>
    </row>
    <row r="38" spans="1:29" x14ac:dyDescent="0.25">
      <c r="A38">
        <v>68</v>
      </c>
      <c r="B38">
        <v>5</v>
      </c>
      <c r="C38">
        <v>0</v>
      </c>
      <c r="D38">
        <v>0.53200000000000003</v>
      </c>
      <c r="E38">
        <f t="shared" si="0"/>
        <v>0.51601408000000004</v>
      </c>
      <c r="F38" s="2">
        <f t="shared" si="1"/>
        <v>-3.0048721804511253E-2</v>
      </c>
      <c r="G38">
        <f t="shared" si="2"/>
        <v>5.5120000000000005</v>
      </c>
      <c r="H38" s="3">
        <f t="shared" si="3"/>
        <v>-9.6508994483251307</v>
      </c>
      <c r="I38" s="8">
        <f t="shared" si="4"/>
        <v>0.51200000000000001</v>
      </c>
      <c r="J38">
        <f t="shared" si="5"/>
        <v>4.0314880000000006E-3</v>
      </c>
      <c r="K38">
        <f t="shared" si="6"/>
        <v>0.53215743999999998</v>
      </c>
      <c r="L38" s="2">
        <f t="shared" si="7"/>
        <v>-1.5743999999995317E-4</v>
      </c>
    </row>
    <row r="39" spans="1:29" x14ac:dyDescent="0.25">
      <c r="A39">
        <v>68</v>
      </c>
      <c r="B39">
        <v>6</v>
      </c>
      <c r="C39">
        <v>0</v>
      </c>
      <c r="D39">
        <v>0.53600000000000003</v>
      </c>
      <c r="E39">
        <f t="shared" si="0"/>
        <v>0.51601408000000004</v>
      </c>
      <c r="F39" s="2">
        <f t="shared" si="1"/>
        <v>-3.7287164179104458E-2</v>
      </c>
      <c r="G39">
        <f t="shared" si="2"/>
        <v>6.5120000000000005</v>
      </c>
      <c r="H39" s="3">
        <f t="shared" si="3"/>
        <v>-11.581079337990158</v>
      </c>
      <c r="I39" s="8">
        <f t="shared" si="4"/>
        <v>0.51200000000000001</v>
      </c>
      <c r="J39">
        <f t="shared" si="5"/>
        <v>4.0314880000000006E-3</v>
      </c>
      <c r="K39">
        <f t="shared" si="6"/>
        <v>0.53618892800000006</v>
      </c>
      <c r="L39" s="2">
        <f t="shared" si="7"/>
        <v>-1.8892800000003263E-4</v>
      </c>
    </row>
    <row r="40" spans="1:29" x14ac:dyDescent="0.25">
      <c r="A40">
        <v>68</v>
      </c>
      <c r="B40">
        <v>12</v>
      </c>
      <c r="C40">
        <v>0</v>
      </c>
      <c r="D40">
        <v>0.56000000000000005</v>
      </c>
      <c r="E40">
        <f t="shared" si="0"/>
        <v>0.51601408000000004</v>
      </c>
      <c r="F40" s="2">
        <f t="shared" si="1"/>
        <v>-7.8546285714285721E-2</v>
      </c>
      <c r="G40">
        <f t="shared" si="2"/>
        <v>12.512</v>
      </c>
      <c r="H40" s="3">
        <f t="shared" si="3"/>
        <v>-23.162158675980312</v>
      </c>
      <c r="I40" s="8">
        <f t="shared" si="4"/>
        <v>0.51200000000000001</v>
      </c>
      <c r="J40">
        <f t="shared" si="5"/>
        <v>4.0314880000000006E-3</v>
      </c>
      <c r="K40">
        <f t="shared" si="6"/>
        <v>0.56037785600000001</v>
      </c>
      <c r="L40" s="2">
        <f t="shared" si="7"/>
        <v>-3.7785599999995423E-4</v>
      </c>
    </row>
    <row r="41" spans="1:29" x14ac:dyDescent="0.25">
      <c r="A41">
        <v>68</v>
      </c>
      <c r="B41">
        <v>24</v>
      </c>
      <c r="C41">
        <v>0</v>
      </c>
      <c r="D41">
        <v>0.60799999999999998</v>
      </c>
      <c r="E41">
        <f t="shared" si="0"/>
        <v>0.51601408000000004</v>
      </c>
      <c r="F41" s="2">
        <f t="shared" si="1"/>
        <v>-0.15129263157894729</v>
      </c>
      <c r="G41">
        <f t="shared" si="2"/>
        <v>24.512</v>
      </c>
      <c r="H41" s="3">
        <f t="shared" si="3"/>
        <v>-46.324317351960623</v>
      </c>
      <c r="I41" s="8">
        <f t="shared" si="4"/>
        <v>0.51200000000000001</v>
      </c>
      <c r="J41">
        <f t="shared" si="5"/>
        <v>4.0314880000000006E-3</v>
      </c>
      <c r="K41">
        <f t="shared" si="6"/>
        <v>0.608755712</v>
      </c>
      <c r="L41" s="2">
        <f t="shared" si="7"/>
        <v>-7.5571200000001948E-4</v>
      </c>
    </row>
    <row r="42" spans="1:29" x14ac:dyDescent="0.25">
      <c r="A42">
        <v>68</v>
      </c>
      <c r="B42">
        <v>48</v>
      </c>
      <c r="C42">
        <v>0</v>
      </c>
      <c r="D42">
        <v>0.70399999999999996</v>
      </c>
      <c r="E42">
        <f t="shared" si="0"/>
        <v>0.51601408000000004</v>
      </c>
      <c r="F42" s="2">
        <f t="shared" si="1"/>
        <v>-0.26702545454545445</v>
      </c>
      <c r="G42">
        <f t="shared" si="2"/>
        <v>48.512</v>
      </c>
      <c r="H42" s="3">
        <f t="shared" si="3"/>
        <v>-92.648634703921246</v>
      </c>
      <c r="I42" s="8">
        <f t="shared" si="4"/>
        <v>0.51200000000000001</v>
      </c>
      <c r="J42">
        <f t="shared" si="5"/>
        <v>4.0314880000000006E-3</v>
      </c>
      <c r="K42">
        <f t="shared" si="6"/>
        <v>0.705511424</v>
      </c>
      <c r="L42" s="2">
        <f t="shared" si="7"/>
        <v>-1.511424000000039E-3</v>
      </c>
    </row>
    <row r="43" spans="1:29" x14ac:dyDescent="0.25">
      <c r="A43">
        <v>68</v>
      </c>
      <c r="B43">
        <v>96</v>
      </c>
      <c r="C43">
        <v>0</v>
      </c>
      <c r="D43">
        <v>0.89600000000000002</v>
      </c>
      <c r="E43">
        <f t="shared" si="0"/>
        <v>0.51601408000000004</v>
      </c>
      <c r="F43" s="2">
        <f t="shared" si="1"/>
        <v>-0.42409142857142856</v>
      </c>
      <c r="G43">
        <f t="shared" si="2"/>
        <v>96.512</v>
      </c>
      <c r="H43" s="3">
        <f t="shared" si="3"/>
        <v>-185.29726940784249</v>
      </c>
      <c r="I43" s="8">
        <f t="shared" si="4"/>
        <v>0.51200000000000001</v>
      </c>
      <c r="J43">
        <f t="shared" si="5"/>
        <v>4.0314880000000006E-3</v>
      </c>
      <c r="K43">
        <f t="shared" si="6"/>
        <v>0.8990228480000001</v>
      </c>
      <c r="L43" s="2">
        <f t="shared" si="7"/>
        <v>-3.0228480000000779E-3</v>
      </c>
    </row>
    <row r="44" spans="1:29" x14ac:dyDescent="0.25">
      <c r="A44">
        <v>68</v>
      </c>
      <c r="B44">
        <v>127</v>
      </c>
      <c r="C44">
        <v>0</v>
      </c>
      <c r="D44">
        <v>1.02</v>
      </c>
      <c r="E44">
        <f t="shared" si="0"/>
        <v>0.51601408000000004</v>
      </c>
      <c r="F44" s="2">
        <f t="shared" si="1"/>
        <v>-0.49410384313725486</v>
      </c>
      <c r="G44">
        <f t="shared" si="2"/>
        <v>127.512</v>
      </c>
      <c r="H44" s="3">
        <f t="shared" si="3"/>
        <v>-245.13284598745832</v>
      </c>
      <c r="I44" s="8">
        <f t="shared" si="4"/>
        <v>0.51200000000000001</v>
      </c>
      <c r="J44">
        <f t="shared" si="5"/>
        <v>4.0314880000000006E-3</v>
      </c>
      <c r="K44">
        <f t="shared" si="6"/>
        <v>1.0239989760000001</v>
      </c>
      <c r="L44" s="2">
        <f t="shared" si="7"/>
        <v>-3.9989760000000985E-3</v>
      </c>
    </row>
    <row r="45" spans="1:29" x14ac:dyDescent="0.25">
      <c r="A45">
        <v>68</v>
      </c>
      <c r="B45">
        <v>153</v>
      </c>
      <c r="C45">
        <v>0</v>
      </c>
      <c r="D45">
        <v>1.224</v>
      </c>
      <c r="E45">
        <f t="shared" si="0"/>
        <v>1.1301683200000001</v>
      </c>
      <c r="F45" s="2">
        <f t="shared" si="1"/>
        <v>-7.6659869281045637E-2</v>
      </c>
      <c r="G45">
        <f t="shared" si="2"/>
        <v>306.512</v>
      </c>
      <c r="H45" s="3">
        <f t="shared" si="3"/>
        <v>-270.12613483980863</v>
      </c>
      <c r="I45" s="8">
        <f t="shared" si="4"/>
        <v>0.51200000000000001</v>
      </c>
      <c r="J45">
        <f t="shared" si="5"/>
        <v>4.0314880000000006E-3</v>
      </c>
      <c r="K45">
        <f t="shared" si="6"/>
        <v>1.1288176640000001</v>
      </c>
      <c r="L45" s="2">
        <f t="shared" si="7"/>
        <v>9.5182335999999923E-2</v>
      </c>
    </row>
    <row r="46" spans="1:29" x14ac:dyDescent="0.25">
      <c r="A46">
        <v>68</v>
      </c>
      <c r="B46">
        <v>255</v>
      </c>
      <c r="C46">
        <v>0</v>
      </c>
      <c r="D46">
        <v>2.04</v>
      </c>
      <c r="E46">
        <f t="shared" si="0"/>
        <v>1.5396044799999999</v>
      </c>
      <c r="F46" s="2">
        <f t="shared" si="1"/>
        <v>-0.2452919215686275</v>
      </c>
      <c r="G46">
        <f t="shared" si="2"/>
        <v>510.512</v>
      </c>
      <c r="H46" s="3">
        <f t="shared" si="3"/>
        <v>-330.26144480951365</v>
      </c>
      <c r="I46" s="8">
        <f t="shared" si="4"/>
        <v>0.51200000000000001</v>
      </c>
      <c r="J46">
        <f t="shared" si="5"/>
        <v>4.0314880000000006E-3</v>
      </c>
      <c r="K46">
        <f t="shared" si="6"/>
        <v>1.5400294400000001</v>
      </c>
      <c r="L46" s="2">
        <f t="shared" si="7"/>
        <v>0.49997055999999995</v>
      </c>
    </row>
    <row r="47" spans="1:29" x14ac:dyDescent="0.25">
      <c r="A47">
        <v>69</v>
      </c>
      <c r="B47">
        <v>1</v>
      </c>
      <c r="C47">
        <v>0</v>
      </c>
      <c r="D47">
        <v>2.0640000000000001</v>
      </c>
      <c r="E47">
        <f t="shared" si="0"/>
        <v>2.0640563200000002</v>
      </c>
      <c r="F47" s="2">
        <f t="shared" si="1"/>
        <v>2.7286821705479463E-5</v>
      </c>
      <c r="G47">
        <f t="shared" si="2"/>
        <v>3.048</v>
      </c>
      <c r="H47" s="3">
        <f t="shared" si="3"/>
        <v>-0.47673117756786787</v>
      </c>
      <c r="I47" s="8">
        <f t="shared" si="4"/>
        <v>2.048</v>
      </c>
      <c r="J47">
        <f t="shared" si="5"/>
        <v>1.6125952000000002E-2</v>
      </c>
      <c r="K47">
        <f t="shared" si="6"/>
        <v>2.0641259519999999</v>
      </c>
      <c r="L47" s="2">
        <f t="shared" si="7"/>
        <v>-1.2595199999987372E-4</v>
      </c>
    </row>
    <row r="48" spans="1:29" x14ac:dyDescent="0.25">
      <c r="A48">
        <v>69</v>
      </c>
      <c r="B48">
        <v>2</v>
      </c>
      <c r="C48">
        <v>0</v>
      </c>
      <c r="D48">
        <v>2.08</v>
      </c>
      <c r="E48">
        <f t="shared" si="0"/>
        <v>2.0640563200000002</v>
      </c>
      <c r="F48" s="2">
        <f t="shared" si="1"/>
        <v>-7.6652307692307228E-3</v>
      </c>
      <c r="G48">
        <f t="shared" si="2"/>
        <v>4.048</v>
      </c>
      <c r="H48" s="3">
        <f t="shared" si="3"/>
        <v>-0.95346235513573574</v>
      </c>
      <c r="I48" s="8">
        <f t="shared" si="4"/>
        <v>2.048</v>
      </c>
      <c r="J48">
        <f t="shared" si="5"/>
        <v>1.6125952000000002E-2</v>
      </c>
      <c r="K48">
        <f t="shared" si="6"/>
        <v>2.0802519040000003</v>
      </c>
      <c r="L48" s="2">
        <f t="shared" si="7"/>
        <v>-2.5190400000019153E-4</v>
      </c>
      <c r="W48">
        <f>0.032 * 4^(W49-66) * (1)</f>
        <v>3.2000000000000001E-2</v>
      </c>
      <c r="X48">
        <f t="shared" ref="X48:AC48" si="9">0.032 * 4^(X49-66) * (1)</f>
        <v>0.128</v>
      </c>
      <c r="Y48">
        <f t="shared" si="9"/>
        <v>0.51200000000000001</v>
      </c>
      <c r="Z48">
        <f t="shared" si="9"/>
        <v>2.048</v>
      </c>
      <c r="AA48">
        <f t="shared" si="9"/>
        <v>8.1920000000000002</v>
      </c>
      <c r="AB48">
        <f t="shared" si="9"/>
        <v>32.768000000000001</v>
      </c>
      <c r="AC48">
        <f t="shared" si="9"/>
        <v>131.072</v>
      </c>
    </row>
    <row r="49" spans="1:44" x14ac:dyDescent="0.25">
      <c r="A49">
        <v>69</v>
      </c>
      <c r="B49">
        <v>3</v>
      </c>
      <c r="C49">
        <v>0</v>
      </c>
      <c r="D49">
        <v>2.0960000000000001</v>
      </c>
      <c r="E49">
        <f t="shared" si="0"/>
        <v>2.0640563200000002</v>
      </c>
      <c r="F49" s="2">
        <f t="shared" si="1"/>
        <v>-1.5240305343511411E-2</v>
      </c>
      <c r="G49">
        <f t="shared" si="2"/>
        <v>5.048</v>
      </c>
      <c r="H49" s="3">
        <f t="shared" si="3"/>
        <v>-1.4301935327036037</v>
      </c>
      <c r="I49" s="8">
        <f t="shared" si="4"/>
        <v>2.048</v>
      </c>
      <c r="J49">
        <f t="shared" si="5"/>
        <v>1.6125952000000002E-2</v>
      </c>
      <c r="K49">
        <f t="shared" si="6"/>
        <v>2.0963778560000002</v>
      </c>
      <c r="L49" s="2">
        <f t="shared" si="7"/>
        <v>-3.7785600000006525E-4</v>
      </c>
      <c r="W49">
        <v>66</v>
      </c>
      <c r="X49">
        <v>67</v>
      </c>
      <c r="Y49">
        <v>68</v>
      </c>
      <c r="Z49">
        <v>69</v>
      </c>
      <c r="AA49">
        <v>70</v>
      </c>
      <c r="AB49">
        <v>71</v>
      </c>
      <c r="AC49">
        <v>72</v>
      </c>
    </row>
    <row r="50" spans="1:44" x14ac:dyDescent="0.25">
      <c r="A50">
        <v>69</v>
      </c>
      <c r="B50">
        <v>4</v>
      </c>
      <c r="C50">
        <v>0</v>
      </c>
      <c r="D50">
        <v>2.1120000000000001</v>
      </c>
      <c r="E50">
        <f t="shared" si="0"/>
        <v>2.0640563200000002</v>
      </c>
      <c r="F50" s="2">
        <f t="shared" si="1"/>
        <v>-2.2700606060606029E-2</v>
      </c>
      <c r="G50">
        <f t="shared" si="2"/>
        <v>6.048</v>
      </c>
      <c r="H50" s="3">
        <f t="shared" si="3"/>
        <v>-1.9069247102714715</v>
      </c>
      <c r="I50" s="8">
        <f t="shared" si="4"/>
        <v>2.048</v>
      </c>
      <c r="J50">
        <f t="shared" si="5"/>
        <v>1.6125952000000002E-2</v>
      </c>
      <c r="K50">
        <f t="shared" si="6"/>
        <v>2.112503808</v>
      </c>
      <c r="L50" s="2">
        <f t="shared" si="7"/>
        <v>-5.0380799999993897E-4</v>
      </c>
    </row>
    <row r="51" spans="1:44" ht="21" x14ac:dyDescent="0.35">
      <c r="A51">
        <v>69</v>
      </c>
      <c r="B51">
        <v>5</v>
      </c>
      <c r="C51">
        <v>0</v>
      </c>
      <c r="D51">
        <v>2.1280000000000001</v>
      </c>
      <c r="E51">
        <f t="shared" si="0"/>
        <v>2.0640563200000002</v>
      </c>
      <c r="F51" s="2">
        <f t="shared" si="1"/>
        <v>-3.0048721804511253E-2</v>
      </c>
      <c r="G51">
        <f t="shared" si="2"/>
        <v>7.048</v>
      </c>
      <c r="H51" s="3">
        <f t="shared" si="3"/>
        <v>-2.3836558878393395</v>
      </c>
      <c r="I51" s="8">
        <f t="shared" si="4"/>
        <v>2.048</v>
      </c>
      <c r="J51">
        <f t="shared" si="5"/>
        <v>1.6125952000000002E-2</v>
      </c>
      <c r="K51">
        <f t="shared" si="6"/>
        <v>2.1286297599999999</v>
      </c>
      <c r="L51" s="2">
        <f t="shared" si="7"/>
        <v>-6.2975999999981269E-4</v>
      </c>
      <c r="O51" s="7" t="s">
        <v>37</v>
      </c>
      <c r="P51" s="7" t="s">
        <v>38</v>
      </c>
      <c r="Q51" s="7" t="s">
        <v>39</v>
      </c>
      <c r="R51" s="7" t="s">
        <v>40</v>
      </c>
      <c r="S51" s="7" t="s">
        <v>41</v>
      </c>
      <c r="T51" s="7" t="s">
        <v>42</v>
      </c>
      <c r="U51" s="7" t="s">
        <v>43</v>
      </c>
      <c r="V51" s="7" t="s">
        <v>44</v>
      </c>
      <c r="W51" s="7" t="s">
        <v>38</v>
      </c>
      <c r="X51" s="7" t="s">
        <v>39</v>
      </c>
      <c r="Y51" s="7" t="s">
        <v>40</v>
      </c>
      <c r="Z51" s="7" t="s">
        <v>41</v>
      </c>
      <c r="AA51" s="7" t="s">
        <v>42</v>
      </c>
      <c r="AB51" s="7" t="s">
        <v>43</v>
      </c>
      <c r="AC51" s="7" t="s">
        <v>44</v>
      </c>
    </row>
    <row r="52" spans="1:44" ht="21" x14ac:dyDescent="0.35">
      <c r="A52">
        <v>69</v>
      </c>
      <c r="B52">
        <v>6</v>
      </c>
      <c r="C52">
        <v>0</v>
      </c>
      <c r="D52">
        <v>2.1440000000000001</v>
      </c>
      <c r="E52">
        <f t="shared" si="0"/>
        <v>2.0640563200000002</v>
      </c>
      <c r="F52" s="2">
        <f t="shared" si="1"/>
        <v>-3.7287164179104458E-2</v>
      </c>
      <c r="G52">
        <f t="shared" si="2"/>
        <v>8.048</v>
      </c>
      <c r="H52" s="3">
        <f t="shared" si="3"/>
        <v>-2.8603870654072074</v>
      </c>
      <c r="I52" s="8">
        <f t="shared" si="4"/>
        <v>2.048</v>
      </c>
      <c r="J52">
        <f t="shared" si="5"/>
        <v>1.6125952000000002E-2</v>
      </c>
      <c r="K52">
        <f t="shared" si="6"/>
        <v>2.1447557120000003</v>
      </c>
      <c r="L52" s="2">
        <f t="shared" si="7"/>
        <v>-7.557120000001305E-4</v>
      </c>
      <c r="N52">
        <f>FLOOR(O52/128,1)</f>
        <v>0</v>
      </c>
      <c r="O52" s="7">
        <v>0</v>
      </c>
      <c r="P52" s="7">
        <v>3.2000000000000001E-2</v>
      </c>
      <c r="Q52" s="7">
        <v>0.128</v>
      </c>
      <c r="R52" s="7">
        <v>0.51200000000000001</v>
      </c>
      <c r="S52" s="7">
        <v>2.048</v>
      </c>
      <c r="T52" s="7">
        <v>8.1920000000000002</v>
      </c>
      <c r="U52" s="7">
        <v>32.768000000000001</v>
      </c>
      <c r="V52" s="7">
        <v>131.072</v>
      </c>
      <c r="W52">
        <f>(P60-P52)/127</f>
        <v>2.5196850393700788E-4</v>
      </c>
      <c r="X52">
        <f t="shared" ref="X52:AC52" si="10">(Q60-Q52)/127</f>
        <v>1E-3</v>
      </c>
      <c r="Y52">
        <f t="shared" si="10"/>
        <v>4.0000000000000001E-3</v>
      </c>
      <c r="Z52">
        <f t="shared" si="10"/>
        <v>1.6E-2</v>
      </c>
      <c r="AA52">
        <f t="shared" si="10"/>
        <v>6.4000000000000001E-2</v>
      </c>
      <c r="AB52">
        <f t="shared" si="10"/>
        <v>0.25600000000000001</v>
      </c>
      <c r="AC52">
        <f t="shared" si="10"/>
        <v>1.0320629921259843</v>
      </c>
      <c r="AD52" t="s">
        <v>12</v>
      </c>
    </row>
    <row r="53" spans="1:44" ht="21" x14ac:dyDescent="0.35">
      <c r="A53">
        <v>69</v>
      </c>
      <c r="B53">
        <v>12</v>
      </c>
      <c r="C53">
        <v>0</v>
      </c>
      <c r="D53">
        <v>2.2400000000000002</v>
      </c>
      <c r="E53">
        <f t="shared" si="0"/>
        <v>2.0640563200000002</v>
      </c>
      <c r="F53" s="2">
        <f t="shared" si="1"/>
        <v>-7.8546285714285721E-2</v>
      </c>
      <c r="G53">
        <f t="shared" si="2"/>
        <v>14.048</v>
      </c>
      <c r="H53" s="3">
        <f t="shared" si="3"/>
        <v>-5.7207741308144149</v>
      </c>
      <c r="I53" s="8">
        <f t="shared" si="4"/>
        <v>2.048</v>
      </c>
      <c r="J53">
        <f t="shared" si="5"/>
        <v>1.6125952000000002E-2</v>
      </c>
      <c r="K53">
        <f t="shared" si="6"/>
        <v>2.241511424</v>
      </c>
      <c r="L53" s="2">
        <f t="shared" si="7"/>
        <v>-1.5114239999998169E-3</v>
      </c>
      <c r="N53">
        <f t="shared" ref="N53:N69" si="11">FLOOR(O53/128,1)</f>
        <v>0</v>
      </c>
      <c r="O53" s="7">
        <v>17</v>
      </c>
      <c r="P53" s="7">
        <v>3.5999999999999997E-2</v>
      </c>
      <c r="Q53" s="7">
        <v>0.14499999999999999</v>
      </c>
      <c r="R53" s="7">
        <v>0.57999999999999996</v>
      </c>
      <c r="S53" s="7">
        <v>2.3199999999999998</v>
      </c>
      <c r="T53" s="7">
        <v>9.2799999999999994</v>
      </c>
      <c r="U53" s="7">
        <v>37.119999999999997</v>
      </c>
      <c r="V53" s="7">
        <v>148.47999999999999</v>
      </c>
      <c r="X53">
        <f>X52/W52</f>
        <v>3.96875</v>
      </c>
      <c r="Y53">
        <f t="shared" ref="Y53:AC53" si="12">Y52/X52</f>
        <v>4</v>
      </c>
      <c r="Z53">
        <f t="shared" si="12"/>
        <v>4</v>
      </c>
      <c r="AA53">
        <f t="shared" si="12"/>
        <v>4</v>
      </c>
      <c r="AB53">
        <f t="shared" si="12"/>
        <v>4</v>
      </c>
      <c r="AC53">
        <f t="shared" si="12"/>
        <v>4.0314960629921259</v>
      </c>
      <c r="AM53" t="s">
        <v>0</v>
      </c>
      <c r="AN53" t="s">
        <v>1</v>
      </c>
      <c r="AO53" t="s">
        <v>36</v>
      </c>
    </row>
    <row r="54" spans="1:44" ht="21" x14ac:dyDescent="0.35">
      <c r="A54">
        <v>69</v>
      </c>
      <c r="B54">
        <v>24</v>
      </c>
      <c r="C54">
        <v>0</v>
      </c>
      <c r="D54">
        <v>2.4319999999999999</v>
      </c>
      <c r="E54">
        <f t="shared" si="0"/>
        <v>2.0640563200000002</v>
      </c>
      <c r="F54" s="2">
        <f t="shared" si="1"/>
        <v>-0.15129263157894729</v>
      </c>
      <c r="G54">
        <f t="shared" si="2"/>
        <v>26.048000000000002</v>
      </c>
      <c r="H54" s="3">
        <f t="shared" si="3"/>
        <v>-11.44154826162883</v>
      </c>
      <c r="I54" s="8">
        <f t="shared" si="4"/>
        <v>2.048</v>
      </c>
      <c r="J54">
        <f t="shared" si="5"/>
        <v>1.6125952000000002E-2</v>
      </c>
      <c r="K54">
        <f t="shared" si="6"/>
        <v>2.435022848</v>
      </c>
      <c r="L54" s="2">
        <f t="shared" si="7"/>
        <v>-3.0228480000000779E-3</v>
      </c>
      <c r="N54">
        <f t="shared" si="11"/>
        <v>0</v>
      </c>
      <c r="O54" s="7">
        <v>34</v>
      </c>
      <c r="P54" s="7">
        <v>4.1000000000000002E-2</v>
      </c>
      <c r="Q54" s="7">
        <v>0.16200000000000001</v>
      </c>
      <c r="R54" s="7">
        <v>0.64800000000000002</v>
      </c>
      <c r="S54" s="7">
        <v>2.5920000000000001</v>
      </c>
      <c r="T54" s="7">
        <v>10.368</v>
      </c>
      <c r="U54" s="7">
        <v>41.472000000000001</v>
      </c>
      <c r="V54" s="7">
        <v>165.88800000000001</v>
      </c>
      <c r="W54">
        <f>W52/W48</f>
        <v>7.874015748031496E-3</v>
      </c>
      <c r="X54">
        <f t="shared" ref="X54:AC54" si="13">X52/X48</f>
        <v>7.8125E-3</v>
      </c>
      <c r="Y54">
        <f t="shared" si="13"/>
        <v>7.8125E-3</v>
      </c>
      <c r="Z54">
        <f t="shared" si="13"/>
        <v>7.8125E-3</v>
      </c>
      <c r="AA54">
        <f t="shared" si="13"/>
        <v>7.8125E-3</v>
      </c>
      <c r="AB54">
        <f t="shared" si="13"/>
        <v>7.8125E-3</v>
      </c>
      <c r="AC54">
        <f t="shared" si="13"/>
        <v>7.874015748031496E-3</v>
      </c>
      <c r="AM54">
        <v>66</v>
      </c>
      <c r="AN54">
        <v>165</v>
      </c>
      <c r="AO54">
        <f>AM54+AN54</f>
        <v>231</v>
      </c>
      <c r="AP54">
        <v>4</v>
      </c>
      <c r="AQ54">
        <v>18</v>
      </c>
      <c r="AR54">
        <v>1</v>
      </c>
    </row>
    <row r="55" spans="1:44" ht="21" x14ac:dyDescent="0.35">
      <c r="A55">
        <v>69</v>
      </c>
      <c r="B55">
        <v>48</v>
      </c>
      <c r="C55">
        <v>0</v>
      </c>
      <c r="D55">
        <v>2.8159999999999998</v>
      </c>
      <c r="E55">
        <f t="shared" si="0"/>
        <v>2.0640563200000002</v>
      </c>
      <c r="F55" s="2">
        <f t="shared" si="1"/>
        <v>-0.26702545454545445</v>
      </c>
      <c r="G55">
        <f t="shared" si="2"/>
        <v>50.048000000000002</v>
      </c>
      <c r="H55" s="3">
        <f t="shared" si="3"/>
        <v>-22.88309652325766</v>
      </c>
      <c r="I55" s="8">
        <f t="shared" si="4"/>
        <v>2.048</v>
      </c>
      <c r="J55">
        <f t="shared" si="5"/>
        <v>1.6125952000000002E-2</v>
      </c>
      <c r="K55">
        <f t="shared" si="6"/>
        <v>2.822045696</v>
      </c>
      <c r="L55" s="2">
        <f t="shared" si="7"/>
        <v>-6.0456960000001558E-3</v>
      </c>
      <c r="N55">
        <f t="shared" si="11"/>
        <v>0</v>
      </c>
      <c r="O55" s="7">
        <v>51</v>
      </c>
      <c r="P55" s="7">
        <v>4.4999999999999998E-2</v>
      </c>
      <c r="Q55" s="7">
        <v>0.17899999999999999</v>
      </c>
      <c r="R55" s="7">
        <v>0.71599999999999997</v>
      </c>
      <c r="S55" s="7">
        <v>2.8639999999999999</v>
      </c>
      <c r="T55" s="7">
        <v>11.456</v>
      </c>
      <c r="U55" s="7">
        <v>45.823999999999998</v>
      </c>
      <c r="V55" s="7">
        <v>183.29599999999999</v>
      </c>
      <c r="AM55">
        <v>67</v>
      </c>
      <c r="AN55">
        <v>164</v>
      </c>
      <c r="AO55">
        <f t="shared" ref="AO55:AO60" si="14">AM55+AN55</f>
        <v>231</v>
      </c>
    </row>
    <row r="56" spans="1:44" ht="21" x14ac:dyDescent="0.35">
      <c r="A56">
        <v>69</v>
      </c>
      <c r="B56">
        <v>96</v>
      </c>
      <c r="C56">
        <v>0</v>
      </c>
      <c r="D56">
        <v>3.5840000000000001</v>
      </c>
      <c r="E56">
        <f t="shared" si="0"/>
        <v>2.0640563200000002</v>
      </c>
      <c r="F56" s="2">
        <f t="shared" si="1"/>
        <v>-0.42409142857142856</v>
      </c>
      <c r="G56">
        <f t="shared" si="2"/>
        <v>98.048000000000002</v>
      </c>
      <c r="H56" s="3">
        <f t="shared" si="3"/>
        <v>-45.766193046515319</v>
      </c>
      <c r="I56" s="8">
        <f t="shared" si="4"/>
        <v>2.048</v>
      </c>
      <c r="J56">
        <f t="shared" si="5"/>
        <v>1.6125952000000002E-2</v>
      </c>
      <c r="K56">
        <f t="shared" si="6"/>
        <v>3.5960913920000004</v>
      </c>
      <c r="L56" s="2">
        <f t="shared" si="7"/>
        <v>-1.2091392000000312E-2</v>
      </c>
      <c r="N56">
        <f t="shared" si="11"/>
        <v>0</v>
      </c>
      <c r="O56" s="7">
        <v>68</v>
      </c>
      <c r="P56" s="7">
        <v>4.9000000000000002E-2</v>
      </c>
      <c r="Q56" s="7">
        <v>0.19600000000000001</v>
      </c>
      <c r="R56" s="7">
        <v>0.78400000000000003</v>
      </c>
      <c r="S56" s="7">
        <v>3.1360000000000001</v>
      </c>
      <c r="T56" s="7">
        <v>12.544</v>
      </c>
      <c r="U56" s="7">
        <v>50.176000000000002</v>
      </c>
      <c r="V56" s="7">
        <v>200.70400000000001</v>
      </c>
      <c r="AM56">
        <v>68</v>
      </c>
      <c r="AN56">
        <v>163</v>
      </c>
      <c r="AO56">
        <f t="shared" si="14"/>
        <v>231</v>
      </c>
    </row>
    <row r="57" spans="1:44" ht="21" x14ac:dyDescent="0.35">
      <c r="A57">
        <v>69</v>
      </c>
      <c r="B57">
        <v>127</v>
      </c>
      <c r="C57">
        <v>0</v>
      </c>
      <c r="D57">
        <v>4.08</v>
      </c>
      <c r="E57">
        <f t="shared" si="0"/>
        <v>2.0640563200000002</v>
      </c>
      <c r="F57" s="2">
        <f t="shared" si="1"/>
        <v>-0.49410384313725486</v>
      </c>
      <c r="G57">
        <f t="shared" si="2"/>
        <v>129.048</v>
      </c>
      <c r="H57" s="3">
        <f t="shared" si="3"/>
        <v>-60.544859551119224</v>
      </c>
      <c r="I57" s="8">
        <f t="shared" si="4"/>
        <v>2.048</v>
      </c>
      <c r="J57">
        <f t="shared" si="5"/>
        <v>1.6125952000000002E-2</v>
      </c>
      <c r="K57">
        <f t="shared" si="6"/>
        <v>4.0959959040000005</v>
      </c>
      <c r="L57" s="2">
        <f t="shared" si="7"/>
        <v>-1.5995904000000394E-2</v>
      </c>
      <c r="N57">
        <f t="shared" si="11"/>
        <v>0</v>
      </c>
      <c r="O57" s="7">
        <v>85</v>
      </c>
      <c r="P57" s="7">
        <v>5.2999999999999999E-2</v>
      </c>
      <c r="Q57" s="7">
        <v>0.21299999999999999</v>
      </c>
      <c r="R57" s="7">
        <v>0.85199999999999998</v>
      </c>
      <c r="S57" s="7">
        <v>3.4079999999999999</v>
      </c>
      <c r="T57" s="7">
        <v>13.632</v>
      </c>
      <c r="U57" s="7">
        <v>54.527999999999999</v>
      </c>
      <c r="V57" s="7">
        <v>218.11199999999999</v>
      </c>
      <c r="AM57">
        <v>69</v>
      </c>
      <c r="AN57">
        <v>162</v>
      </c>
      <c r="AO57">
        <f t="shared" si="14"/>
        <v>231</v>
      </c>
    </row>
    <row r="58" spans="1:44" ht="21" x14ac:dyDescent="0.35">
      <c r="A58">
        <v>69</v>
      </c>
      <c r="B58">
        <v>156</v>
      </c>
      <c r="C58">
        <v>0</v>
      </c>
      <c r="D58">
        <v>4.992</v>
      </c>
      <c r="E58">
        <f t="shared" si="0"/>
        <v>4.5688422400000004</v>
      </c>
      <c r="F58" s="2">
        <f t="shared" si="1"/>
        <v>-8.4767179487179406E-2</v>
      </c>
      <c r="G58">
        <f t="shared" si="2"/>
        <v>314.048</v>
      </c>
      <c r="H58" s="3">
        <f t="shared" si="3"/>
        <v>-67.64427042243419</v>
      </c>
      <c r="I58" s="8">
        <f t="shared" si="4"/>
        <v>2.048</v>
      </c>
      <c r="J58">
        <f t="shared" si="5"/>
        <v>1.6125952000000002E-2</v>
      </c>
      <c r="K58">
        <f t="shared" si="6"/>
        <v>4.5636485120000003</v>
      </c>
      <c r="L58" s="2">
        <f t="shared" si="7"/>
        <v>0.42835148799999967</v>
      </c>
      <c r="N58">
        <f t="shared" si="11"/>
        <v>0</v>
      </c>
      <c r="O58" s="7">
        <v>102</v>
      </c>
      <c r="P58" s="7">
        <v>5.8000000000000003E-2</v>
      </c>
      <c r="Q58" s="7">
        <v>0.23</v>
      </c>
      <c r="R58" s="7">
        <v>0.92</v>
      </c>
      <c r="S58" s="7">
        <v>3.68</v>
      </c>
      <c r="T58" s="7">
        <v>14.72</v>
      </c>
      <c r="U58" s="7">
        <v>58.88</v>
      </c>
      <c r="V58" s="7">
        <v>235.52</v>
      </c>
      <c r="AM58">
        <v>70</v>
      </c>
      <c r="AN58">
        <v>161</v>
      </c>
      <c r="AO58">
        <f t="shared" si="14"/>
        <v>231</v>
      </c>
    </row>
    <row r="59" spans="1:44" ht="21" x14ac:dyDescent="0.35">
      <c r="A59">
        <v>69</v>
      </c>
      <c r="B59">
        <v>162</v>
      </c>
      <c r="C59">
        <v>0</v>
      </c>
      <c r="D59">
        <v>5.1840000000000002</v>
      </c>
      <c r="E59">
        <f t="shared" si="0"/>
        <v>4.6651801600000002</v>
      </c>
      <c r="F59" s="2">
        <f t="shared" si="1"/>
        <v>-0.10008098765432097</v>
      </c>
      <c r="G59">
        <f t="shared" si="2"/>
        <v>326.048</v>
      </c>
      <c r="H59" s="3">
        <f t="shared" si="3"/>
        <v>-68.778479929058079</v>
      </c>
      <c r="I59" s="8">
        <f t="shared" si="4"/>
        <v>2.048</v>
      </c>
      <c r="J59">
        <f t="shared" si="5"/>
        <v>1.6125952000000002E-2</v>
      </c>
      <c r="K59">
        <f t="shared" si="6"/>
        <v>4.6604042240000005</v>
      </c>
      <c r="L59" s="2">
        <f t="shared" si="7"/>
        <v>0.52359577599999962</v>
      </c>
      <c r="N59">
        <f t="shared" si="11"/>
        <v>0</v>
      </c>
      <c r="O59" s="7">
        <v>119</v>
      </c>
      <c r="P59" s="7">
        <v>6.2E-2</v>
      </c>
      <c r="Q59" s="7">
        <v>0.247</v>
      </c>
      <c r="R59" s="7">
        <v>0.98799999999999999</v>
      </c>
      <c r="S59" s="7">
        <v>3.952</v>
      </c>
      <c r="T59" s="7">
        <v>15.808</v>
      </c>
      <c r="U59" s="7">
        <v>63.231999999999999</v>
      </c>
      <c r="V59" s="7">
        <v>252.928</v>
      </c>
      <c r="AM59">
        <v>71</v>
      </c>
      <c r="AN59">
        <v>160</v>
      </c>
      <c r="AO59">
        <f t="shared" si="14"/>
        <v>231</v>
      </c>
    </row>
    <row r="60" spans="1:44" ht="21" x14ac:dyDescent="0.35">
      <c r="A60">
        <v>70</v>
      </c>
      <c r="B60">
        <v>1</v>
      </c>
      <c r="C60">
        <v>0</v>
      </c>
      <c r="D60">
        <v>8.2560000000000002</v>
      </c>
      <c r="E60">
        <f t="shared" si="0"/>
        <v>8.2562252800000007</v>
      </c>
      <c r="F60" s="2">
        <f t="shared" si="1"/>
        <v>2.7286821705479463E-5</v>
      </c>
      <c r="G60">
        <f t="shared" si="2"/>
        <v>9.1920000000000002</v>
      </c>
      <c r="H60" s="3">
        <f t="shared" si="3"/>
        <v>-0.11336899954357833</v>
      </c>
      <c r="I60" s="8">
        <f t="shared" si="4"/>
        <v>8.1920000000000002</v>
      </c>
      <c r="J60">
        <f t="shared" si="5"/>
        <v>6.450380800000001E-2</v>
      </c>
      <c r="K60">
        <f t="shared" si="6"/>
        <v>8.2565038079999997</v>
      </c>
      <c r="L60" s="2">
        <f t="shared" si="7"/>
        <v>-5.0380799999949488E-4</v>
      </c>
      <c r="N60">
        <f t="shared" si="11"/>
        <v>0</v>
      </c>
      <c r="O60" s="7">
        <v>127</v>
      </c>
      <c r="P60" s="7">
        <v>6.4000000000000001E-2</v>
      </c>
      <c r="Q60" s="7">
        <v>0.255</v>
      </c>
      <c r="R60" s="7">
        <v>1.02</v>
      </c>
      <c r="S60" s="7">
        <v>4.08</v>
      </c>
      <c r="T60" s="7">
        <v>16.32</v>
      </c>
      <c r="U60" s="7">
        <v>65.28</v>
      </c>
      <c r="V60" s="7">
        <v>262.14400000000001</v>
      </c>
      <c r="AM60">
        <v>72</v>
      </c>
      <c r="AN60">
        <v>159</v>
      </c>
      <c r="AO60">
        <f t="shared" si="14"/>
        <v>231</v>
      </c>
    </row>
    <row r="61" spans="1:44" ht="21" x14ac:dyDescent="0.35">
      <c r="A61">
        <v>70</v>
      </c>
      <c r="B61">
        <v>2</v>
      </c>
      <c r="C61">
        <v>0</v>
      </c>
      <c r="D61">
        <v>8.32</v>
      </c>
      <c r="E61">
        <f t="shared" si="0"/>
        <v>8.2562252800000007</v>
      </c>
      <c r="F61" s="2">
        <f t="shared" si="1"/>
        <v>-7.6652307692307228E-3</v>
      </c>
      <c r="G61">
        <f t="shared" si="2"/>
        <v>10.192</v>
      </c>
      <c r="H61" s="3">
        <f t="shared" si="3"/>
        <v>-0.22673799908715667</v>
      </c>
      <c r="I61" s="8">
        <f t="shared" si="4"/>
        <v>8.1920000000000002</v>
      </c>
      <c r="J61">
        <f t="shared" si="5"/>
        <v>6.450380800000001E-2</v>
      </c>
      <c r="K61">
        <f t="shared" si="6"/>
        <v>8.3210076160000011</v>
      </c>
      <c r="L61" s="2">
        <f t="shared" si="7"/>
        <v>-1.0076160000007661E-3</v>
      </c>
      <c r="N61">
        <f t="shared" si="11"/>
        <v>1</v>
      </c>
      <c r="O61" s="7">
        <v>128</v>
      </c>
      <c r="P61" s="7">
        <v>6.4000000000000001E-2</v>
      </c>
      <c r="Q61" s="7">
        <v>0.25600000000000001</v>
      </c>
      <c r="R61" s="7">
        <v>1.024</v>
      </c>
      <c r="S61" s="7">
        <v>4.0960000000000001</v>
      </c>
      <c r="T61" s="7">
        <v>16.384</v>
      </c>
      <c r="U61" s="7">
        <v>65.536000000000001</v>
      </c>
      <c r="V61" s="7">
        <v>261.12</v>
      </c>
      <c r="W61">
        <f>(P69-P61)/127</f>
        <v>4.9606299212598425E-4</v>
      </c>
      <c r="X61">
        <f t="shared" ref="X61:AC61" si="15">(Q69-Q61)/127</f>
        <v>2E-3</v>
      </c>
      <c r="Y61">
        <f t="shared" si="15"/>
        <v>8.0000000000000002E-3</v>
      </c>
      <c r="Z61">
        <f t="shared" si="15"/>
        <v>3.2000000000000001E-2</v>
      </c>
      <c r="AA61">
        <f t="shared" si="15"/>
        <v>0.128</v>
      </c>
      <c r="AB61">
        <f t="shared" si="15"/>
        <v>0.51200000000000001</v>
      </c>
      <c r="AC61">
        <f t="shared" si="15"/>
        <v>2.0560629921259843</v>
      </c>
    </row>
    <row r="62" spans="1:44" ht="21" x14ac:dyDescent="0.35">
      <c r="A62">
        <v>70</v>
      </c>
      <c r="B62">
        <v>3</v>
      </c>
      <c r="C62">
        <v>0</v>
      </c>
      <c r="D62">
        <v>8.3840000000000003</v>
      </c>
      <c r="E62">
        <f t="shared" si="0"/>
        <v>8.2562252800000007</v>
      </c>
      <c r="F62" s="2">
        <f t="shared" si="1"/>
        <v>-1.5240305343511411E-2</v>
      </c>
      <c r="G62">
        <f t="shared" si="2"/>
        <v>11.192</v>
      </c>
      <c r="H62" s="3">
        <f t="shared" si="3"/>
        <v>-0.34010699863073501</v>
      </c>
      <c r="I62" s="8">
        <f t="shared" si="4"/>
        <v>8.1920000000000002</v>
      </c>
      <c r="J62">
        <f t="shared" si="5"/>
        <v>6.450380800000001E-2</v>
      </c>
      <c r="K62">
        <f t="shared" si="6"/>
        <v>8.3855114240000006</v>
      </c>
      <c r="L62" s="2">
        <f t="shared" si="7"/>
        <v>-1.511424000000261E-3</v>
      </c>
      <c r="N62">
        <f t="shared" si="11"/>
        <v>1</v>
      </c>
      <c r="O62" s="7">
        <v>136</v>
      </c>
      <c r="P62" s="7">
        <v>6.8000000000000005E-2</v>
      </c>
      <c r="Q62" s="7">
        <v>0.27200000000000002</v>
      </c>
      <c r="R62" s="7">
        <v>1.0880000000000001</v>
      </c>
      <c r="S62" s="7">
        <v>4.3520000000000003</v>
      </c>
      <c r="T62" s="7">
        <v>17.408000000000001</v>
      </c>
      <c r="U62" s="7">
        <v>69.632000000000005</v>
      </c>
      <c r="V62" s="7">
        <v>278.52800000000002</v>
      </c>
      <c r="X62">
        <f>X61/W61</f>
        <v>4.0317460317460316</v>
      </c>
      <c r="Y62">
        <f t="shared" ref="Y62:AC62" si="16">Y61/X61</f>
        <v>4</v>
      </c>
      <c r="Z62">
        <f t="shared" si="16"/>
        <v>4</v>
      </c>
      <c r="AA62">
        <f t="shared" si="16"/>
        <v>4</v>
      </c>
      <c r="AB62">
        <f t="shared" si="16"/>
        <v>4</v>
      </c>
      <c r="AC62">
        <f t="shared" si="16"/>
        <v>4.015748031496063</v>
      </c>
    </row>
    <row r="63" spans="1:44" ht="21" x14ac:dyDescent="0.35">
      <c r="A63">
        <v>70</v>
      </c>
      <c r="B63">
        <v>4</v>
      </c>
      <c r="C63">
        <v>0</v>
      </c>
      <c r="D63">
        <v>8.4480000000000004</v>
      </c>
      <c r="E63">
        <f t="shared" si="0"/>
        <v>8.2562252800000007</v>
      </c>
      <c r="F63" s="2">
        <f t="shared" si="1"/>
        <v>-2.2700606060606029E-2</v>
      </c>
      <c r="G63">
        <f t="shared" si="2"/>
        <v>12.192</v>
      </c>
      <c r="H63" s="3">
        <f t="shared" si="3"/>
        <v>-0.45347599817431333</v>
      </c>
      <c r="I63" s="8">
        <f t="shared" si="4"/>
        <v>8.1920000000000002</v>
      </c>
      <c r="J63">
        <f t="shared" si="5"/>
        <v>6.450380800000001E-2</v>
      </c>
      <c r="K63">
        <f t="shared" si="6"/>
        <v>8.4500152320000002</v>
      </c>
      <c r="L63" s="2">
        <f t="shared" si="7"/>
        <v>-2.0152319999997559E-3</v>
      </c>
      <c r="N63">
        <f t="shared" si="11"/>
        <v>1</v>
      </c>
      <c r="O63" s="7">
        <v>153</v>
      </c>
      <c r="P63" s="7">
        <v>7.5999999999999998E-2</v>
      </c>
      <c r="Q63" s="7">
        <v>0.30599999999999999</v>
      </c>
      <c r="R63" s="7">
        <v>1.224</v>
      </c>
      <c r="S63" s="7">
        <v>4.8959999999999999</v>
      </c>
      <c r="T63" s="7">
        <v>19.584</v>
      </c>
      <c r="U63" s="7">
        <v>78.335999999999999</v>
      </c>
      <c r="V63" s="7">
        <v>313.34399999999999</v>
      </c>
      <c r="W63">
        <f>W61/W52</f>
        <v>1.96875</v>
      </c>
      <c r="X63">
        <f t="shared" ref="X63:AC63" si="17">X61/X52</f>
        <v>2</v>
      </c>
      <c r="Y63">
        <f t="shared" si="17"/>
        <v>2</v>
      </c>
      <c r="Z63">
        <f t="shared" si="17"/>
        <v>2</v>
      </c>
      <c r="AA63">
        <f t="shared" si="17"/>
        <v>2</v>
      </c>
      <c r="AB63">
        <f t="shared" si="17"/>
        <v>2</v>
      </c>
      <c r="AC63">
        <f t="shared" si="17"/>
        <v>1.9921875</v>
      </c>
    </row>
    <row r="64" spans="1:44" ht="21" x14ac:dyDescent="0.35">
      <c r="A64">
        <v>70</v>
      </c>
      <c r="B64">
        <v>5</v>
      </c>
      <c r="C64">
        <v>0</v>
      </c>
      <c r="D64">
        <v>5.8120000000000003</v>
      </c>
      <c r="E64">
        <f t="shared" si="0"/>
        <v>8.2562252800000007</v>
      </c>
      <c r="F64" s="2">
        <f t="shared" si="1"/>
        <v>0.42054805230557474</v>
      </c>
      <c r="G64">
        <f t="shared" si="2"/>
        <v>13.192</v>
      </c>
      <c r="H64" s="3">
        <f t="shared" si="3"/>
        <v>-0.89387095793975224</v>
      </c>
      <c r="I64" s="8">
        <f t="shared" si="4"/>
        <v>8.1920000000000002</v>
      </c>
      <c r="J64">
        <f t="shared" si="5"/>
        <v>6.450380800000001E-2</v>
      </c>
      <c r="K64">
        <f t="shared" si="6"/>
        <v>8.5145190399999997</v>
      </c>
      <c r="L64" s="2">
        <f t="shared" si="7"/>
        <v>-2.7025190399999994</v>
      </c>
      <c r="N64">
        <f t="shared" si="11"/>
        <v>1</v>
      </c>
      <c r="O64" s="7">
        <v>170</v>
      </c>
      <c r="P64" s="7">
        <v>8.5000000000000006E-2</v>
      </c>
      <c r="Q64" s="7">
        <v>0.34</v>
      </c>
      <c r="R64" s="7">
        <v>1.36</v>
      </c>
      <c r="S64" s="7">
        <v>5.44</v>
      </c>
      <c r="T64" s="7">
        <v>21.76</v>
      </c>
      <c r="U64" s="7">
        <v>87.04</v>
      </c>
      <c r="V64" s="7">
        <v>348.16</v>
      </c>
      <c r="W64">
        <f>W61/W48</f>
        <v>1.5501968503937008E-2</v>
      </c>
      <c r="X64">
        <f t="shared" ref="X64:AC64" si="18">X61/X48</f>
        <v>1.5625E-2</v>
      </c>
      <c r="Y64">
        <f t="shared" si="18"/>
        <v>1.5625E-2</v>
      </c>
      <c r="Z64">
        <f t="shared" si="18"/>
        <v>1.5625E-2</v>
      </c>
      <c r="AA64">
        <f t="shared" si="18"/>
        <v>1.5625E-2</v>
      </c>
      <c r="AB64">
        <f t="shared" si="18"/>
        <v>1.5625E-2</v>
      </c>
      <c r="AC64">
        <f t="shared" si="18"/>
        <v>1.5686515748031496E-2</v>
      </c>
    </row>
    <row r="65" spans="1:22" ht="21" x14ac:dyDescent="0.35">
      <c r="A65">
        <v>70</v>
      </c>
      <c r="B65">
        <v>6</v>
      </c>
      <c r="C65">
        <v>0</v>
      </c>
      <c r="D65">
        <v>8.5760000000000005</v>
      </c>
      <c r="E65">
        <f t="shared" si="0"/>
        <v>8.2562252800000007</v>
      </c>
      <c r="F65" s="2">
        <f t="shared" si="1"/>
        <v>-3.7287164179104458E-2</v>
      </c>
      <c r="G65">
        <f t="shared" si="2"/>
        <v>14.192</v>
      </c>
      <c r="H65" s="3">
        <f t="shared" si="3"/>
        <v>-0.68021399726147003</v>
      </c>
      <c r="I65" s="8">
        <f t="shared" si="4"/>
        <v>8.1920000000000002</v>
      </c>
      <c r="J65">
        <f t="shared" si="5"/>
        <v>6.450380800000001E-2</v>
      </c>
      <c r="K65">
        <f t="shared" si="6"/>
        <v>8.579022848000001</v>
      </c>
      <c r="L65" s="2">
        <f t="shared" si="7"/>
        <v>-3.022848000000522E-3</v>
      </c>
      <c r="N65">
        <f t="shared" si="11"/>
        <v>1</v>
      </c>
      <c r="O65" s="7">
        <v>187</v>
      </c>
      <c r="P65" s="7">
        <v>9.4E-2</v>
      </c>
      <c r="Q65" s="7">
        <v>0.374</v>
      </c>
      <c r="R65" s="7">
        <v>1.496</v>
      </c>
      <c r="S65" s="7">
        <v>5.984</v>
      </c>
      <c r="T65" s="7">
        <v>23.936</v>
      </c>
      <c r="U65" s="7">
        <v>95.744</v>
      </c>
      <c r="V65" s="7">
        <v>382.976</v>
      </c>
    </row>
    <row r="66" spans="1:22" ht="21" x14ac:dyDescent="0.35">
      <c r="A66">
        <v>70</v>
      </c>
      <c r="B66">
        <v>12</v>
      </c>
      <c r="C66">
        <v>0</v>
      </c>
      <c r="D66">
        <v>8.9600000000000009</v>
      </c>
      <c r="E66">
        <f t="shared" si="0"/>
        <v>8.2562252800000007</v>
      </c>
      <c r="F66" s="2">
        <f t="shared" si="1"/>
        <v>-7.8546285714285721E-2</v>
      </c>
      <c r="G66">
        <f t="shared" si="2"/>
        <v>20.192</v>
      </c>
      <c r="H66" s="3">
        <f t="shared" si="3"/>
        <v>-1.3604279945229401</v>
      </c>
      <c r="I66" s="8">
        <f t="shared" si="4"/>
        <v>8.1920000000000002</v>
      </c>
      <c r="J66">
        <f t="shared" si="5"/>
        <v>6.450380800000001E-2</v>
      </c>
      <c r="K66">
        <f t="shared" si="6"/>
        <v>8.9660456960000001</v>
      </c>
      <c r="L66" s="2">
        <f t="shared" si="7"/>
        <v>-6.0456959999992677E-3</v>
      </c>
      <c r="N66">
        <f t="shared" si="11"/>
        <v>1</v>
      </c>
      <c r="O66" s="7">
        <v>204</v>
      </c>
      <c r="P66" s="7">
        <v>0.10199999999999999</v>
      </c>
      <c r="Q66" s="7">
        <v>0.40799999999999997</v>
      </c>
      <c r="R66" s="7">
        <v>1.6319999999999999</v>
      </c>
      <c r="S66" s="7">
        <v>6.5279999999999996</v>
      </c>
      <c r="T66" s="7">
        <v>26.111999999999998</v>
      </c>
      <c r="U66" s="7">
        <v>104.44799999999999</v>
      </c>
      <c r="V66" s="7">
        <v>417.79199999999997</v>
      </c>
    </row>
    <row r="67" spans="1:22" ht="21" x14ac:dyDescent="0.35">
      <c r="A67">
        <v>70</v>
      </c>
      <c r="B67">
        <v>24</v>
      </c>
      <c r="C67">
        <v>0</v>
      </c>
      <c r="D67">
        <v>9.7279999999999998</v>
      </c>
      <c r="E67">
        <f t="shared" ref="E67:E119" si="19">0.032*4^(A67-66)*(1+0.00784*(1+FLOOR(B67/128,1)*B67+0.1/127*C67))</f>
        <v>8.2562252800000007</v>
      </c>
      <c r="F67" s="2">
        <f t="shared" ref="F67:F119" si="20">(E67-D67)/D67</f>
        <v>-0.15129263157894729</v>
      </c>
      <c r="G67">
        <f t="shared" ref="G67:G119" si="21">4.064/(127^2) * 4^(A67-66) * 127 + B67 * (1 +  FLOOR(B67/128,1)) + 0.1 * C67</f>
        <v>32.192</v>
      </c>
      <c r="H67" s="3">
        <f t="shared" ref="H67:H119" si="22">(D67-G67)/E67</f>
        <v>-2.7208559890458801</v>
      </c>
      <c r="I67" s="8">
        <f t="shared" ref="I67:I119" si="23">0.032*4^(A67-66)</f>
        <v>8.1920000000000002</v>
      </c>
      <c r="J67">
        <f t="shared" ref="J67:J119" si="24">0.032*4^(A67-66) * 0.007874</f>
        <v>6.450380800000001E-2</v>
      </c>
      <c r="K67">
        <f t="shared" ref="K67:K119" si="25">I67+J67*B67</f>
        <v>9.7400913920000001</v>
      </c>
      <c r="L67" s="2">
        <f t="shared" ref="L67:L119" si="26">D67-K67</f>
        <v>-1.2091392000000312E-2</v>
      </c>
      <c r="N67">
        <f t="shared" si="11"/>
        <v>1</v>
      </c>
      <c r="O67" s="7">
        <v>221</v>
      </c>
      <c r="P67" s="7">
        <v>0.111</v>
      </c>
      <c r="Q67" s="7">
        <v>0.442</v>
      </c>
      <c r="R67" s="7">
        <v>1.768</v>
      </c>
      <c r="S67" s="7">
        <v>7.0720000000000001</v>
      </c>
      <c r="T67" s="7">
        <v>28.288</v>
      </c>
      <c r="U67" s="7">
        <v>113.152</v>
      </c>
      <c r="V67" s="7">
        <v>452.608</v>
      </c>
    </row>
    <row r="68" spans="1:22" ht="21" x14ac:dyDescent="0.35">
      <c r="A68">
        <v>70</v>
      </c>
      <c r="B68">
        <v>48</v>
      </c>
      <c r="C68">
        <v>0</v>
      </c>
      <c r="D68">
        <v>11.263999999999999</v>
      </c>
      <c r="E68">
        <f t="shared" si="19"/>
        <v>8.2562252800000007</v>
      </c>
      <c r="F68" s="2">
        <f t="shared" si="20"/>
        <v>-0.26702545454545445</v>
      </c>
      <c r="G68">
        <f t="shared" si="21"/>
        <v>56.192</v>
      </c>
      <c r="H68" s="3">
        <f t="shared" si="22"/>
        <v>-5.4417119780917602</v>
      </c>
      <c r="I68" s="8">
        <f t="shared" si="23"/>
        <v>8.1920000000000002</v>
      </c>
      <c r="J68">
        <f t="shared" si="24"/>
        <v>6.450380800000001E-2</v>
      </c>
      <c r="K68">
        <f t="shared" si="25"/>
        <v>11.288182784</v>
      </c>
      <c r="L68" s="2">
        <f t="shared" si="26"/>
        <v>-2.4182784000000623E-2</v>
      </c>
      <c r="N68">
        <f t="shared" si="11"/>
        <v>1</v>
      </c>
      <c r="O68" s="7">
        <v>238</v>
      </c>
      <c r="P68" s="7">
        <v>0.11899999999999999</v>
      </c>
      <c r="Q68" s="7">
        <v>0.47599999999999998</v>
      </c>
      <c r="R68" s="7">
        <v>1.9039999999999999</v>
      </c>
      <c r="S68" s="7">
        <v>7.6159999999999997</v>
      </c>
      <c r="T68" s="7">
        <v>30.463999999999999</v>
      </c>
      <c r="U68" s="7">
        <v>121.85599999999999</v>
      </c>
      <c r="V68" s="7">
        <v>487.42399999999998</v>
      </c>
    </row>
    <row r="69" spans="1:22" ht="21" x14ac:dyDescent="0.35">
      <c r="A69">
        <v>70</v>
      </c>
      <c r="B69">
        <v>96</v>
      </c>
      <c r="C69">
        <v>0</v>
      </c>
      <c r="D69">
        <v>14.336</v>
      </c>
      <c r="E69">
        <f t="shared" si="19"/>
        <v>8.2562252800000007</v>
      </c>
      <c r="F69" s="2">
        <f t="shared" si="20"/>
        <v>-0.42409142857142856</v>
      </c>
      <c r="G69">
        <f t="shared" si="21"/>
        <v>104.19200000000001</v>
      </c>
      <c r="H69" s="3">
        <f t="shared" si="22"/>
        <v>-10.883423956183522</v>
      </c>
      <c r="I69" s="8">
        <f t="shared" si="23"/>
        <v>8.1920000000000002</v>
      </c>
      <c r="J69">
        <f t="shared" si="24"/>
        <v>6.450380800000001E-2</v>
      </c>
      <c r="K69">
        <f t="shared" si="25"/>
        <v>14.384365568000002</v>
      </c>
      <c r="L69" s="2">
        <f t="shared" si="26"/>
        <v>-4.8365568000001247E-2</v>
      </c>
      <c r="N69">
        <f t="shared" si="11"/>
        <v>1</v>
      </c>
      <c r="O69" s="7">
        <v>255</v>
      </c>
      <c r="P69" s="7">
        <v>0.127</v>
      </c>
      <c r="Q69" s="7">
        <v>0.51</v>
      </c>
      <c r="R69" s="7">
        <v>2.04</v>
      </c>
      <c r="S69" s="7">
        <v>8.16</v>
      </c>
      <c r="T69" s="7">
        <v>32.64</v>
      </c>
      <c r="U69" s="7">
        <v>130.56</v>
      </c>
      <c r="V69" s="7">
        <v>522.24</v>
      </c>
    </row>
    <row r="70" spans="1:22" x14ac:dyDescent="0.25">
      <c r="A70">
        <v>70</v>
      </c>
      <c r="B70">
        <v>127</v>
      </c>
      <c r="C70">
        <v>0</v>
      </c>
      <c r="D70">
        <v>16.32</v>
      </c>
      <c r="E70">
        <f t="shared" si="19"/>
        <v>8.2562252800000007</v>
      </c>
      <c r="F70" s="2">
        <f t="shared" si="20"/>
        <v>-0.49410384313725486</v>
      </c>
      <c r="G70">
        <f t="shared" si="21"/>
        <v>135.19200000000001</v>
      </c>
      <c r="H70" s="3">
        <f t="shared" si="22"/>
        <v>-14.39786294203445</v>
      </c>
      <c r="I70" s="8">
        <f t="shared" si="23"/>
        <v>8.1920000000000002</v>
      </c>
      <c r="J70">
        <f t="shared" si="24"/>
        <v>6.450380800000001E-2</v>
      </c>
      <c r="K70">
        <f t="shared" si="25"/>
        <v>16.383983616000002</v>
      </c>
      <c r="L70" s="2">
        <f t="shared" si="26"/>
        <v>-6.3983616000001575E-2</v>
      </c>
    </row>
    <row r="71" spans="1:22" x14ac:dyDescent="0.25">
      <c r="A71">
        <v>70</v>
      </c>
      <c r="B71">
        <v>156</v>
      </c>
      <c r="C71">
        <v>0</v>
      </c>
      <c r="D71">
        <v>19.968</v>
      </c>
      <c r="E71">
        <f t="shared" si="19"/>
        <v>18.275368960000002</v>
      </c>
      <c r="F71" s="2">
        <f t="shared" si="20"/>
        <v>-8.4767179487179406E-2</v>
      </c>
      <c r="G71">
        <f t="shared" si="21"/>
        <v>320.19200000000001</v>
      </c>
      <c r="H71" s="3">
        <f t="shared" si="22"/>
        <v>-16.427794188840277</v>
      </c>
      <c r="I71" s="8">
        <f t="shared" si="23"/>
        <v>8.1920000000000002</v>
      </c>
      <c r="J71">
        <f t="shared" si="24"/>
        <v>6.450380800000001E-2</v>
      </c>
      <c r="K71">
        <f t="shared" si="25"/>
        <v>18.254594048000001</v>
      </c>
      <c r="L71" s="2">
        <f t="shared" si="26"/>
        <v>1.7134059519999987</v>
      </c>
    </row>
    <row r="72" spans="1:22" x14ac:dyDescent="0.25">
      <c r="A72">
        <v>70</v>
      </c>
      <c r="B72">
        <v>160</v>
      </c>
      <c r="C72">
        <v>0</v>
      </c>
      <c r="D72">
        <v>20.48</v>
      </c>
      <c r="E72">
        <f t="shared" si="19"/>
        <v>18.532270080000004</v>
      </c>
      <c r="F72" s="2">
        <f t="shared" si="20"/>
        <v>-9.5103999999999841E-2</v>
      </c>
      <c r="G72">
        <f t="shared" si="21"/>
        <v>328.19200000000001</v>
      </c>
      <c r="H72" s="3">
        <f t="shared" si="22"/>
        <v>-16.60411804229436</v>
      </c>
      <c r="I72" s="8">
        <f t="shared" si="23"/>
        <v>8.1920000000000002</v>
      </c>
      <c r="J72">
        <f t="shared" si="24"/>
        <v>6.450380800000001E-2</v>
      </c>
      <c r="K72">
        <f t="shared" si="25"/>
        <v>18.51260928</v>
      </c>
      <c r="L72" s="2">
        <f t="shared" si="26"/>
        <v>1.9673907200000009</v>
      </c>
    </row>
    <row r="73" spans="1:22" x14ac:dyDescent="0.25">
      <c r="A73">
        <v>70</v>
      </c>
      <c r="B73">
        <v>161</v>
      </c>
      <c r="C73">
        <v>0</v>
      </c>
      <c r="D73">
        <v>20.608000000000001</v>
      </c>
      <c r="E73">
        <f t="shared" si="19"/>
        <v>18.596495360000002</v>
      </c>
      <c r="F73" s="2">
        <f t="shared" si="20"/>
        <v>-9.7607950310558925E-2</v>
      </c>
      <c r="G73">
        <f t="shared" si="21"/>
        <v>330.19200000000001</v>
      </c>
      <c r="H73" s="3">
        <f t="shared" si="22"/>
        <v>-16.64743781056174</v>
      </c>
      <c r="I73" s="8">
        <f t="shared" si="23"/>
        <v>8.1920000000000002</v>
      </c>
      <c r="J73">
        <f t="shared" si="24"/>
        <v>6.450380800000001E-2</v>
      </c>
      <c r="K73">
        <f t="shared" si="25"/>
        <v>18.577113088000004</v>
      </c>
      <c r="L73" s="2">
        <f t="shared" si="26"/>
        <v>2.0308869119999962</v>
      </c>
    </row>
    <row r="74" spans="1:22" x14ac:dyDescent="0.25">
      <c r="A74">
        <v>71</v>
      </c>
      <c r="B74">
        <v>1</v>
      </c>
      <c r="C74">
        <v>0</v>
      </c>
      <c r="D74">
        <v>33.024000000000001</v>
      </c>
      <c r="E74">
        <f t="shared" si="19"/>
        <v>33.024901120000003</v>
      </c>
      <c r="F74" s="2">
        <f t="shared" si="20"/>
        <v>2.7286821705479463E-5</v>
      </c>
      <c r="G74">
        <f t="shared" si="21"/>
        <v>33.768000000000001</v>
      </c>
      <c r="H74" s="3">
        <f t="shared" si="22"/>
        <v>-2.2528455037505946E-2</v>
      </c>
      <c r="I74" s="8">
        <f t="shared" si="23"/>
        <v>32.768000000000001</v>
      </c>
      <c r="J74">
        <f t="shared" si="24"/>
        <v>0.25801523200000004</v>
      </c>
      <c r="K74">
        <f t="shared" si="25"/>
        <v>33.026015231999999</v>
      </c>
      <c r="L74" s="2">
        <f t="shared" si="26"/>
        <v>-2.0152319999979795E-3</v>
      </c>
    </row>
    <row r="75" spans="1:22" x14ac:dyDescent="0.25">
      <c r="A75">
        <v>71</v>
      </c>
      <c r="B75">
        <v>2</v>
      </c>
      <c r="C75">
        <v>0</v>
      </c>
      <c r="D75">
        <v>33.28</v>
      </c>
      <c r="E75">
        <f t="shared" si="19"/>
        <v>33.024901120000003</v>
      </c>
      <c r="F75" s="2">
        <f t="shared" si="20"/>
        <v>-7.6652307692307228E-3</v>
      </c>
      <c r="G75">
        <f t="shared" si="21"/>
        <v>34.768000000000001</v>
      </c>
      <c r="H75" s="3">
        <f t="shared" si="22"/>
        <v>-4.5056910075011891E-2</v>
      </c>
      <c r="I75" s="8">
        <f t="shared" si="23"/>
        <v>32.768000000000001</v>
      </c>
      <c r="J75">
        <f t="shared" si="24"/>
        <v>0.25801523200000004</v>
      </c>
      <c r="K75">
        <f t="shared" si="25"/>
        <v>33.284030464000004</v>
      </c>
      <c r="L75" s="2">
        <f t="shared" si="26"/>
        <v>-4.0304640000030645E-3</v>
      </c>
    </row>
    <row r="76" spans="1:22" x14ac:dyDescent="0.25">
      <c r="A76">
        <v>71</v>
      </c>
      <c r="B76">
        <v>3</v>
      </c>
      <c r="C76">
        <v>0</v>
      </c>
      <c r="D76">
        <v>33.536000000000001</v>
      </c>
      <c r="E76">
        <f t="shared" si="19"/>
        <v>33.024901120000003</v>
      </c>
      <c r="F76" s="2">
        <f t="shared" si="20"/>
        <v>-1.5240305343511411E-2</v>
      </c>
      <c r="G76">
        <f t="shared" si="21"/>
        <v>35.768000000000001</v>
      </c>
      <c r="H76" s="3">
        <f t="shared" si="22"/>
        <v>-6.7585365112517837E-2</v>
      </c>
      <c r="I76" s="8">
        <f t="shared" si="23"/>
        <v>32.768000000000001</v>
      </c>
      <c r="J76">
        <f t="shared" si="24"/>
        <v>0.25801523200000004</v>
      </c>
      <c r="K76">
        <f t="shared" si="25"/>
        <v>33.542045696000002</v>
      </c>
      <c r="L76" s="2">
        <f t="shared" si="26"/>
        <v>-6.045696000001044E-3</v>
      </c>
    </row>
    <row r="77" spans="1:22" x14ac:dyDescent="0.25">
      <c r="A77">
        <v>71</v>
      </c>
      <c r="B77">
        <v>4</v>
      </c>
      <c r="C77">
        <v>0</v>
      </c>
      <c r="D77">
        <v>33.792000000000002</v>
      </c>
      <c r="E77">
        <f t="shared" si="19"/>
        <v>33.024901120000003</v>
      </c>
      <c r="F77" s="2">
        <f t="shared" si="20"/>
        <v>-2.2700606060606029E-2</v>
      </c>
      <c r="G77">
        <f t="shared" si="21"/>
        <v>36.768000000000001</v>
      </c>
      <c r="H77" s="3">
        <f t="shared" si="22"/>
        <v>-9.0113820150023782E-2</v>
      </c>
      <c r="I77" s="8">
        <f t="shared" si="23"/>
        <v>32.768000000000001</v>
      </c>
      <c r="J77">
        <f t="shared" si="24"/>
        <v>0.25801523200000004</v>
      </c>
      <c r="K77">
        <f t="shared" si="25"/>
        <v>33.800060928000001</v>
      </c>
      <c r="L77" s="2">
        <f t="shared" si="26"/>
        <v>-8.0609279999990235E-3</v>
      </c>
    </row>
    <row r="78" spans="1:22" x14ac:dyDescent="0.25">
      <c r="A78">
        <v>71</v>
      </c>
      <c r="B78">
        <v>5</v>
      </c>
      <c r="C78">
        <v>0</v>
      </c>
      <c r="D78">
        <v>34.048000000000002</v>
      </c>
      <c r="E78">
        <f t="shared" si="19"/>
        <v>33.024901120000003</v>
      </c>
      <c r="F78" s="2">
        <f t="shared" si="20"/>
        <v>-3.0048721804511253E-2</v>
      </c>
      <c r="G78">
        <f t="shared" si="21"/>
        <v>37.768000000000001</v>
      </c>
      <c r="H78" s="3">
        <f t="shared" si="22"/>
        <v>-0.11264227518752973</v>
      </c>
      <c r="I78" s="8">
        <f t="shared" si="23"/>
        <v>32.768000000000001</v>
      </c>
      <c r="J78">
        <f t="shared" si="24"/>
        <v>0.25801523200000004</v>
      </c>
      <c r="K78">
        <f t="shared" si="25"/>
        <v>34.058076159999999</v>
      </c>
      <c r="L78" s="2">
        <f t="shared" si="26"/>
        <v>-1.0076159999997003E-2</v>
      </c>
    </row>
    <row r="79" spans="1:22" x14ac:dyDescent="0.25">
      <c r="A79">
        <v>71</v>
      </c>
      <c r="B79">
        <v>6</v>
      </c>
      <c r="C79">
        <v>0</v>
      </c>
      <c r="D79">
        <v>34.304000000000002</v>
      </c>
      <c r="E79">
        <f t="shared" si="19"/>
        <v>33.024901120000003</v>
      </c>
      <c r="F79" s="2">
        <f t="shared" si="20"/>
        <v>-3.7287164179104458E-2</v>
      </c>
      <c r="G79">
        <f t="shared" si="21"/>
        <v>38.768000000000001</v>
      </c>
      <c r="H79" s="3">
        <f t="shared" si="22"/>
        <v>-0.13517073022503567</v>
      </c>
      <c r="I79" s="8">
        <f t="shared" si="23"/>
        <v>32.768000000000001</v>
      </c>
      <c r="J79">
        <f t="shared" si="24"/>
        <v>0.25801523200000004</v>
      </c>
      <c r="K79">
        <f t="shared" si="25"/>
        <v>34.316091392000004</v>
      </c>
      <c r="L79" s="2">
        <f t="shared" si="26"/>
        <v>-1.2091392000002088E-2</v>
      </c>
    </row>
    <row r="80" spans="1:22" x14ac:dyDescent="0.25">
      <c r="A80">
        <v>71</v>
      </c>
      <c r="B80">
        <v>12</v>
      </c>
      <c r="C80">
        <v>0</v>
      </c>
      <c r="D80">
        <v>35.840000000000003</v>
      </c>
      <c r="E80">
        <f t="shared" si="19"/>
        <v>33.024901120000003</v>
      </c>
      <c r="F80" s="2">
        <f t="shared" si="20"/>
        <v>-7.8546285714285721E-2</v>
      </c>
      <c r="G80">
        <f t="shared" si="21"/>
        <v>44.768000000000001</v>
      </c>
      <c r="H80" s="3">
        <f t="shared" si="22"/>
        <v>-0.27034146045007135</v>
      </c>
      <c r="I80" s="8">
        <f t="shared" si="23"/>
        <v>32.768000000000001</v>
      </c>
      <c r="J80">
        <f t="shared" si="24"/>
        <v>0.25801523200000004</v>
      </c>
      <c r="K80">
        <f t="shared" si="25"/>
        <v>35.864182784</v>
      </c>
      <c r="L80" s="2">
        <f t="shared" si="26"/>
        <v>-2.4182783999997071E-2</v>
      </c>
    </row>
    <row r="81" spans="1:12" x14ac:dyDescent="0.25">
      <c r="A81">
        <v>71</v>
      </c>
      <c r="B81">
        <v>24</v>
      </c>
      <c r="C81">
        <v>0</v>
      </c>
      <c r="D81">
        <v>38.911999999999999</v>
      </c>
      <c r="E81">
        <f t="shared" si="19"/>
        <v>33.024901120000003</v>
      </c>
      <c r="F81" s="2">
        <f t="shared" si="20"/>
        <v>-0.15129263157894729</v>
      </c>
      <c r="G81">
        <f t="shared" si="21"/>
        <v>56.768000000000001</v>
      </c>
      <c r="H81" s="3">
        <f t="shared" si="22"/>
        <v>-0.54068292090014292</v>
      </c>
      <c r="I81" s="8">
        <f t="shared" si="23"/>
        <v>32.768000000000001</v>
      </c>
      <c r="J81">
        <f t="shared" si="24"/>
        <v>0.25801523200000004</v>
      </c>
      <c r="K81">
        <f t="shared" si="25"/>
        <v>38.960365568</v>
      </c>
      <c r="L81" s="2">
        <f t="shared" si="26"/>
        <v>-4.8365568000001247E-2</v>
      </c>
    </row>
    <row r="82" spans="1:12" x14ac:dyDescent="0.25">
      <c r="A82">
        <v>71</v>
      </c>
      <c r="B82">
        <v>48</v>
      </c>
      <c r="C82">
        <v>0</v>
      </c>
      <c r="D82">
        <v>45.055999999999997</v>
      </c>
      <c r="E82">
        <f t="shared" si="19"/>
        <v>33.024901120000003</v>
      </c>
      <c r="F82" s="2">
        <f t="shared" si="20"/>
        <v>-0.26702545454545445</v>
      </c>
      <c r="G82">
        <f t="shared" si="21"/>
        <v>80.768000000000001</v>
      </c>
      <c r="H82" s="3">
        <f t="shared" si="22"/>
        <v>-1.0813658418002858</v>
      </c>
      <c r="I82" s="8">
        <f t="shared" si="23"/>
        <v>32.768000000000001</v>
      </c>
      <c r="J82">
        <f t="shared" si="24"/>
        <v>0.25801523200000004</v>
      </c>
      <c r="K82">
        <f t="shared" si="25"/>
        <v>45.152731136</v>
      </c>
      <c r="L82" s="2">
        <f t="shared" si="26"/>
        <v>-9.6731136000002493E-2</v>
      </c>
    </row>
    <row r="83" spans="1:12" x14ac:dyDescent="0.25">
      <c r="A83">
        <v>71</v>
      </c>
      <c r="B83">
        <v>96</v>
      </c>
      <c r="C83">
        <v>0</v>
      </c>
      <c r="D83">
        <v>57.344000000000001</v>
      </c>
      <c r="E83">
        <f t="shared" si="19"/>
        <v>33.024901120000003</v>
      </c>
      <c r="F83" s="2">
        <f t="shared" si="20"/>
        <v>-0.42409142857142856</v>
      </c>
      <c r="G83">
        <f t="shared" si="21"/>
        <v>128.768</v>
      </c>
      <c r="H83" s="3">
        <f t="shared" si="22"/>
        <v>-2.1627316836005717</v>
      </c>
      <c r="I83" s="8">
        <f t="shared" si="23"/>
        <v>32.768000000000001</v>
      </c>
      <c r="J83">
        <f t="shared" si="24"/>
        <v>0.25801523200000004</v>
      </c>
      <c r="K83">
        <f t="shared" si="25"/>
        <v>57.537462272000006</v>
      </c>
      <c r="L83" s="2">
        <f t="shared" si="26"/>
        <v>-0.19346227200000499</v>
      </c>
    </row>
    <row r="84" spans="1:12" x14ac:dyDescent="0.25">
      <c r="A84">
        <v>71</v>
      </c>
      <c r="B84">
        <v>127</v>
      </c>
      <c r="C84">
        <v>0</v>
      </c>
      <c r="D84">
        <v>65.28</v>
      </c>
      <c r="E84">
        <f t="shared" si="19"/>
        <v>33.024901120000003</v>
      </c>
      <c r="F84" s="2">
        <f t="shared" si="20"/>
        <v>-0.49410384313725486</v>
      </c>
      <c r="G84">
        <f t="shared" si="21"/>
        <v>159.768</v>
      </c>
      <c r="H84" s="3">
        <f t="shared" si="22"/>
        <v>-2.8611137897632557</v>
      </c>
      <c r="I84" s="8">
        <f t="shared" si="23"/>
        <v>32.768000000000001</v>
      </c>
      <c r="J84">
        <f t="shared" si="24"/>
        <v>0.25801523200000004</v>
      </c>
      <c r="K84">
        <f t="shared" si="25"/>
        <v>65.535934464000007</v>
      </c>
      <c r="L84" s="2">
        <f t="shared" si="26"/>
        <v>-0.2559344640000063</v>
      </c>
    </row>
    <row r="85" spans="1:12" x14ac:dyDescent="0.25">
      <c r="A85">
        <v>71</v>
      </c>
      <c r="B85">
        <v>156</v>
      </c>
      <c r="C85">
        <v>0</v>
      </c>
      <c r="D85">
        <v>79.872</v>
      </c>
      <c r="E85">
        <f t="shared" si="19"/>
        <v>73.101475840000006</v>
      </c>
      <c r="F85" s="2">
        <f t="shared" si="20"/>
        <v>-8.4767179487179406E-2</v>
      </c>
      <c r="G85">
        <f t="shared" si="21"/>
        <v>344.76800000000003</v>
      </c>
      <c r="H85" s="3">
        <f t="shared" si="22"/>
        <v>-3.6236751304417987</v>
      </c>
      <c r="I85" s="8">
        <f t="shared" si="23"/>
        <v>32.768000000000001</v>
      </c>
      <c r="J85">
        <f t="shared" si="24"/>
        <v>0.25801523200000004</v>
      </c>
      <c r="K85">
        <f t="shared" si="25"/>
        <v>73.018376192000005</v>
      </c>
      <c r="L85" s="2">
        <f t="shared" si="26"/>
        <v>6.8536238079999947</v>
      </c>
    </row>
    <row r="86" spans="1:12" x14ac:dyDescent="0.25">
      <c r="A86">
        <v>71</v>
      </c>
      <c r="B86">
        <v>160</v>
      </c>
      <c r="C86">
        <v>0</v>
      </c>
      <c r="D86">
        <v>81.92</v>
      </c>
      <c r="E86">
        <f t="shared" si="19"/>
        <v>74.129080320000014</v>
      </c>
      <c r="F86" s="2">
        <f t="shared" si="20"/>
        <v>-9.5103999999999841E-2</v>
      </c>
      <c r="G86">
        <f t="shared" si="21"/>
        <v>352.76800000000003</v>
      </c>
      <c r="H86" s="3">
        <f t="shared" si="22"/>
        <v>-3.653734793832661</v>
      </c>
      <c r="I86" s="8">
        <f t="shared" si="23"/>
        <v>32.768000000000001</v>
      </c>
      <c r="J86">
        <f t="shared" si="24"/>
        <v>0.25801523200000004</v>
      </c>
      <c r="K86">
        <f t="shared" si="25"/>
        <v>74.050437119999998</v>
      </c>
      <c r="L86" s="2">
        <f t="shared" si="26"/>
        <v>7.8695628800000037</v>
      </c>
    </row>
    <row r="87" spans="1:12" x14ac:dyDescent="0.25">
      <c r="A87">
        <v>72</v>
      </c>
      <c r="B87">
        <v>1</v>
      </c>
      <c r="C87">
        <v>0</v>
      </c>
      <c r="D87">
        <v>132.096</v>
      </c>
      <c r="E87">
        <f t="shared" si="19"/>
        <v>132.09960448000001</v>
      </c>
      <c r="F87" s="2">
        <f t="shared" si="20"/>
        <v>2.7286821705479463E-5</v>
      </c>
      <c r="G87">
        <f t="shared" si="21"/>
        <v>132.072</v>
      </c>
      <c r="H87" s="3">
        <f t="shared" si="22"/>
        <v>1.8168108901215165E-4</v>
      </c>
      <c r="I87" s="8">
        <f t="shared" si="23"/>
        <v>131.072</v>
      </c>
      <c r="J87">
        <f t="shared" si="24"/>
        <v>1.0320609280000002</v>
      </c>
      <c r="K87">
        <f t="shared" si="25"/>
        <v>132.104060928</v>
      </c>
      <c r="L87" s="2">
        <f t="shared" si="26"/>
        <v>-8.0609279999919181E-3</v>
      </c>
    </row>
    <row r="88" spans="1:12" x14ac:dyDescent="0.25">
      <c r="A88">
        <v>72</v>
      </c>
      <c r="B88">
        <v>2</v>
      </c>
      <c r="C88">
        <v>0</v>
      </c>
      <c r="D88">
        <v>133.12</v>
      </c>
      <c r="E88">
        <f t="shared" si="19"/>
        <v>132.09960448000001</v>
      </c>
      <c r="F88" s="2">
        <f t="shared" si="20"/>
        <v>-7.6652307692307228E-3</v>
      </c>
      <c r="G88">
        <f t="shared" si="21"/>
        <v>133.072</v>
      </c>
      <c r="H88" s="3">
        <f t="shared" si="22"/>
        <v>3.633621780243033E-4</v>
      </c>
      <c r="I88" s="8">
        <f t="shared" si="23"/>
        <v>131.072</v>
      </c>
      <c r="J88">
        <f t="shared" si="24"/>
        <v>1.0320609280000002</v>
      </c>
      <c r="K88">
        <f t="shared" si="25"/>
        <v>133.13612185600002</v>
      </c>
      <c r="L88" s="2">
        <f t="shared" si="26"/>
        <v>-1.6121856000012258E-2</v>
      </c>
    </row>
    <row r="89" spans="1:12" x14ac:dyDescent="0.25">
      <c r="A89">
        <v>72</v>
      </c>
      <c r="B89">
        <v>3</v>
      </c>
      <c r="C89">
        <v>0</v>
      </c>
      <c r="D89">
        <v>134.14400000000001</v>
      </c>
      <c r="E89">
        <f t="shared" si="19"/>
        <v>132.09960448000001</v>
      </c>
      <c r="F89" s="2">
        <f t="shared" si="20"/>
        <v>-1.5240305343511411E-2</v>
      </c>
      <c r="G89">
        <f t="shared" si="21"/>
        <v>134.072</v>
      </c>
      <c r="H89" s="3">
        <f t="shared" si="22"/>
        <v>5.4504326703645495E-4</v>
      </c>
      <c r="I89" s="8">
        <f t="shared" si="23"/>
        <v>131.072</v>
      </c>
      <c r="J89">
        <f t="shared" si="24"/>
        <v>1.0320609280000002</v>
      </c>
      <c r="K89">
        <f t="shared" si="25"/>
        <v>134.16818278400001</v>
      </c>
      <c r="L89" s="2">
        <f t="shared" si="26"/>
        <v>-2.4182784000004176E-2</v>
      </c>
    </row>
    <row r="90" spans="1:12" x14ac:dyDescent="0.25">
      <c r="A90">
        <v>72</v>
      </c>
      <c r="B90">
        <v>4</v>
      </c>
      <c r="C90">
        <v>0</v>
      </c>
      <c r="D90">
        <v>135.16800000000001</v>
      </c>
      <c r="E90">
        <f t="shared" si="19"/>
        <v>132.09960448000001</v>
      </c>
      <c r="F90" s="2">
        <f t="shared" si="20"/>
        <v>-2.2700606060606029E-2</v>
      </c>
      <c r="G90">
        <f t="shared" si="21"/>
        <v>135.072</v>
      </c>
      <c r="H90" s="3">
        <f t="shared" si="22"/>
        <v>7.267243560486066E-4</v>
      </c>
      <c r="I90" s="8">
        <f t="shared" si="23"/>
        <v>131.072</v>
      </c>
      <c r="J90">
        <f t="shared" si="24"/>
        <v>1.0320609280000002</v>
      </c>
      <c r="K90">
        <f t="shared" si="25"/>
        <v>135.200243712</v>
      </c>
      <c r="L90" s="2">
        <f t="shared" si="26"/>
        <v>-3.2243711999996094E-2</v>
      </c>
    </row>
    <row r="91" spans="1:12" x14ac:dyDescent="0.25">
      <c r="A91">
        <v>72</v>
      </c>
      <c r="B91">
        <v>5</v>
      </c>
      <c r="C91">
        <v>0</v>
      </c>
      <c r="D91">
        <v>136.19200000000001</v>
      </c>
      <c r="E91">
        <f t="shared" si="19"/>
        <v>132.09960448000001</v>
      </c>
      <c r="F91" s="2">
        <f t="shared" si="20"/>
        <v>-3.0048721804511253E-2</v>
      </c>
      <c r="G91">
        <f t="shared" si="21"/>
        <v>136.072</v>
      </c>
      <c r="H91" s="3">
        <f t="shared" si="22"/>
        <v>9.0840544506075825E-4</v>
      </c>
      <c r="I91" s="8">
        <f t="shared" si="23"/>
        <v>131.072</v>
      </c>
      <c r="J91">
        <f t="shared" si="24"/>
        <v>1.0320609280000002</v>
      </c>
      <c r="K91">
        <f t="shared" si="25"/>
        <v>136.23230464</v>
      </c>
      <c r="L91" s="2">
        <f t="shared" si="26"/>
        <v>-4.0304639999988012E-2</v>
      </c>
    </row>
    <row r="92" spans="1:12" x14ac:dyDescent="0.25">
      <c r="A92">
        <v>72</v>
      </c>
      <c r="B92">
        <v>6</v>
      </c>
      <c r="C92">
        <v>0</v>
      </c>
      <c r="D92">
        <v>137.21600000000001</v>
      </c>
      <c r="E92">
        <f t="shared" si="19"/>
        <v>132.09960448000001</v>
      </c>
      <c r="F92" s="2">
        <f t="shared" si="20"/>
        <v>-3.7287164179104458E-2</v>
      </c>
      <c r="G92">
        <f t="shared" si="21"/>
        <v>137.072</v>
      </c>
      <c r="H92" s="3">
        <f t="shared" si="22"/>
        <v>1.0900865340729099E-3</v>
      </c>
      <c r="I92" s="8">
        <f t="shared" si="23"/>
        <v>131.072</v>
      </c>
      <c r="J92">
        <f t="shared" si="24"/>
        <v>1.0320609280000002</v>
      </c>
      <c r="K92">
        <f t="shared" si="25"/>
        <v>137.26436556800002</v>
      </c>
      <c r="L92" s="2">
        <f t="shared" si="26"/>
        <v>-4.8365568000008352E-2</v>
      </c>
    </row>
    <row r="93" spans="1:12" x14ac:dyDescent="0.25">
      <c r="A93">
        <v>72</v>
      </c>
      <c r="B93">
        <v>12</v>
      </c>
      <c r="C93">
        <v>0</v>
      </c>
      <c r="D93">
        <v>143.36000000000001</v>
      </c>
      <c r="E93">
        <f t="shared" si="19"/>
        <v>132.09960448000001</v>
      </c>
      <c r="F93" s="2">
        <f t="shared" si="20"/>
        <v>-7.8546285714285721E-2</v>
      </c>
      <c r="G93">
        <f t="shared" si="21"/>
        <v>143.072</v>
      </c>
      <c r="H93" s="3">
        <f t="shared" si="22"/>
        <v>2.1801730681458198E-3</v>
      </c>
      <c r="I93" s="8">
        <f t="shared" si="23"/>
        <v>131.072</v>
      </c>
      <c r="J93">
        <f t="shared" si="24"/>
        <v>1.0320609280000002</v>
      </c>
      <c r="K93">
        <f t="shared" si="25"/>
        <v>143.456731136</v>
      </c>
      <c r="L93" s="2">
        <f t="shared" si="26"/>
        <v>-9.6731135999988282E-2</v>
      </c>
    </row>
    <row r="94" spans="1:12" x14ac:dyDescent="0.25">
      <c r="A94">
        <v>72</v>
      </c>
      <c r="B94">
        <v>24</v>
      </c>
      <c r="C94">
        <v>0</v>
      </c>
      <c r="D94">
        <v>155.648</v>
      </c>
      <c r="E94">
        <f t="shared" si="19"/>
        <v>132.09960448000001</v>
      </c>
      <c r="F94" s="2">
        <f t="shared" si="20"/>
        <v>-0.15129263157894729</v>
      </c>
      <c r="G94">
        <f t="shared" si="21"/>
        <v>155.072</v>
      </c>
      <c r="H94" s="3">
        <f t="shared" si="22"/>
        <v>4.3603461362914245E-3</v>
      </c>
      <c r="I94" s="8">
        <f t="shared" si="23"/>
        <v>131.072</v>
      </c>
      <c r="J94">
        <f t="shared" si="24"/>
        <v>1.0320609280000002</v>
      </c>
      <c r="K94">
        <f t="shared" si="25"/>
        <v>155.841462272</v>
      </c>
      <c r="L94" s="2">
        <f t="shared" si="26"/>
        <v>-0.19346227200000499</v>
      </c>
    </row>
    <row r="95" spans="1:12" x14ac:dyDescent="0.25">
      <c r="A95">
        <v>72</v>
      </c>
      <c r="B95">
        <v>48</v>
      </c>
      <c r="C95">
        <v>0</v>
      </c>
      <c r="D95">
        <v>180.22399999999999</v>
      </c>
      <c r="E95">
        <f t="shared" si="19"/>
        <v>132.09960448000001</v>
      </c>
      <c r="F95" s="2">
        <f t="shared" si="20"/>
        <v>-0.26702545454545445</v>
      </c>
      <c r="G95">
        <f t="shared" si="21"/>
        <v>179.072</v>
      </c>
      <c r="H95" s="3">
        <f t="shared" si="22"/>
        <v>8.720692272582849E-3</v>
      </c>
      <c r="I95" s="8">
        <f t="shared" si="23"/>
        <v>131.072</v>
      </c>
      <c r="J95">
        <f t="shared" si="24"/>
        <v>1.0320609280000002</v>
      </c>
      <c r="K95">
        <f t="shared" si="25"/>
        <v>180.610924544</v>
      </c>
      <c r="L95" s="2">
        <f t="shared" si="26"/>
        <v>-0.38692454400000997</v>
      </c>
    </row>
    <row r="96" spans="1:12" x14ac:dyDescent="0.25">
      <c r="A96">
        <v>72</v>
      </c>
      <c r="B96">
        <v>96</v>
      </c>
      <c r="C96">
        <v>0</v>
      </c>
      <c r="D96">
        <v>229.376</v>
      </c>
      <c r="E96">
        <f t="shared" si="19"/>
        <v>132.09960448000001</v>
      </c>
      <c r="F96" s="2">
        <f t="shared" si="20"/>
        <v>-0.42409142857142856</v>
      </c>
      <c r="G96">
        <f t="shared" si="21"/>
        <v>227.072</v>
      </c>
      <c r="H96" s="3">
        <f t="shared" si="22"/>
        <v>1.7441384545165913E-2</v>
      </c>
      <c r="I96" s="8">
        <f t="shared" si="23"/>
        <v>131.072</v>
      </c>
      <c r="J96">
        <f t="shared" si="24"/>
        <v>1.0320609280000002</v>
      </c>
      <c r="K96">
        <f t="shared" si="25"/>
        <v>230.14984908800002</v>
      </c>
      <c r="L96" s="2">
        <f t="shared" si="26"/>
        <v>-0.77384908800001995</v>
      </c>
    </row>
    <row r="97" spans="1:12" x14ac:dyDescent="0.25">
      <c r="A97">
        <v>72</v>
      </c>
      <c r="B97">
        <v>127</v>
      </c>
      <c r="C97">
        <v>0</v>
      </c>
      <c r="D97">
        <v>261.12</v>
      </c>
      <c r="E97">
        <f t="shared" si="19"/>
        <v>132.09960448000001</v>
      </c>
      <c r="F97" s="2">
        <f t="shared" si="20"/>
        <v>-0.49410384313725486</v>
      </c>
      <c r="G97">
        <f t="shared" si="21"/>
        <v>258.072</v>
      </c>
      <c r="H97" s="3">
        <f t="shared" si="22"/>
        <v>2.30734983045424E-2</v>
      </c>
      <c r="I97" s="8">
        <f t="shared" si="23"/>
        <v>131.072</v>
      </c>
      <c r="J97">
        <f t="shared" si="24"/>
        <v>1.0320609280000002</v>
      </c>
      <c r="K97">
        <f t="shared" si="25"/>
        <v>262.14373785600003</v>
      </c>
      <c r="L97" s="2">
        <f t="shared" si="26"/>
        <v>-1.0237378560000252</v>
      </c>
    </row>
    <row r="98" spans="1:12" x14ac:dyDescent="0.25">
      <c r="A98">
        <v>72</v>
      </c>
      <c r="B98">
        <v>156</v>
      </c>
      <c r="C98">
        <v>0</v>
      </c>
      <c r="D98">
        <v>319.488</v>
      </c>
      <c r="E98">
        <f t="shared" si="19"/>
        <v>292.40590336000002</v>
      </c>
      <c r="F98" s="2">
        <f t="shared" si="20"/>
        <v>-8.4767179487179406E-2</v>
      </c>
      <c r="G98">
        <f t="shared" si="21"/>
        <v>443.072</v>
      </c>
      <c r="H98" s="3">
        <f t="shared" si="22"/>
        <v>-0.42264536584217882</v>
      </c>
      <c r="I98" s="8">
        <f t="shared" si="23"/>
        <v>131.072</v>
      </c>
      <c r="J98">
        <f t="shared" si="24"/>
        <v>1.0320609280000002</v>
      </c>
      <c r="K98">
        <f t="shared" si="25"/>
        <v>292.07350476800002</v>
      </c>
      <c r="L98" s="2">
        <f t="shared" si="26"/>
        <v>27.414495231999979</v>
      </c>
    </row>
    <row r="99" spans="1:12" x14ac:dyDescent="0.25">
      <c r="A99">
        <v>72</v>
      </c>
      <c r="B99">
        <v>159</v>
      </c>
      <c r="C99">
        <v>0</v>
      </c>
      <c r="D99">
        <v>325.63200000000001</v>
      </c>
      <c r="E99">
        <f t="shared" si="19"/>
        <v>295.48871680000002</v>
      </c>
      <c r="F99" s="2">
        <f t="shared" si="20"/>
        <v>-9.2568553459119449E-2</v>
      </c>
      <c r="G99">
        <f t="shared" si="21"/>
        <v>449.072</v>
      </c>
      <c r="H99" s="3">
        <f t="shared" si="22"/>
        <v>-0.4177486075840578</v>
      </c>
      <c r="I99" s="8">
        <f t="shared" si="23"/>
        <v>131.072</v>
      </c>
      <c r="J99">
        <f t="shared" si="24"/>
        <v>1.0320609280000002</v>
      </c>
      <c r="K99">
        <f t="shared" si="25"/>
        <v>295.16968755200003</v>
      </c>
      <c r="L99" s="2">
        <f t="shared" si="26"/>
        <v>30.462312447999977</v>
      </c>
    </row>
    <row r="100" spans="1:12" x14ac:dyDescent="0.25">
      <c r="A100">
        <v>72</v>
      </c>
      <c r="B100">
        <v>0</v>
      </c>
      <c r="C100">
        <v>1</v>
      </c>
      <c r="D100">
        <v>131.07599999999999</v>
      </c>
      <c r="E100">
        <f t="shared" si="19"/>
        <v>132.10041361738581</v>
      </c>
      <c r="F100" s="2">
        <f t="shared" si="20"/>
        <v>7.8154171426181619E-3</v>
      </c>
      <c r="G100">
        <f t="shared" si="21"/>
        <v>131.172</v>
      </c>
      <c r="H100" s="3">
        <f t="shared" si="22"/>
        <v>-7.2671990473895858E-4</v>
      </c>
      <c r="I100" s="8">
        <f t="shared" si="23"/>
        <v>131.072</v>
      </c>
      <c r="J100">
        <f t="shared" si="24"/>
        <v>1.0320609280000002</v>
      </c>
      <c r="K100">
        <f t="shared" si="25"/>
        <v>131.072</v>
      </c>
      <c r="L100" s="2">
        <f t="shared" si="26"/>
        <v>3.9999999999906777E-3</v>
      </c>
    </row>
    <row r="101" spans="1:12" x14ac:dyDescent="0.25">
      <c r="A101">
        <v>72</v>
      </c>
      <c r="B101">
        <v>0</v>
      </c>
      <c r="C101">
        <v>2</v>
      </c>
      <c r="D101">
        <v>131.08000000000001</v>
      </c>
      <c r="E101">
        <f t="shared" si="19"/>
        <v>132.10122275477164</v>
      </c>
      <c r="F101" s="2">
        <f t="shared" si="20"/>
        <v>7.7908357855632293E-3</v>
      </c>
      <c r="G101">
        <f t="shared" si="21"/>
        <v>131.27199999999999</v>
      </c>
      <c r="H101" s="3">
        <f t="shared" si="22"/>
        <v>-1.4534309069674648E-3</v>
      </c>
      <c r="I101" s="8">
        <f t="shared" si="23"/>
        <v>131.072</v>
      </c>
      <c r="J101">
        <f t="shared" si="24"/>
        <v>1.0320609280000002</v>
      </c>
      <c r="K101">
        <f t="shared" si="25"/>
        <v>131.072</v>
      </c>
      <c r="L101" s="2">
        <f t="shared" si="26"/>
        <v>8.0000000000097771E-3</v>
      </c>
    </row>
    <row r="102" spans="1:12" x14ac:dyDescent="0.25">
      <c r="A102">
        <v>72</v>
      </c>
      <c r="B102">
        <v>0</v>
      </c>
      <c r="C102">
        <v>3</v>
      </c>
      <c r="D102">
        <v>131.084</v>
      </c>
      <c r="E102">
        <f t="shared" si="19"/>
        <v>132.10203189215747</v>
      </c>
      <c r="F102" s="2">
        <f t="shared" si="20"/>
        <v>7.766255928698138E-3</v>
      </c>
      <c r="G102">
        <f t="shared" si="21"/>
        <v>131.37200000000001</v>
      </c>
      <c r="H102" s="3">
        <f t="shared" si="22"/>
        <v>-2.1801330068497507E-3</v>
      </c>
      <c r="I102" s="8">
        <f t="shared" si="23"/>
        <v>131.072</v>
      </c>
      <c r="J102">
        <f t="shared" si="24"/>
        <v>1.0320609280000002</v>
      </c>
      <c r="K102">
        <f t="shared" si="25"/>
        <v>131.072</v>
      </c>
      <c r="L102" s="2">
        <f t="shared" si="26"/>
        <v>1.2000000000000455E-2</v>
      </c>
    </row>
    <row r="103" spans="1:12" x14ac:dyDescent="0.25">
      <c r="A103">
        <v>72</v>
      </c>
      <c r="B103">
        <v>0</v>
      </c>
      <c r="C103">
        <v>4</v>
      </c>
      <c r="D103">
        <v>131.08799999999999</v>
      </c>
      <c r="E103">
        <f t="shared" si="19"/>
        <v>132.10284102954333</v>
      </c>
      <c r="F103" s="2">
        <f t="shared" si="20"/>
        <v>7.7416775718855552E-3</v>
      </c>
      <c r="G103">
        <f t="shared" si="21"/>
        <v>131.47200000000001</v>
      </c>
      <c r="H103" s="3">
        <f t="shared" si="22"/>
        <v>-2.9068262045487516E-3</v>
      </c>
      <c r="I103" s="8">
        <f t="shared" si="23"/>
        <v>131.072</v>
      </c>
      <c r="J103">
        <f t="shared" si="24"/>
        <v>1.0320609280000002</v>
      </c>
      <c r="K103">
        <f t="shared" si="25"/>
        <v>131.072</v>
      </c>
      <c r="L103" s="2">
        <f t="shared" si="26"/>
        <v>1.5999999999991132E-2</v>
      </c>
    </row>
    <row r="104" spans="1:12" x14ac:dyDescent="0.25">
      <c r="A104">
        <v>72</v>
      </c>
      <c r="B104">
        <v>0</v>
      </c>
      <c r="C104">
        <v>5</v>
      </c>
      <c r="D104">
        <v>131.09200000000001</v>
      </c>
      <c r="E104">
        <f t="shared" si="19"/>
        <v>132.10365016692916</v>
      </c>
      <c r="F104" s="2">
        <f t="shared" si="20"/>
        <v>7.7171007149875182E-3</v>
      </c>
      <c r="G104">
        <f t="shared" si="21"/>
        <v>131.572</v>
      </c>
      <c r="H104" s="3">
        <f t="shared" si="22"/>
        <v>-3.6335105002280477E-3</v>
      </c>
      <c r="I104" s="8">
        <f t="shared" si="23"/>
        <v>131.072</v>
      </c>
      <c r="J104">
        <f t="shared" si="24"/>
        <v>1.0320609280000002</v>
      </c>
      <c r="K104">
        <f t="shared" si="25"/>
        <v>131.072</v>
      </c>
      <c r="L104" s="2">
        <f t="shared" si="26"/>
        <v>2.0000000000010232E-2</v>
      </c>
    </row>
    <row r="105" spans="1:12" x14ac:dyDescent="0.25">
      <c r="A105">
        <v>72</v>
      </c>
      <c r="B105">
        <v>0</v>
      </c>
      <c r="C105">
        <v>6</v>
      </c>
      <c r="D105">
        <v>131.096</v>
      </c>
      <c r="E105">
        <f t="shared" si="19"/>
        <v>132.10445930431496</v>
      </c>
      <c r="F105" s="2">
        <f t="shared" si="20"/>
        <v>7.6925253578671651E-3</v>
      </c>
      <c r="G105">
        <f t="shared" si="21"/>
        <v>131.672</v>
      </c>
      <c r="H105" s="3">
        <f t="shared" si="22"/>
        <v>-4.3601858940516434E-3</v>
      </c>
      <c r="I105" s="8">
        <f t="shared" si="23"/>
        <v>131.072</v>
      </c>
      <c r="J105">
        <f t="shared" si="24"/>
        <v>1.0320609280000002</v>
      </c>
      <c r="K105">
        <f t="shared" si="25"/>
        <v>131.072</v>
      </c>
      <c r="L105" s="2">
        <f t="shared" si="26"/>
        <v>2.4000000000000909E-2</v>
      </c>
    </row>
    <row r="106" spans="1:12" x14ac:dyDescent="0.25">
      <c r="A106">
        <v>72</v>
      </c>
      <c r="B106">
        <v>0</v>
      </c>
      <c r="C106">
        <v>12</v>
      </c>
      <c r="D106">
        <v>131.12</v>
      </c>
      <c r="E106">
        <f t="shared" si="19"/>
        <v>132.10931412862993</v>
      </c>
      <c r="F106" s="2">
        <f t="shared" si="20"/>
        <v>7.5451047027907886E-3</v>
      </c>
      <c r="G106">
        <f t="shared" si="21"/>
        <v>132.27199999999999</v>
      </c>
      <c r="H106" s="3">
        <f t="shared" si="22"/>
        <v>-8.7200513271783932E-3</v>
      </c>
      <c r="I106" s="8">
        <f t="shared" si="23"/>
        <v>131.072</v>
      </c>
      <c r="J106">
        <f t="shared" si="24"/>
        <v>1.0320609280000002</v>
      </c>
      <c r="K106">
        <f t="shared" si="25"/>
        <v>131.072</v>
      </c>
      <c r="L106" s="2">
        <f t="shared" si="26"/>
        <v>4.8000000000001819E-2</v>
      </c>
    </row>
    <row r="107" spans="1:12" x14ac:dyDescent="0.25">
      <c r="A107">
        <v>72</v>
      </c>
      <c r="B107">
        <v>0</v>
      </c>
      <c r="C107">
        <v>24</v>
      </c>
      <c r="D107">
        <v>131.16800000000001</v>
      </c>
      <c r="E107">
        <f t="shared" si="19"/>
        <v>132.11902377725983</v>
      </c>
      <c r="F107" s="2">
        <f t="shared" si="20"/>
        <v>7.2504252352694268E-3</v>
      </c>
      <c r="G107">
        <f t="shared" si="21"/>
        <v>133.47200000000001</v>
      </c>
      <c r="H107" s="3">
        <f t="shared" si="22"/>
        <v>-1.7438820951964709E-2</v>
      </c>
      <c r="I107" s="8">
        <f t="shared" si="23"/>
        <v>131.072</v>
      </c>
      <c r="J107">
        <f t="shared" si="24"/>
        <v>1.0320609280000002</v>
      </c>
      <c r="K107">
        <f t="shared" si="25"/>
        <v>131.072</v>
      </c>
      <c r="L107" s="2">
        <f t="shared" si="26"/>
        <v>9.6000000000003638E-2</v>
      </c>
    </row>
    <row r="108" spans="1:12" x14ac:dyDescent="0.25">
      <c r="A108">
        <v>72</v>
      </c>
      <c r="B108">
        <v>0</v>
      </c>
      <c r="C108">
        <v>48</v>
      </c>
      <c r="D108">
        <v>131.26400000000001</v>
      </c>
      <c r="E108">
        <f t="shared" si="19"/>
        <v>132.1384430745197</v>
      </c>
      <c r="F108" s="2">
        <f t="shared" si="20"/>
        <v>6.66171284220875E-3</v>
      </c>
      <c r="G108">
        <f t="shared" si="21"/>
        <v>135.87200000000001</v>
      </c>
      <c r="H108" s="3">
        <f t="shared" si="22"/>
        <v>-3.4872516224527597E-2</v>
      </c>
      <c r="I108" s="8">
        <f t="shared" si="23"/>
        <v>131.072</v>
      </c>
      <c r="J108">
        <f t="shared" si="24"/>
        <v>1.0320609280000002</v>
      </c>
      <c r="K108">
        <f t="shared" si="25"/>
        <v>131.072</v>
      </c>
      <c r="L108" s="2">
        <f t="shared" si="26"/>
        <v>0.19200000000000728</v>
      </c>
    </row>
    <row r="109" spans="1:12" x14ac:dyDescent="0.25">
      <c r="A109">
        <v>72</v>
      </c>
      <c r="B109">
        <v>0</v>
      </c>
      <c r="C109">
        <v>96</v>
      </c>
      <c r="D109">
        <v>131.45599999999999</v>
      </c>
      <c r="E109">
        <f t="shared" si="19"/>
        <v>132.17728166903936</v>
      </c>
      <c r="F109" s="2">
        <f t="shared" si="20"/>
        <v>5.4868676137975513E-3</v>
      </c>
      <c r="G109">
        <f t="shared" si="21"/>
        <v>140.672</v>
      </c>
      <c r="H109" s="3">
        <f t="shared" si="22"/>
        <v>-6.9724538768137834E-2</v>
      </c>
      <c r="I109" s="8">
        <f t="shared" si="23"/>
        <v>131.072</v>
      </c>
      <c r="J109">
        <f t="shared" si="24"/>
        <v>1.0320609280000002</v>
      </c>
      <c r="K109">
        <f t="shared" si="25"/>
        <v>131.072</v>
      </c>
      <c r="L109" s="2">
        <f t="shared" si="26"/>
        <v>0.38399999999998613</v>
      </c>
    </row>
    <row r="110" spans="1:12" x14ac:dyDescent="0.25">
      <c r="A110">
        <v>72</v>
      </c>
      <c r="B110">
        <v>0</v>
      </c>
      <c r="C110">
        <v>127</v>
      </c>
      <c r="D110">
        <v>131.58000000000001</v>
      </c>
      <c r="E110">
        <f t="shared" si="19"/>
        <v>132.20236492800001</v>
      </c>
      <c r="F110" s="2">
        <f t="shared" si="20"/>
        <v>4.729935613315063E-3</v>
      </c>
      <c r="G110">
        <f t="shared" si="21"/>
        <v>143.77199999999999</v>
      </c>
      <c r="H110" s="3">
        <f t="shared" si="22"/>
        <v>-9.2222253411578387E-2</v>
      </c>
      <c r="I110" s="8">
        <f t="shared" si="23"/>
        <v>131.072</v>
      </c>
      <c r="J110">
        <f t="shared" si="24"/>
        <v>1.0320609280000002</v>
      </c>
      <c r="K110">
        <f t="shared" si="25"/>
        <v>131.072</v>
      </c>
      <c r="L110" s="2">
        <f t="shared" si="26"/>
        <v>0.50800000000000978</v>
      </c>
    </row>
    <row r="111" spans="1:12" x14ac:dyDescent="0.25">
      <c r="A111">
        <v>72</v>
      </c>
      <c r="B111">
        <v>0</v>
      </c>
      <c r="C111">
        <v>156</v>
      </c>
      <c r="D111">
        <v>131.696</v>
      </c>
      <c r="E111">
        <f t="shared" si="19"/>
        <v>132.225829912189</v>
      </c>
      <c r="F111" s="2">
        <f t="shared" si="20"/>
        <v>4.0231283576494439E-3</v>
      </c>
      <c r="G111">
        <f t="shared" si="21"/>
        <v>146.672</v>
      </c>
      <c r="H111" s="3">
        <f t="shared" si="22"/>
        <v>-0.11326077522028442</v>
      </c>
      <c r="I111" s="8">
        <f t="shared" si="23"/>
        <v>131.072</v>
      </c>
      <c r="J111">
        <f t="shared" si="24"/>
        <v>1.0320609280000002</v>
      </c>
      <c r="K111">
        <f t="shared" si="25"/>
        <v>131.072</v>
      </c>
      <c r="L111" s="2">
        <f t="shared" si="26"/>
        <v>0.62399999999999523</v>
      </c>
    </row>
    <row r="112" spans="1:12" x14ac:dyDescent="0.25">
      <c r="A112">
        <v>72</v>
      </c>
      <c r="B112">
        <v>0</v>
      </c>
      <c r="C112">
        <v>159</v>
      </c>
      <c r="D112">
        <v>131.708</v>
      </c>
      <c r="E112">
        <f t="shared" si="19"/>
        <v>132.22825732434646</v>
      </c>
      <c r="F112" s="2">
        <f t="shared" si="20"/>
        <v>3.9500814251712873E-3</v>
      </c>
      <c r="G112">
        <f t="shared" si="21"/>
        <v>146.97200000000001</v>
      </c>
      <c r="H112" s="3">
        <f t="shared" si="22"/>
        <v>-0.11543674785457174</v>
      </c>
      <c r="I112" s="8">
        <f t="shared" si="23"/>
        <v>131.072</v>
      </c>
      <c r="J112">
        <f t="shared" si="24"/>
        <v>1.0320609280000002</v>
      </c>
      <c r="K112">
        <f t="shared" si="25"/>
        <v>131.072</v>
      </c>
      <c r="L112" s="2">
        <f t="shared" si="26"/>
        <v>0.63599999999999568</v>
      </c>
    </row>
    <row r="113" spans="1:12" x14ac:dyDescent="0.25">
      <c r="A113">
        <v>72</v>
      </c>
      <c r="B113">
        <v>2</v>
      </c>
      <c r="C113">
        <v>1</v>
      </c>
      <c r="D113">
        <v>134.14400000000001</v>
      </c>
      <c r="E113">
        <f t="shared" si="19"/>
        <v>132.10041361738581</v>
      </c>
      <c r="F113" s="2">
        <f t="shared" si="20"/>
        <v>-1.5234273486806669E-2</v>
      </c>
      <c r="G113">
        <f t="shared" si="21"/>
        <v>133.172</v>
      </c>
      <c r="H113" s="3">
        <f t="shared" si="22"/>
        <v>7.3580390354817402E-3</v>
      </c>
      <c r="I113" s="8">
        <f t="shared" si="23"/>
        <v>131.072</v>
      </c>
      <c r="J113">
        <f t="shared" si="24"/>
        <v>1.0320609280000002</v>
      </c>
      <c r="K113">
        <f t="shared" si="25"/>
        <v>133.13612185600002</v>
      </c>
      <c r="L113" s="2">
        <f t="shared" si="26"/>
        <v>1.0078781439999887</v>
      </c>
    </row>
    <row r="114" spans="1:12" x14ac:dyDescent="0.25">
      <c r="A114">
        <v>72</v>
      </c>
      <c r="B114">
        <v>2</v>
      </c>
      <c r="C114">
        <v>2</v>
      </c>
      <c r="D114">
        <v>135.13800000000001</v>
      </c>
      <c r="E114">
        <f t="shared" si="19"/>
        <v>132.10122275477164</v>
      </c>
      <c r="F114" s="2">
        <f t="shared" si="20"/>
        <v>-2.2471675215175336E-2</v>
      </c>
      <c r="G114">
        <f t="shared" si="21"/>
        <v>133.27199999999999</v>
      </c>
      <c r="H114" s="3">
        <f t="shared" si="22"/>
        <v>1.412553162709171E-2</v>
      </c>
      <c r="I114" s="8">
        <f t="shared" si="23"/>
        <v>131.072</v>
      </c>
      <c r="J114">
        <f t="shared" si="24"/>
        <v>1.0320609280000002</v>
      </c>
      <c r="K114">
        <f t="shared" si="25"/>
        <v>133.13612185600002</v>
      </c>
      <c r="L114" s="2">
        <f t="shared" si="26"/>
        <v>2.0018781439999884</v>
      </c>
    </row>
    <row r="115" spans="1:12" x14ac:dyDescent="0.25">
      <c r="A115">
        <v>72</v>
      </c>
      <c r="B115">
        <v>2</v>
      </c>
      <c r="C115">
        <v>3</v>
      </c>
      <c r="D115">
        <v>136.19200000000001</v>
      </c>
      <c r="E115">
        <f t="shared" si="19"/>
        <v>132.10203189215747</v>
      </c>
      <c r="F115" s="2">
        <f t="shared" si="20"/>
        <v>-3.0030898348232915E-2</v>
      </c>
      <c r="G115">
        <f t="shared" si="21"/>
        <v>133.37200000000001</v>
      </c>
      <c r="H115" s="3">
        <f t="shared" si="22"/>
        <v>2.1347135692069613E-2</v>
      </c>
      <c r="I115" s="8">
        <f t="shared" si="23"/>
        <v>131.072</v>
      </c>
      <c r="J115">
        <f t="shared" si="24"/>
        <v>1.0320609280000002</v>
      </c>
      <c r="K115">
        <f t="shared" si="25"/>
        <v>133.13612185600002</v>
      </c>
      <c r="L115" s="2">
        <f t="shared" si="26"/>
        <v>3.0558781439999905</v>
      </c>
    </row>
    <row r="116" spans="1:12" x14ac:dyDescent="0.25">
      <c r="A116">
        <v>72</v>
      </c>
      <c r="B116">
        <v>2</v>
      </c>
      <c r="C116">
        <v>4</v>
      </c>
      <c r="D116">
        <v>137.21600000000001</v>
      </c>
      <c r="E116">
        <f t="shared" si="19"/>
        <v>132.10284102954333</v>
      </c>
      <c r="F116" s="2">
        <f t="shared" si="20"/>
        <v>-3.726357691855673E-2</v>
      </c>
      <c r="G116">
        <f t="shared" si="21"/>
        <v>133.47200000000001</v>
      </c>
      <c r="H116" s="3">
        <f t="shared" si="22"/>
        <v>2.8341555494349253E-2</v>
      </c>
      <c r="I116" s="8">
        <f t="shared" si="23"/>
        <v>131.072</v>
      </c>
      <c r="J116">
        <f t="shared" si="24"/>
        <v>1.0320609280000002</v>
      </c>
      <c r="K116">
        <f t="shared" si="25"/>
        <v>133.13612185600002</v>
      </c>
      <c r="L116" s="2">
        <f t="shared" si="26"/>
        <v>4.0798781439999914</v>
      </c>
    </row>
    <row r="117" spans="1:12" x14ac:dyDescent="0.25">
      <c r="A117">
        <v>72</v>
      </c>
      <c r="B117">
        <v>2</v>
      </c>
      <c r="C117">
        <v>5</v>
      </c>
      <c r="D117">
        <v>138.24</v>
      </c>
      <c r="E117">
        <f t="shared" si="19"/>
        <v>132.10365016692916</v>
      </c>
      <c r="F117" s="2">
        <f t="shared" si="20"/>
        <v>-4.4389104695246324E-2</v>
      </c>
      <c r="G117">
        <f t="shared" si="21"/>
        <v>133.572</v>
      </c>
      <c r="H117" s="3">
        <f t="shared" si="22"/>
        <v>3.5335889614718563E-2</v>
      </c>
      <c r="I117" s="8">
        <f t="shared" si="23"/>
        <v>131.072</v>
      </c>
      <c r="J117">
        <f t="shared" si="24"/>
        <v>1.0320609280000002</v>
      </c>
      <c r="K117">
        <f t="shared" si="25"/>
        <v>133.13612185600002</v>
      </c>
      <c r="L117" s="2">
        <f t="shared" si="26"/>
        <v>5.1038781439999923</v>
      </c>
    </row>
    <row r="118" spans="1:12" x14ac:dyDescent="0.25">
      <c r="A118">
        <v>72</v>
      </c>
      <c r="B118">
        <v>2</v>
      </c>
      <c r="C118">
        <v>48</v>
      </c>
      <c r="D118">
        <v>180.22399999999999</v>
      </c>
      <c r="E118">
        <f t="shared" si="19"/>
        <v>132.1384430745197</v>
      </c>
      <c r="F118" s="2">
        <f t="shared" si="20"/>
        <v>-0.26680995275590541</v>
      </c>
      <c r="G118">
        <f t="shared" si="21"/>
        <v>137.87200000000001</v>
      </c>
      <c r="H118" s="3">
        <f t="shared" si="22"/>
        <v>0.32051232793862638</v>
      </c>
      <c r="I118" s="8">
        <f t="shared" si="23"/>
        <v>131.072</v>
      </c>
      <c r="J118">
        <f t="shared" si="24"/>
        <v>1.0320609280000002</v>
      </c>
      <c r="K118">
        <f t="shared" si="25"/>
        <v>133.13612185600002</v>
      </c>
      <c r="L118" s="2">
        <f t="shared" si="26"/>
        <v>47.087878143999973</v>
      </c>
    </row>
    <row r="119" spans="1:12" x14ac:dyDescent="0.25">
      <c r="A119">
        <v>72</v>
      </c>
      <c r="B119">
        <v>2</v>
      </c>
      <c r="C119">
        <v>127</v>
      </c>
      <c r="D119">
        <v>261.12</v>
      </c>
      <c r="E119">
        <f t="shared" si="19"/>
        <v>132.20236492800001</v>
      </c>
      <c r="F119" s="2">
        <f t="shared" si="20"/>
        <v>-0.49371030588235293</v>
      </c>
      <c r="G119">
        <f t="shared" si="21"/>
        <v>145.77199999999999</v>
      </c>
      <c r="H119" s="3">
        <f t="shared" si="22"/>
        <v>0.87251086667640765</v>
      </c>
      <c r="I119" s="8">
        <f t="shared" si="23"/>
        <v>131.072</v>
      </c>
      <c r="J119">
        <f t="shared" si="24"/>
        <v>1.0320609280000002</v>
      </c>
      <c r="K119">
        <f t="shared" si="25"/>
        <v>133.13612185600002</v>
      </c>
      <c r="L119" s="2">
        <f t="shared" si="26"/>
        <v>127.98387814399999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FDED-B45C-49BB-B748-691056760185}">
  <dimension ref="A1:S35"/>
  <sheetViews>
    <sheetView workbookViewId="0">
      <selection sqref="A1:D32"/>
    </sheetView>
  </sheetViews>
  <sheetFormatPr defaultRowHeight="15" x14ac:dyDescent="0.25"/>
  <sheetData>
    <row r="1" spans="1:19" x14ac:dyDescent="0.25">
      <c r="A1" t="s">
        <v>52</v>
      </c>
      <c r="B1" t="s">
        <v>53</v>
      </c>
      <c r="C1" t="s">
        <v>54</v>
      </c>
      <c r="D1" t="s">
        <v>55</v>
      </c>
      <c r="E1" t="s">
        <v>12</v>
      </c>
    </row>
    <row r="2" spans="1:19" x14ac:dyDescent="0.25">
      <c r="A2">
        <v>72</v>
      </c>
      <c r="B2">
        <v>0</v>
      </c>
      <c r="C2">
        <v>0</v>
      </c>
      <c r="D2">
        <v>131.072</v>
      </c>
      <c r="M2">
        <v>3.2000000000000001E-2</v>
      </c>
      <c r="N2">
        <v>0.128</v>
      </c>
      <c r="O2">
        <v>0.51200000000000001</v>
      </c>
      <c r="P2">
        <v>2.048</v>
      </c>
      <c r="Q2">
        <v>8.1920000000000002</v>
      </c>
      <c r="R2">
        <v>32.768000000000001</v>
      </c>
      <c r="S2">
        <v>131.072</v>
      </c>
    </row>
    <row r="3" spans="1:19" x14ac:dyDescent="0.25">
      <c r="A3">
        <v>72</v>
      </c>
      <c r="B3">
        <v>0</v>
      </c>
      <c r="C3">
        <v>127</v>
      </c>
      <c r="D3">
        <v>131.58000000000001</v>
      </c>
      <c r="E3">
        <f>(D3-D2)/127</f>
        <v>4.0000000000000773E-3</v>
      </c>
      <c r="M3">
        <v>66</v>
      </c>
      <c r="N3">
        <v>67</v>
      </c>
      <c r="O3">
        <v>68</v>
      </c>
      <c r="P3">
        <v>69</v>
      </c>
      <c r="Q3">
        <v>70</v>
      </c>
      <c r="R3">
        <v>71</v>
      </c>
      <c r="S3">
        <v>72</v>
      </c>
    </row>
    <row r="4" spans="1:19" x14ac:dyDescent="0.25">
      <c r="A4">
        <v>72</v>
      </c>
      <c r="B4">
        <v>0</v>
      </c>
      <c r="C4">
        <v>255</v>
      </c>
      <c r="D4">
        <v>132.09200000000001</v>
      </c>
      <c r="E4">
        <f>(D4-D3)/127</f>
        <v>4.0314960629921296E-3</v>
      </c>
      <c r="F4">
        <f>E4/E3</f>
        <v>1.0078740157480128</v>
      </c>
    </row>
    <row r="5" spans="1:19" x14ac:dyDescent="0.25">
      <c r="A5">
        <v>72</v>
      </c>
      <c r="B5">
        <v>1</v>
      </c>
      <c r="C5">
        <v>0</v>
      </c>
      <c r="D5">
        <v>132.096</v>
      </c>
      <c r="M5" t="s">
        <v>38</v>
      </c>
      <c r="N5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</row>
    <row r="6" spans="1:19" x14ac:dyDescent="0.25">
      <c r="A6">
        <v>72</v>
      </c>
      <c r="B6">
        <v>1</v>
      </c>
      <c r="C6">
        <v>127</v>
      </c>
      <c r="D6">
        <v>132.60400000000001</v>
      </c>
      <c r="E6">
        <f t="shared" ref="E6:E16" si="0">(D6-D5)/127</f>
        <v>4.0000000000000773E-3</v>
      </c>
      <c r="M6">
        <v>2.5196850393700788E-4</v>
      </c>
      <c r="N6">
        <v>1E-3</v>
      </c>
      <c r="O6">
        <v>4.0000000000000001E-3</v>
      </c>
      <c r="P6">
        <v>1.6E-2</v>
      </c>
      <c r="Q6">
        <v>6.4000000000000001E-2</v>
      </c>
      <c r="R6">
        <v>0.25600000000000001</v>
      </c>
      <c r="S6">
        <v>1.0320629921259843</v>
      </c>
    </row>
    <row r="7" spans="1:19" x14ac:dyDescent="0.25">
      <c r="A7">
        <v>72</v>
      </c>
      <c r="B7">
        <v>1</v>
      </c>
      <c r="C7">
        <v>255</v>
      </c>
      <c r="D7">
        <v>133.11600000000001</v>
      </c>
      <c r="E7">
        <f t="shared" si="0"/>
        <v>4.0314960629921296E-3</v>
      </c>
      <c r="N7">
        <v>3.96875</v>
      </c>
      <c r="O7">
        <v>4</v>
      </c>
      <c r="P7">
        <v>4</v>
      </c>
      <c r="Q7">
        <v>4</v>
      </c>
      <c r="R7">
        <v>4</v>
      </c>
      <c r="S7">
        <v>4.0314960629921259</v>
      </c>
    </row>
    <row r="8" spans="1:19" x14ac:dyDescent="0.25">
      <c r="A8">
        <v>72</v>
      </c>
      <c r="B8">
        <v>5</v>
      </c>
      <c r="C8">
        <v>0</v>
      </c>
      <c r="D8">
        <v>136.19200000000001</v>
      </c>
      <c r="M8">
        <v>7.874015748031496E-3</v>
      </c>
      <c r="N8">
        <v>7.8125E-3</v>
      </c>
      <c r="O8">
        <v>7.8125E-3</v>
      </c>
      <c r="P8">
        <v>7.8125E-3</v>
      </c>
      <c r="Q8">
        <v>7.8125E-3</v>
      </c>
      <c r="R8">
        <v>7.8125E-3</v>
      </c>
      <c r="S8">
        <v>7.874015748031496E-3</v>
      </c>
    </row>
    <row r="9" spans="1:19" x14ac:dyDescent="0.25">
      <c r="A9">
        <v>72</v>
      </c>
      <c r="B9">
        <v>5</v>
      </c>
      <c r="C9">
        <v>127</v>
      </c>
      <c r="D9">
        <v>136.69999999999999</v>
      </c>
      <c r="E9">
        <f t="shared" si="0"/>
        <v>3.9999999999998535E-3</v>
      </c>
    </row>
    <row r="10" spans="1:19" x14ac:dyDescent="0.25">
      <c r="A10">
        <v>72</v>
      </c>
      <c r="B10">
        <v>5</v>
      </c>
      <c r="C10">
        <v>255</v>
      </c>
      <c r="D10">
        <v>137.21199999999999</v>
      </c>
      <c r="E10">
        <f t="shared" si="0"/>
        <v>4.0314960629921296E-3</v>
      </c>
    </row>
    <row r="11" spans="1:19" x14ac:dyDescent="0.25">
      <c r="A11">
        <v>72</v>
      </c>
      <c r="B11">
        <v>127</v>
      </c>
      <c r="C11">
        <v>0</v>
      </c>
      <c r="D11">
        <v>261.12</v>
      </c>
    </row>
    <row r="12" spans="1:19" x14ac:dyDescent="0.25">
      <c r="A12">
        <v>72</v>
      </c>
      <c r="B12">
        <v>127</v>
      </c>
      <c r="C12">
        <v>127</v>
      </c>
      <c r="D12">
        <v>261.62799999999999</v>
      </c>
      <c r="E12">
        <f t="shared" si="0"/>
        <v>3.9999999999998535E-3</v>
      </c>
    </row>
    <row r="13" spans="1:19" x14ac:dyDescent="0.25">
      <c r="A13">
        <v>72</v>
      </c>
      <c r="B13">
        <v>127</v>
      </c>
      <c r="C13">
        <v>255</v>
      </c>
      <c r="D13">
        <v>262.14</v>
      </c>
      <c r="E13">
        <f t="shared" si="0"/>
        <v>4.0314960629921296E-3</v>
      </c>
    </row>
    <row r="14" spans="1:19" x14ac:dyDescent="0.25">
      <c r="A14">
        <v>72</v>
      </c>
      <c r="B14">
        <v>255</v>
      </c>
      <c r="C14">
        <v>0</v>
      </c>
      <c r="D14">
        <v>522.24</v>
      </c>
    </row>
    <row r="15" spans="1:19" x14ac:dyDescent="0.25">
      <c r="A15">
        <v>72</v>
      </c>
      <c r="B15">
        <v>255</v>
      </c>
      <c r="C15">
        <v>127</v>
      </c>
      <c r="D15">
        <v>523.25599999999997</v>
      </c>
      <c r="E15">
        <f t="shared" si="0"/>
        <v>7.999999999999707E-3</v>
      </c>
      <c r="M15">
        <v>4.9606299212598425E-4</v>
      </c>
      <c r="N15">
        <v>2E-3</v>
      </c>
      <c r="O15">
        <v>8.0000000000000002E-3</v>
      </c>
      <c r="P15">
        <v>3.2000000000000001E-2</v>
      </c>
      <c r="Q15">
        <v>0.128</v>
      </c>
      <c r="R15">
        <v>0.51200000000000001</v>
      </c>
      <c r="S15">
        <v>2.0560629921259843</v>
      </c>
    </row>
    <row r="16" spans="1:19" x14ac:dyDescent="0.25">
      <c r="A16">
        <v>72</v>
      </c>
      <c r="B16">
        <v>255</v>
      </c>
      <c r="C16">
        <v>255</v>
      </c>
      <c r="D16">
        <v>524.28</v>
      </c>
      <c r="E16">
        <f t="shared" si="0"/>
        <v>8.0629921259842592E-3</v>
      </c>
      <c r="F16">
        <f>E16/E15</f>
        <v>1.0078740157480692</v>
      </c>
      <c r="N16">
        <v>4.0317460317460316</v>
      </c>
      <c r="O16">
        <v>4</v>
      </c>
      <c r="P16">
        <v>4</v>
      </c>
      <c r="Q16">
        <v>4</v>
      </c>
      <c r="R16">
        <v>4</v>
      </c>
      <c r="S16">
        <v>4.015748031496063</v>
      </c>
    </row>
    <row r="17" spans="1:19" x14ac:dyDescent="0.25">
      <c r="M17">
        <v>1.96875</v>
      </c>
      <c r="N17">
        <v>2</v>
      </c>
      <c r="O17">
        <v>2</v>
      </c>
      <c r="P17">
        <v>2</v>
      </c>
      <c r="Q17">
        <v>2</v>
      </c>
      <c r="R17">
        <v>2</v>
      </c>
      <c r="S17">
        <v>1.9921875</v>
      </c>
    </row>
    <row r="18" spans="1:19" x14ac:dyDescent="0.25">
      <c r="A18">
        <v>71</v>
      </c>
      <c r="B18">
        <v>0</v>
      </c>
      <c r="C18">
        <v>0</v>
      </c>
      <c r="D18">
        <v>32.768000000000001</v>
      </c>
      <c r="M18">
        <v>1.5501968503937008E-2</v>
      </c>
      <c r="N18">
        <v>1.5625E-2</v>
      </c>
      <c r="O18">
        <v>1.5625E-2</v>
      </c>
      <c r="P18">
        <v>1.5625E-2</v>
      </c>
      <c r="Q18">
        <v>1.5625E-2</v>
      </c>
      <c r="R18">
        <v>1.5625E-2</v>
      </c>
      <c r="S18">
        <v>1.5686515748031496E-2</v>
      </c>
    </row>
    <row r="19" spans="1:19" x14ac:dyDescent="0.25">
      <c r="A19">
        <v>71</v>
      </c>
      <c r="B19">
        <v>0</v>
      </c>
      <c r="C19">
        <v>127</v>
      </c>
      <c r="D19">
        <v>32.895000000000003</v>
      </c>
      <c r="E19">
        <f>(D19-D18)/127</f>
        <v>1.0000000000000193E-3</v>
      </c>
    </row>
    <row r="20" spans="1:19" x14ac:dyDescent="0.25">
      <c r="A20">
        <v>71</v>
      </c>
      <c r="B20">
        <v>0</v>
      </c>
      <c r="C20">
        <v>255</v>
      </c>
      <c r="D20">
        <v>33.023000000000003</v>
      </c>
      <c r="E20">
        <f>(D20-D19)/127</f>
        <v>1.0078740157480324E-3</v>
      </c>
      <c r="F20">
        <f>E20/E19</f>
        <v>1.0078740157480128</v>
      </c>
    </row>
    <row r="21" spans="1:19" x14ac:dyDescent="0.25">
      <c r="A21">
        <v>71</v>
      </c>
      <c r="B21">
        <v>1</v>
      </c>
      <c r="C21">
        <v>0</v>
      </c>
      <c r="D21">
        <v>33.024000000000001</v>
      </c>
    </row>
    <row r="22" spans="1:19" x14ac:dyDescent="0.25">
      <c r="A22">
        <v>71</v>
      </c>
      <c r="B22">
        <v>1</v>
      </c>
      <c r="C22">
        <v>127</v>
      </c>
      <c r="D22">
        <v>33.151000000000003</v>
      </c>
      <c r="E22">
        <f t="shared" ref="E22:E32" si="1">(D22-D21)/127</f>
        <v>1.0000000000000193E-3</v>
      </c>
    </row>
    <row r="23" spans="1:19" x14ac:dyDescent="0.25">
      <c r="A23">
        <v>71</v>
      </c>
      <c r="B23">
        <v>1</v>
      </c>
      <c r="C23">
        <v>255</v>
      </c>
      <c r="D23">
        <v>33.279000000000003</v>
      </c>
      <c r="E23">
        <f t="shared" si="1"/>
        <v>1.0078740157480324E-3</v>
      </c>
      <c r="M23">
        <f t="shared" ref="M23:Q23" si="2">N23/4</f>
        <v>2.44140625E-4</v>
      </c>
      <c r="N23">
        <f t="shared" si="2"/>
        <v>9.765625E-4</v>
      </c>
      <c r="O23">
        <f t="shared" si="2"/>
        <v>3.90625E-3</v>
      </c>
      <c r="P23">
        <f t="shared" si="2"/>
        <v>1.5625E-2</v>
      </c>
      <c r="Q23">
        <f t="shared" si="2"/>
        <v>6.25E-2</v>
      </c>
      <c r="R23">
        <f>S23/4</f>
        <v>0.25</v>
      </c>
      <c r="S23">
        <v>1</v>
      </c>
    </row>
    <row r="24" spans="1:19" x14ac:dyDescent="0.25">
      <c r="A24">
        <v>71</v>
      </c>
      <c r="B24">
        <v>5</v>
      </c>
      <c r="C24">
        <v>0</v>
      </c>
      <c r="D24">
        <v>34.048000000000002</v>
      </c>
    </row>
    <row r="25" spans="1:19" x14ac:dyDescent="0.25">
      <c r="A25">
        <v>71</v>
      </c>
      <c r="B25">
        <v>5</v>
      </c>
      <c r="C25">
        <v>127</v>
      </c>
      <c r="D25">
        <v>34.174999999999997</v>
      </c>
      <c r="E25">
        <f t="shared" si="1"/>
        <v>9.9999999999996337E-4</v>
      </c>
      <c r="M25">
        <f>N25/4</f>
        <v>2.5000000000000001E-4</v>
      </c>
      <c r="N25">
        <v>1E-3</v>
      </c>
      <c r="O25">
        <f>N25*4</f>
        <v>4.0000000000000001E-3</v>
      </c>
      <c r="P25">
        <f t="shared" ref="P25:S25" si="3">O25*4</f>
        <v>1.6E-2</v>
      </c>
      <c r="Q25">
        <f t="shared" si="3"/>
        <v>6.4000000000000001E-2</v>
      </c>
      <c r="R25">
        <f t="shared" si="3"/>
        <v>0.25600000000000001</v>
      </c>
      <c r="S25">
        <f t="shared" si="3"/>
        <v>1.024</v>
      </c>
    </row>
    <row r="26" spans="1:19" x14ac:dyDescent="0.25">
      <c r="A26">
        <v>71</v>
      </c>
      <c r="B26">
        <v>5</v>
      </c>
      <c r="C26">
        <v>255</v>
      </c>
      <c r="D26">
        <v>34.302999999999997</v>
      </c>
      <c r="E26">
        <f t="shared" si="1"/>
        <v>1.0078740157480324E-3</v>
      </c>
    </row>
    <row r="27" spans="1:19" x14ac:dyDescent="0.25">
      <c r="A27">
        <v>71</v>
      </c>
      <c r="B27">
        <v>127</v>
      </c>
      <c r="C27">
        <v>0</v>
      </c>
      <c r="D27">
        <v>65.28</v>
      </c>
    </row>
    <row r="28" spans="1:19" x14ac:dyDescent="0.25">
      <c r="A28">
        <v>71</v>
      </c>
      <c r="B28">
        <v>127</v>
      </c>
      <c r="C28">
        <v>127</v>
      </c>
      <c r="D28">
        <v>65.406999999999996</v>
      </c>
      <c r="E28">
        <f t="shared" si="1"/>
        <v>9.9999999999996337E-4</v>
      </c>
      <c r="M28">
        <f t="shared" ref="M28:Q28" si="4">N28/4</f>
        <v>9.7656250000000002E-7</v>
      </c>
      <c r="N28">
        <f t="shared" si="4"/>
        <v>3.9062500000000001E-6</v>
      </c>
      <c r="O28">
        <f t="shared" si="4"/>
        <v>1.5625E-5</v>
      </c>
      <c r="P28">
        <f t="shared" si="4"/>
        <v>6.2500000000000001E-5</v>
      </c>
      <c r="Q28">
        <f t="shared" si="4"/>
        <v>2.5000000000000001E-4</v>
      </c>
      <c r="R28">
        <f>S28/4</f>
        <v>1E-3</v>
      </c>
      <c r="S28">
        <v>4.0000000000000001E-3</v>
      </c>
    </row>
    <row r="29" spans="1:19" x14ac:dyDescent="0.25">
      <c r="A29">
        <v>71</v>
      </c>
      <c r="B29">
        <v>127</v>
      </c>
      <c r="C29">
        <v>255</v>
      </c>
      <c r="D29">
        <v>65.534999999999997</v>
      </c>
      <c r="E29">
        <f t="shared" si="1"/>
        <v>1.0078740157480324E-3</v>
      </c>
    </row>
    <row r="30" spans="1:19" x14ac:dyDescent="0.25">
      <c r="A30">
        <v>71</v>
      </c>
      <c r="B30">
        <v>255</v>
      </c>
      <c r="C30">
        <v>0</v>
      </c>
      <c r="D30">
        <v>130.56</v>
      </c>
    </row>
    <row r="31" spans="1:19" x14ac:dyDescent="0.25">
      <c r="A31">
        <v>71</v>
      </c>
      <c r="B31">
        <v>255</v>
      </c>
      <c r="C31">
        <v>127</v>
      </c>
      <c r="D31">
        <v>130.81399999999999</v>
      </c>
      <c r="E31">
        <f t="shared" si="1"/>
        <v>1.9999999999999267E-3</v>
      </c>
      <c r="R31">
        <f>25/4</f>
        <v>6.25</v>
      </c>
    </row>
    <row r="32" spans="1:19" x14ac:dyDescent="0.25">
      <c r="A32">
        <v>71</v>
      </c>
      <c r="B32">
        <v>255</v>
      </c>
      <c r="C32">
        <v>255</v>
      </c>
      <c r="D32">
        <v>131.07</v>
      </c>
      <c r="E32">
        <f t="shared" si="1"/>
        <v>2.0157480314960648E-3</v>
      </c>
      <c r="F32">
        <f>E32/E31</f>
        <v>1.0078740157480692</v>
      </c>
      <c r="R32">
        <f>R31/4</f>
        <v>1.5625</v>
      </c>
    </row>
    <row r="33" spans="18:18" x14ac:dyDescent="0.25">
      <c r="R33">
        <f t="shared" ref="R33:R35" si="5">R32/4</f>
        <v>0.390625</v>
      </c>
    </row>
    <row r="34" spans="18:18" x14ac:dyDescent="0.25">
      <c r="R34">
        <f t="shared" si="5"/>
        <v>9.765625E-2</v>
      </c>
    </row>
    <row r="35" spans="18:18" x14ac:dyDescent="0.25">
      <c r="R35">
        <f t="shared" si="5"/>
        <v>2.44140625E-2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C26-68BF-4A40-A34A-F39DA7B5C95D}">
  <dimension ref="A1:R155"/>
  <sheetViews>
    <sheetView tabSelected="1" topLeftCell="A97" workbookViewId="0">
      <selection activeCell="J137" sqref="J137"/>
    </sheetView>
  </sheetViews>
  <sheetFormatPr defaultRowHeight="15" x14ac:dyDescent="0.25"/>
  <cols>
    <col min="3" max="3" width="11.42578125" customWidth="1"/>
    <col min="4" max="4" width="11.85546875" bestFit="1" customWidth="1"/>
    <col min="5" max="9" width="11.85546875" customWidth="1"/>
    <col min="10" max="10" width="12.85546875" customWidth="1"/>
    <col min="12" max="12" width="11" bestFit="1" customWidth="1"/>
    <col min="13" max="13" width="13.5703125" customWidth="1"/>
    <col min="15" max="15" width="12.42578125" customWidth="1"/>
  </cols>
  <sheetData>
    <row r="1" spans="1:18" x14ac:dyDescent="0.25">
      <c r="K1" t="s">
        <v>50</v>
      </c>
      <c r="L1">
        <v>3.2000000000000001E-2</v>
      </c>
      <c r="N1" t="s">
        <v>50</v>
      </c>
      <c r="O1">
        <v>3.2000000000000001E-2</v>
      </c>
    </row>
    <row r="2" spans="1:18" x14ac:dyDescent="0.25">
      <c r="K2" t="s">
        <v>51</v>
      </c>
      <c r="L2">
        <v>7.8740000000000008E-3</v>
      </c>
      <c r="N2" t="s">
        <v>51</v>
      </c>
      <c r="O2">
        <v>2.5000000000000001E-4</v>
      </c>
      <c r="R2">
        <f>L2*L1</f>
        <v>2.5196800000000004E-4</v>
      </c>
    </row>
    <row r="3" spans="1:18" x14ac:dyDescent="0.25">
      <c r="N3" t="s">
        <v>56</v>
      </c>
      <c r="O3" s="6">
        <v>9.7656000000000006E-7</v>
      </c>
    </row>
    <row r="4" spans="1:18" x14ac:dyDescent="0.25">
      <c r="A4" t="s">
        <v>0</v>
      </c>
      <c r="B4" t="s">
        <v>1</v>
      </c>
      <c r="C4" t="s">
        <v>2</v>
      </c>
      <c r="D4" t="s">
        <v>3</v>
      </c>
      <c r="E4" t="s">
        <v>45</v>
      </c>
      <c r="F4" t="s">
        <v>12</v>
      </c>
      <c r="G4" t="s">
        <v>46</v>
      </c>
      <c r="H4" t="s">
        <v>47</v>
      </c>
      <c r="I4" t="s">
        <v>26</v>
      </c>
      <c r="J4" t="s">
        <v>20</v>
      </c>
      <c r="K4" t="s">
        <v>48</v>
      </c>
      <c r="L4" t="s">
        <v>49</v>
      </c>
      <c r="M4" t="s">
        <v>26</v>
      </c>
      <c r="N4" t="s">
        <v>20</v>
      </c>
      <c r="O4" t="s">
        <v>57</v>
      </c>
      <c r="P4" t="s">
        <v>20</v>
      </c>
      <c r="Q4" t="s">
        <v>20</v>
      </c>
    </row>
    <row r="5" spans="1:18" x14ac:dyDescent="0.25">
      <c r="A5">
        <v>66</v>
      </c>
      <c r="B5">
        <v>0</v>
      </c>
      <c r="C5">
        <v>0</v>
      </c>
      <c r="D5">
        <v>3.2000000000000001E-2</v>
      </c>
      <c r="E5" s="8">
        <f>0.032*4^(A5-66)</f>
        <v>3.2000000000000001E-2</v>
      </c>
      <c r="F5">
        <f>0.032*4^(A5-66) * 0.007874</f>
        <v>2.5196800000000004E-4</v>
      </c>
      <c r="G5">
        <f>E5+F5*B5</f>
        <v>3.2000000000000001E-2</v>
      </c>
      <c r="H5">
        <f>E5+F5*(2 * B5-128)</f>
        <v>-2.5190400000000418E-4</v>
      </c>
      <c r="I5">
        <f>IF(B5&lt;128,  G5, H5)</f>
        <v>3.2000000000000001E-2</v>
      </c>
      <c r="J5" s="2">
        <f>(I5-D5)/D5</f>
        <v>0</v>
      </c>
      <c r="K5">
        <f>IF(B5&lt;128, B5, 2*B5 - 128)</f>
        <v>0</v>
      </c>
      <c r="L5">
        <f>IF(B5&lt;128, C5, 2*C5 - 128)</f>
        <v>0</v>
      </c>
      <c r="M5">
        <f t="shared" ref="M5:M36" si="0">$L$1*4^(A5-66) * (1 + $L$2*K5 + $L$2 * L5)</f>
        <v>3.2000000000000001E-2</v>
      </c>
      <c r="N5" s="2">
        <f t="shared" ref="N5:N36" si="1">(D5-M5)/D5</f>
        <v>0</v>
      </c>
      <c r="O5" s="9">
        <f>4^(A5-66)*($O$1 + $O$2 * K5 + $O$3 * L5)</f>
        <v>3.2000000000000001E-2</v>
      </c>
      <c r="P5" s="2">
        <f>(D5-O5)/D5</f>
        <v>0</v>
      </c>
      <c r="Q5" s="9">
        <f>D5-O5</f>
        <v>0</v>
      </c>
    </row>
    <row r="6" spans="1:18" x14ac:dyDescent="0.25">
      <c r="A6">
        <v>67</v>
      </c>
      <c r="B6">
        <v>0</v>
      </c>
      <c r="C6">
        <v>0</v>
      </c>
      <c r="D6">
        <v>0.128</v>
      </c>
      <c r="E6" s="8">
        <f t="shared" ref="E6:E69" si="2">0.032*4^(A6-66)</f>
        <v>0.128</v>
      </c>
      <c r="F6">
        <f t="shared" ref="F6:F69" si="3">0.032*4^(A6-66) * 0.007874</f>
        <v>1.0078720000000002E-3</v>
      </c>
      <c r="G6">
        <f t="shared" ref="G6:G69" si="4">E6+F6*B6</f>
        <v>0.128</v>
      </c>
      <c r="H6">
        <f t="shared" ref="H6:H69" si="5">E6+F6*(2 * B6-128)</f>
        <v>-1.0076160000000167E-3</v>
      </c>
      <c r="I6">
        <f t="shared" ref="I6:I69" si="6">IF(B6&lt;128,  G6, H6)</f>
        <v>0.128</v>
      </c>
      <c r="J6" s="2">
        <f t="shared" ref="J6:J69" si="7">(I6-D6)/D6</f>
        <v>0</v>
      </c>
      <c r="K6">
        <f t="shared" ref="K6:K69" si="8">IF(B6&lt;128, B6, 2*B6 - 128)</f>
        <v>0</v>
      </c>
      <c r="L6">
        <f t="shared" ref="L6:L69" si="9">IF(B6&lt;128, C6, 2*C6 - 128)</f>
        <v>0</v>
      </c>
      <c r="M6">
        <f t="shared" si="0"/>
        <v>0.128</v>
      </c>
      <c r="N6" s="2">
        <f t="shared" si="1"/>
        <v>0</v>
      </c>
      <c r="O6" s="9">
        <f t="shared" ref="O6:O69" si="10">4^(A6-66)*($O$1 + $O$2 * K6 + $O$3 * L6)</f>
        <v>0.128</v>
      </c>
      <c r="P6" s="2">
        <f t="shared" ref="P6:P69" si="11">(D6-O6)/D6</f>
        <v>0</v>
      </c>
      <c r="Q6" s="9">
        <f t="shared" ref="Q6:Q69" si="12">D6-O6</f>
        <v>0</v>
      </c>
    </row>
    <row r="7" spans="1:18" x14ac:dyDescent="0.25">
      <c r="A7">
        <v>68</v>
      </c>
      <c r="B7">
        <v>0</v>
      </c>
      <c r="C7">
        <v>0</v>
      </c>
      <c r="D7">
        <v>0.51200000000000001</v>
      </c>
      <c r="E7" s="8">
        <f t="shared" si="2"/>
        <v>0.51200000000000001</v>
      </c>
      <c r="F7">
        <f t="shared" si="3"/>
        <v>4.0314880000000006E-3</v>
      </c>
      <c r="G7">
        <f t="shared" si="4"/>
        <v>0.51200000000000001</v>
      </c>
      <c r="H7">
        <f t="shared" si="5"/>
        <v>-4.0304640000000669E-3</v>
      </c>
      <c r="I7">
        <f t="shared" si="6"/>
        <v>0.51200000000000001</v>
      </c>
      <c r="J7" s="2">
        <f t="shared" si="7"/>
        <v>0</v>
      </c>
      <c r="K7">
        <f t="shared" si="8"/>
        <v>0</v>
      </c>
      <c r="L7">
        <f t="shared" si="9"/>
        <v>0</v>
      </c>
      <c r="M7">
        <f t="shared" si="0"/>
        <v>0.51200000000000001</v>
      </c>
      <c r="N7" s="2">
        <f t="shared" si="1"/>
        <v>0</v>
      </c>
      <c r="O7" s="9">
        <f t="shared" si="10"/>
        <v>0.51200000000000001</v>
      </c>
      <c r="P7" s="2">
        <f t="shared" si="11"/>
        <v>0</v>
      </c>
      <c r="Q7" s="9">
        <f t="shared" si="12"/>
        <v>0</v>
      </c>
    </row>
    <row r="8" spans="1:18" x14ac:dyDescent="0.25">
      <c r="A8">
        <v>69</v>
      </c>
      <c r="B8">
        <v>0</v>
      </c>
      <c r="C8">
        <v>0</v>
      </c>
      <c r="D8">
        <v>2.048</v>
      </c>
      <c r="E8" s="8">
        <f t="shared" si="2"/>
        <v>2.048</v>
      </c>
      <c r="F8">
        <f t="shared" si="3"/>
        <v>1.6125952000000002E-2</v>
      </c>
      <c r="G8">
        <f t="shared" si="4"/>
        <v>2.048</v>
      </c>
      <c r="H8">
        <f t="shared" si="5"/>
        <v>-1.6121856000000268E-2</v>
      </c>
      <c r="I8">
        <f t="shared" si="6"/>
        <v>2.048</v>
      </c>
      <c r="J8" s="2">
        <f t="shared" si="7"/>
        <v>0</v>
      </c>
      <c r="K8">
        <f t="shared" si="8"/>
        <v>0</v>
      </c>
      <c r="L8">
        <f t="shared" si="9"/>
        <v>0</v>
      </c>
      <c r="M8">
        <f t="shared" si="0"/>
        <v>2.048</v>
      </c>
      <c r="N8" s="2">
        <f t="shared" si="1"/>
        <v>0</v>
      </c>
      <c r="O8" s="9">
        <f t="shared" si="10"/>
        <v>2.048</v>
      </c>
      <c r="P8" s="2">
        <f t="shared" si="11"/>
        <v>0</v>
      </c>
      <c r="Q8" s="9">
        <f t="shared" si="12"/>
        <v>0</v>
      </c>
    </row>
    <row r="9" spans="1:18" x14ac:dyDescent="0.25">
      <c r="A9">
        <v>70</v>
      </c>
      <c r="B9">
        <v>0</v>
      </c>
      <c r="C9">
        <v>0</v>
      </c>
      <c r="D9">
        <v>8.1920000000000002</v>
      </c>
      <c r="E9" s="8">
        <f t="shared" si="2"/>
        <v>8.1920000000000002</v>
      </c>
      <c r="F9">
        <f t="shared" si="3"/>
        <v>6.450380800000001E-2</v>
      </c>
      <c r="G9">
        <f t="shared" si="4"/>
        <v>8.1920000000000002</v>
      </c>
      <c r="H9">
        <f t="shared" si="5"/>
        <v>-6.448742400000107E-2</v>
      </c>
      <c r="I9">
        <f t="shared" si="6"/>
        <v>8.1920000000000002</v>
      </c>
      <c r="J9" s="2">
        <f t="shared" si="7"/>
        <v>0</v>
      </c>
      <c r="K9">
        <f t="shared" si="8"/>
        <v>0</v>
      </c>
      <c r="L9">
        <f t="shared" si="9"/>
        <v>0</v>
      </c>
      <c r="M9">
        <f t="shared" si="0"/>
        <v>8.1920000000000002</v>
      </c>
      <c r="N9" s="2">
        <f t="shared" si="1"/>
        <v>0</v>
      </c>
      <c r="O9" s="9">
        <f t="shared" si="10"/>
        <v>8.1920000000000002</v>
      </c>
      <c r="P9" s="2">
        <f t="shared" si="11"/>
        <v>0</v>
      </c>
      <c r="Q9" s="9">
        <f t="shared" si="12"/>
        <v>0</v>
      </c>
    </row>
    <row r="10" spans="1:18" x14ac:dyDescent="0.25">
      <c r="A10">
        <v>71</v>
      </c>
      <c r="B10">
        <v>0</v>
      </c>
      <c r="C10">
        <v>0</v>
      </c>
      <c r="D10">
        <v>32.768000000000001</v>
      </c>
      <c r="E10" s="8">
        <f t="shared" si="2"/>
        <v>32.768000000000001</v>
      </c>
      <c r="F10">
        <f t="shared" si="3"/>
        <v>0.25801523200000004</v>
      </c>
      <c r="G10">
        <f t="shared" si="4"/>
        <v>32.768000000000001</v>
      </c>
      <c r="H10">
        <f t="shared" si="5"/>
        <v>-0.25794969600000428</v>
      </c>
      <c r="I10">
        <f t="shared" si="6"/>
        <v>32.768000000000001</v>
      </c>
      <c r="J10" s="2">
        <f t="shared" si="7"/>
        <v>0</v>
      </c>
      <c r="K10">
        <f t="shared" si="8"/>
        <v>0</v>
      </c>
      <c r="L10">
        <f t="shared" si="9"/>
        <v>0</v>
      </c>
      <c r="M10">
        <f t="shared" si="0"/>
        <v>32.768000000000001</v>
      </c>
      <c r="N10" s="2">
        <f t="shared" si="1"/>
        <v>0</v>
      </c>
      <c r="O10" s="9">
        <f t="shared" si="10"/>
        <v>32.768000000000001</v>
      </c>
      <c r="P10" s="2">
        <f t="shared" si="11"/>
        <v>0</v>
      </c>
      <c r="Q10" s="9">
        <f t="shared" si="12"/>
        <v>0</v>
      </c>
    </row>
    <row r="11" spans="1:18" x14ac:dyDescent="0.25">
      <c r="A11">
        <v>72</v>
      </c>
      <c r="B11">
        <v>0</v>
      </c>
      <c r="C11">
        <v>0</v>
      </c>
      <c r="D11">
        <v>131.072</v>
      </c>
      <c r="E11" s="8">
        <f t="shared" si="2"/>
        <v>131.072</v>
      </c>
      <c r="F11">
        <f t="shared" si="3"/>
        <v>1.0320609280000002</v>
      </c>
      <c r="G11">
        <f t="shared" si="4"/>
        <v>131.072</v>
      </c>
      <c r="H11">
        <f t="shared" si="5"/>
        <v>-1.0317987840000171</v>
      </c>
      <c r="I11">
        <f t="shared" si="6"/>
        <v>131.072</v>
      </c>
      <c r="J11" s="2">
        <f t="shared" si="7"/>
        <v>0</v>
      </c>
      <c r="K11">
        <f t="shared" si="8"/>
        <v>0</v>
      </c>
      <c r="L11">
        <f t="shared" si="9"/>
        <v>0</v>
      </c>
      <c r="M11">
        <f t="shared" si="0"/>
        <v>131.072</v>
      </c>
      <c r="N11" s="2">
        <f t="shared" si="1"/>
        <v>0</v>
      </c>
      <c r="O11" s="9">
        <f t="shared" si="10"/>
        <v>131.072</v>
      </c>
      <c r="P11" s="2">
        <f t="shared" si="11"/>
        <v>0</v>
      </c>
      <c r="Q11" s="9">
        <f t="shared" si="12"/>
        <v>0</v>
      </c>
    </row>
    <row r="12" spans="1:18" x14ac:dyDescent="0.25">
      <c r="A12">
        <v>73</v>
      </c>
      <c r="B12">
        <v>0</v>
      </c>
      <c r="C12">
        <v>0</v>
      </c>
      <c r="D12">
        <v>524.28800000000001</v>
      </c>
      <c r="E12" s="8">
        <f t="shared" si="2"/>
        <v>524.28800000000001</v>
      </c>
      <c r="F12">
        <f t="shared" si="3"/>
        <v>4.1282437120000006</v>
      </c>
      <c r="G12">
        <f t="shared" si="4"/>
        <v>524.28800000000001</v>
      </c>
      <c r="H12">
        <f t="shared" si="5"/>
        <v>-4.1271951360000685</v>
      </c>
      <c r="I12">
        <f t="shared" si="6"/>
        <v>524.28800000000001</v>
      </c>
      <c r="J12" s="2">
        <f t="shared" si="7"/>
        <v>0</v>
      </c>
      <c r="K12">
        <f t="shared" si="8"/>
        <v>0</v>
      </c>
      <c r="L12">
        <f t="shared" si="9"/>
        <v>0</v>
      </c>
      <c r="M12">
        <f t="shared" si="0"/>
        <v>524.28800000000001</v>
      </c>
      <c r="N12" s="2">
        <f t="shared" si="1"/>
        <v>0</v>
      </c>
      <c r="O12" s="9">
        <f t="shared" si="10"/>
        <v>524.28800000000001</v>
      </c>
      <c r="P12" s="2">
        <f t="shared" si="11"/>
        <v>0</v>
      </c>
      <c r="Q12" s="9">
        <f t="shared" si="12"/>
        <v>0</v>
      </c>
    </row>
    <row r="13" spans="1:18" x14ac:dyDescent="0.25">
      <c r="A13">
        <v>74</v>
      </c>
      <c r="B13">
        <v>0</v>
      </c>
      <c r="C13">
        <v>0</v>
      </c>
      <c r="D13">
        <v>2097.152</v>
      </c>
      <c r="E13" s="8">
        <f t="shared" si="2"/>
        <v>2097.152</v>
      </c>
      <c r="F13">
        <f t="shared" si="3"/>
        <v>16.512974848000002</v>
      </c>
      <c r="G13">
        <f t="shared" si="4"/>
        <v>2097.152</v>
      </c>
      <c r="H13">
        <f t="shared" si="5"/>
        <v>-16.508780544000274</v>
      </c>
      <c r="I13">
        <f t="shared" si="6"/>
        <v>2097.152</v>
      </c>
      <c r="J13" s="2">
        <f t="shared" si="7"/>
        <v>0</v>
      </c>
      <c r="K13">
        <f t="shared" si="8"/>
        <v>0</v>
      </c>
      <c r="L13">
        <f t="shared" si="9"/>
        <v>0</v>
      </c>
      <c r="M13">
        <f t="shared" si="0"/>
        <v>2097.152</v>
      </c>
      <c r="N13" s="2">
        <f t="shared" si="1"/>
        <v>0</v>
      </c>
      <c r="O13" s="9">
        <f t="shared" si="10"/>
        <v>2097.152</v>
      </c>
      <c r="P13" s="2">
        <f t="shared" si="11"/>
        <v>0</v>
      </c>
      <c r="Q13" s="9">
        <f t="shared" si="12"/>
        <v>0</v>
      </c>
    </row>
    <row r="14" spans="1:18" x14ac:dyDescent="0.25">
      <c r="A14">
        <v>66</v>
      </c>
      <c r="B14">
        <v>3</v>
      </c>
      <c r="C14">
        <v>0</v>
      </c>
      <c r="D14">
        <v>3.3000000000000002E-2</v>
      </c>
      <c r="E14" s="8">
        <f t="shared" si="2"/>
        <v>3.2000000000000001E-2</v>
      </c>
      <c r="F14">
        <f t="shared" si="3"/>
        <v>2.5196800000000004E-4</v>
      </c>
      <c r="G14">
        <f t="shared" si="4"/>
        <v>3.2755904000000002E-2</v>
      </c>
      <c r="H14">
        <f t="shared" si="5"/>
        <v>1.2599039999999957E-3</v>
      </c>
      <c r="I14">
        <f t="shared" si="6"/>
        <v>3.2755904000000002E-2</v>
      </c>
      <c r="J14" s="2">
        <f t="shared" si="7"/>
        <v>-7.3968484848484601E-3</v>
      </c>
      <c r="K14">
        <f t="shared" si="8"/>
        <v>3</v>
      </c>
      <c r="L14">
        <f t="shared" si="9"/>
        <v>0</v>
      </c>
      <c r="M14">
        <f t="shared" si="0"/>
        <v>3.2755904000000002E-2</v>
      </c>
      <c r="N14" s="2">
        <f t="shared" si="1"/>
        <v>7.3968484848484601E-3</v>
      </c>
      <c r="O14" s="10">
        <f t="shared" si="10"/>
        <v>3.2750000000000001E-2</v>
      </c>
      <c r="P14" s="2">
        <f t="shared" si="11"/>
        <v>7.575757575757582E-3</v>
      </c>
      <c r="Q14" s="9">
        <f t="shared" si="12"/>
        <v>2.5000000000000022E-4</v>
      </c>
    </row>
    <row r="15" spans="1:18" x14ac:dyDescent="0.25">
      <c r="A15">
        <v>66</v>
      </c>
      <c r="B15">
        <v>8</v>
      </c>
      <c r="C15">
        <v>0</v>
      </c>
      <c r="D15">
        <v>3.4000000000000002E-2</v>
      </c>
      <c r="E15" s="8">
        <f t="shared" si="2"/>
        <v>3.2000000000000001E-2</v>
      </c>
      <c r="F15">
        <f t="shared" si="3"/>
        <v>2.5196800000000004E-4</v>
      </c>
      <c r="G15">
        <f t="shared" si="4"/>
        <v>3.4015744000000001E-2</v>
      </c>
      <c r="H15">
        <f t="shared" si="5"/>
        <v>3.7795839999999956E-3</v>
      </c>
      <c r="I15">
        <f t="shared" si="6"/>
        <v>3.4015744000000001E-2</v>
      </c>
      <c r="J15" s="2">
        <f t="shared" si="7"/>
        <v>4.6305882352935563E-4</v>
      </c>
      <c r="K15">
        <f t="shared" si="8"/>
        <v>8</v>
      </c>
      <c r="L15">
        <f t="shared" si="9"/>
        <v>0</v>
      </c>
      <c r="M15">
        <f t="shared" si="0"/>
        <v>3.4015744000000001E-2</v>
      </c>
      <c r="N15" s="2">
        <f t="shared" si="1"/>
        <v>-4.6305882352935563E-4</v>
      </c>
      <c r="O15" s="9">
        <f t="shared" si="10"/>
        <v>3.4000000000000002E-2</v>
      </c>
      <c r="P15" s="2">
        <f t="shared" si="11"/>
        <v>0</v>
      </c>
      <c r="Q15" s="9">
        <f t="shared" si="12"/>
        <v>0</v>
      </c>
    </row>
    <row r="16" spans="1:18" x14ac:dyDescent="0.25">
      <c r="A16">
        <v>66</v>
      </c>
      <c r="B16">
        <v>11</v>
      </c>
      <c r="C16">
        <v>0</v>
      </c>
      <c r="D16">
        <v>3.5000000000000003E-2</v>
      </c>
      <c r="E16" s="8">
        <f t="shared" si="2"/>
        <v>3.2000000000000001E-2</v>
      </c>
      <c r="F16">
        <f t="shared" si="3"/>
        <v>2.5196800000000004E-4</v>
      </c>
      <c r="G16">
        <f t="shared" si="4"/>
        <v>3.4771648000000002E-2</v>
      </c>
      <c r="H16">
        <f t="shared" si="5"/>
        <v>5.2913919999999955E-3</v>
      </c>
      <c r="I16">
        <f t="shared" si="6"/>
        <v>3.4771648000000002E-2</v>
      </c>
      <c r="J16" s="2">
        <f t="shared" si="7"/>
        <v>-6.5243428571428886E-3</v>
      </c>
      <c r="K16">
        <f t="shared" si="8"/>
        <v>11</v>
      </c>
      <c r="L16">
        <f t="shared" si="9"/>
        <v>0</v>
      </c>
      <c r="M16">
        <f t="shared" si="0"/>
        <v>3.4771648000000002E-2</v>
      </c>
      <c r="N16" s="2">
        <f t="shared" si="1"/>
        <v>6.5243428571428886E-3</v>
      </c>
      <c r="O16" s="9">
        <f t="shared" si="10"/>
        <v>3.4750000000000003E-2</v>
      </c>
      <c r="P16" s="2">
        <f t="shared" si="11"/>
        <v>7.1428571428571487E-3</v>
      </c>
      <c r="Q16" s="9">
        <f t="shared" si="12"/>
        <v>2.5000000000000022E-4</v>
      </c>
    </row>
    <row r="17" spans="1:17" x14ac:dyDescent="0.25">
      <c r="A17">
        <v>66</v>
      </c>
      <c r="B17">
        <v>14</v>
      </c>
      <c r="C17">
        <v>0</v>
      </c>
      <c r="D17">
        <v>3.5999999999999997E-2</v>
      </c>
      <c r="E17" s="8">
        <f t="shared" si="2"/>
        <v>3.2000000000000001E-2</v>
      </c>
      <c r="F17">
        <f t="shared" si="3"/>
        <v>2.5196800000000004E-4</v>
      </c>
      <c r="G17">
        <f t="shared" si="4"/>
        <v>3.5527552000000004E-2</v>
      </c>
      <c r="H17">
        <f t="shared" si="5"/>
        <v>6.8031999999999954E-3</v>
      </c>
      <c r="I17">
        <f t="shared" si="6"/>
        <v>3.5527552000000004E-2</v>
      </c>
      <c r="J17" s="2">
        <f t="shared" si="7"/>
        <v>-1.3123555555555373E-2</v>
      </c>
      <c r="K17">
        <f t="shared" si="8"/>
        <v>14</v>
      </c>
      <c r="L17">
        <f t="shared" si="9"/>
        <v>0</v>
      </c>
      <c r="M17">
        <f t="shared" si="0"/>
        <v>3.5527552000000004E-2</v>
      </c>
      <c r="N17" s="2">
        <f t="shared" si="1"/>
        <v>1.3123555555555373E-2</v>
      </c>
      <c r="O17" s="9">
        <f t="shared" si="10"/>
        <v>3.5500000000000004E-2</v>
      </c>
      <c r="P17" s="2">
        <f t="shared" si="11"/>
        <v>1.3888888888888709E-2</v>
      </c>
      <c r="Q17" s="9">
        <f t="shared" si="12"/>
        <v>4.9999999999999351E-4</v>
      </c>
    </row>
    <row r="18" spans="1:17" x14ac:dyDescent="0.25">
      <c r="A18">
        <v>66</v>
      </c>
      <c r="B18">
        <v>26</v>
      </c>
      <c r="C18">
        <v>0</v>
      </c>
      <c r="D18">
        <v>3.7999999999999999E-2</v>
      </c>
      <c r="E18" s="8">
        <f t="shared" si="2"/>
        <v>3.2000000000000001E-2</v>
      </c>
      <c r="F18">
        <f t="shared" si="3"/>
        <v>2.5196800000000004E-4</v>
      </c>
      <c r="G18">
        <f t="shared" si="4"/>
        <v>3.8551168000000004E-2</v>
      </c>
      <c r="H18">
        <f t="shared" si="5"/>
        <v>1.2850431999999998E-2</v>
      </c>
      <c r="I18">
        <f t="shared" si="6"/>
        <v>3.8551168000000004E-2</v>
      </c>
      <c r="J18" s="2">
        <f t="shared" si="7"/>
        <v>1.4504421052631701E-2</v>
      </c>
      <c r="K18">
        <f t="shared" si="8"/>
        <v>26</v>
      </c>
      <c r="L18">
        <f t="shared" si="9"/>
        <v>0</v>
      </c>
      <c r="M18">
        <f t="shared" si="0"/>
        <v>3.8551168000000004E-2</v>
      </c>
      <c r="N18" s="2">
        <f t="shared" si="1"/>
        <v>-1.4504421052631701E-2</v>
      </c>
      <c r="O18" s="9">
        <f t="shared" si="10"/>
        <v>3.85E-2</v>
      </c>
      <c r="P18" s="2">
        <f t="shared" si="11"/>
        <v>-1.3157894736842117E-2</v>
      </c>
      <c r="Q18" s="9">
        <f t="shared" si="12"/>
        <v>-5.0000000000000044E-4</v>
      </c>
    </row>
    <row r="19" spans="1:17" x14ac:dyDescent="0.25">
      <c r="A19">
        <v>66</v>
      </c>
      <c r="B19">
        <v>32</v>
      </c>
      <c r="C19">
        <v>0</v>
      </c>
      <c r="D19">
        <v>0.04</v>
      </c>
      <c r="E19" s="8">
        <f t="shared" si="2"/>
        <v>3.2000000000000001E-2</v>
      </c>
      <c r="F19">
        <f t="shared" si="3"/>
        <v>2.5196800000000004E-4</v>
      </c>
      <c r="G19">
        <f t="shared" si="4"/>
        <v>4.0062976E-2</v>
      </c>
      <c r="H19">
        <f t="shared" si="5"/>
        <v>1.5874047999999998E-2</v>
      </c>
      <c r="I19">
        <f t="shared" si="6"/>
        <v>4.0062976E-2</v>
      </c>
      <c r="J19" s="2">
        <f t="shared" si="7"/>
        <v>1.5743999999999828E-3</v>
      </c>
      <c r="K19">
        <f t="shared" si="8"/>
        <v>32</v>
      </c>
      <c r="L19">
        <f t="shared" si="9"/>
        <v>0</v>
      </c>
      <c r="M19">
        <f t="shared" si="0"/>
        <v>4.0062976E-2</v>
      </c>
      <c r="N19" s="2">
        <f t="shared" si="1"/>
        <v>-1.5743999999999828E-3</v>
      </c>
      <c r="O19" s="9">
        <f t="shared" si="10"/>
        <v>0.04</v>
      </c>
      <c r="P19" s="2">
        <f t="shared" si="11"/>
        <v>0</v>
      </c>
      <c r="Q19" s="9">
        <f t="shared" si="12"/>
        <v>0</v>
      </c>
    </row>
    <row r="20" spans="1:17" x14ac:dyDescent="0.25">
      <c r="A20">
        <v>66</v>
      </c>
      <c r="B20">
        <v>48</v>
      </c>
      <c r="C20">
        <v>0</v>
      </c>
      <c r="D20">
        <v>4.3999999999999997E-2</v>
      </c>
      <c r="E20" s="8">
        <f t="shared" si="2"/>
        <v>3.2000000000000001E-2</v>
      </c>
      <c r="F20">
        <f t="shared" si="3"/>
        <v>2.5196800000000004E-4</v>
      </c>
      <c r="G20">
        <f t="shared" si="4"/>
        <v>4.4094464E-2</v>
      </c>
      <c r="H20">
        <f t="shared" si="5"/>
        <v>2.3937024000000001E-2</v>
      </c>
      <c r="I20">
        <f t="shared" si="6"/>
        <v>4.4094464E-2</v>
      </c>
      <c r="J20" s="2">
        <f t="shared" si="7"/>
        <v>2.1469090909091463E-3</v>
      </c>
      <c r="K20">
        <f t="shared" si="8"/>
        <v>48</v>
      </c>
      <c r="L20">
        <f t="shared" si="9"/>
        <v>0</v>
      </c>
      <c r="M20">
        <f t="shared" si="0"/>
        <v>4.4094464E-2</v>
      </c>
      <c r="N20" s="2">
        <f t="shared" si="1"/>
        <v>-2.1469090909091463E-3</v>
      </c>
      <c r="O20" s="9">
        <f t="shared" si="10"/>
        <v>4.3999999999999997E-2</v>
      </c>
      <c r="P20" s="2">
        <f t="shared" si="11"/>
        <v>0</v>
      </c>
      <c r="Q20" s="9">
        <f t="shared" si="12"/>
        <v>0</v>
      </c>
    </row>
    <row r="21" spans="1:17" x14ac:dyDescent="0.25">
      <c r="A21">
        <v>66</v>
      </c>
      <c r="B21">
        <v>64</v>
      </c>
      <c r="C21">
        <v>0</v>
      </c>
      <c r="D21">
        <v>4.8000000000000001E-2</v>
      </c>
      <c r="E21" s="8">
        <f t="shared" si="2"/>
        <v>3.2000000000000001E-2</v>
      </c>
      <c r="F21">
        <f t="shared" si="3"/>
        <v>2.5196800000000004E-4</v>
      </c>
      <c r="G21">
        <f t="shared" si="4"/>
        <v>4.8125952E-2</v>
      </c>
      <c r="H21">
        <f t="shared" si="5"/>
        <v>3.2000000000000001E-2</v>
      </c>
      <c r="I21">
        <f t="shared" si="6"/>
        <v>4.8125952E-2</v>
      </c>
      <c r="J21" s="2">
        <f t="shared" si="7"/>
        <v>2.6239999999999714E-3</v>
      </c>
      <c r="K21">
        <f t="shared" si="8"/>
        <v>64</v>
      </c>
      <c r="L21">
        <f t="shared" si="9"/>
        <v>0</v>
      </c>
      <c r="M21">
        <f t="shared" si="0"/>
        <v>4.8125952E-2</v>
      </c>
      <c r="N21" s="2">
        <f t="shared" si="1"/>
        <v>-2.6239999999999714E-3</v>
      </c>
      <c r="O21" s="9">
        <f t="shared" si="10"/>
        <v>4.8000000000000001E-2</v>
      </c>
      <c r="P21" s="2">
        <f t="shared" si="11"/>
        <v>0</v>
      </c>
      <c r="Q21" s="9">
        <f t="shared" si="12"/>
        <v>0</v>
      </c>
    </row>
    <row r="22" spans="1:17" x14ac:dyDescent="0.25">
      <c r="A22">
        <v>66</v>
      </c>
      <c r="B22">
        <v>127</v>
      </c>
      <c r="C22">
        <v>0</v>
      </c>
      <c r="D22">
        <v>6.4000000000000001E-2</v>
      </c>
      <c r="E22" s="8">
        <f t="shared" si="2"/>
        <v>3.2000000000000001E-2</v>
      </c>
      <c r="F22">
        <f t="shared" si="3"/>
        <v>2.5196800000000004E-4</v>
      </c>
      <c r="G22">
        <f t="shared" si="4"/>
        <v>6.3999936000000007E-2</v>
      </c>
      <c r="H22">
        <f t="shared" si="5"/>
        <v>6.3747968000000002E-2</v>
      </c>
      <c r="I22">
        <f t="shared" si="6"/>
        <v>6.3999936000000007E-2</v>
      </c>
      <c r="J22" s="2">
        <f t="shared" si="7"/>
        <v>-9.9999999990732502E-7</v>
      </c>
      <c r="K22">
        <f t="shared" si="8"/>
        <v>127</v>
      </c>
      <c r="L22">
        <f t="shared" si="9"/>
        <v>0</v>
      </c>
      <c r="M22">
        <f t="shared" si="0"/>
        <v>6.3999936000000007E-2</v>
      </c>
      <c r="N22" s="2">
        <f t="shared" si="1"/>
        <v>9.9999999990732502E-7</v>
      </c>
      <c r="O22" s="9">
        <f t="shared" si="10"/>
        <v>6.3750000000000001E-2</v>
      </c>
      <c r="P22" s="2">
        <f t="shared" si="11"/>
        <v>3.9062500000000035E-3</v>
      </c>
      <c r="Q22" s="9">
        <f t="shared" si="12"/>
        <v>2.5000000000000022E-4</v>
      </c>
    </row>
    <row r="23" spans="1:17" x14ac:dyDescent="0.25">
      <c r="A23">
        <v>66</v>
      </c>
      <c r="B23">
        <v>255</v>
      </c>
      <c r="C23">
        <v>0</v>
      </c>
      <c r="D23">
        <v>0.127</v>
      </c>
      <c r="E23" s="8">
        <f t="shared" si="2"/>
        <v>3.2000000000000001E-2</v>
      </c>
      <c r="F23">
        <f t="shared" si="3"/>
        <v>2.5196800000000004E-4</v>
      </c>
      <c r="G23">
        <f t="shared" si="4"/>
        <v>9.6251840000000005E-2</v>
      </c>
      <c r="H23">
        <f t="shared" si="5"/>
        <v>0.12825177600000001</v>
      </c>
      <c r="I23">
        <f t="shared" si="6"/>
        <v>0.12825177600000001</v>
      </c>
      <c r="J23" s="2">
        <f t="shared" si="7"/>
        <v>9.856503937007953E-3</v>
      </c>
      <c r="K23">
        <f t="shared" si="8"/>
        <v>382</v>
      </c>
      <c r="L23">
        <f t="shared" si="9"/>
        <v>-128</v>
      </c>
      <c r="M23">
        <f t="shared" si="0"/>
        <v>9.5999872000000014E-2</v>
      </c>
      <c r="N23" s="2">
        <f t="shared" si="1"/>
        <v>0.24409549606299202</v>
      </c>
      <c r="O23" s="9">
        <f t="shared" si="10"/>
        <v>0.12737500032000001</v>
      </c>
      <c r="P23" s="2">
        <f t="shared" si="11"/>
        <v>-2.9527584251969521E-3</v>
      </c>
      <c r="Q23" s="9">
        <f t="shared" si="12"/>
        <v>-3.7500032000001293E-4</v>
      </c>
    </row>
    <row r="24" spans="1:17" x14ac:dyDescent="0.25">
      <c r="A24">
        <v>67</v>
      </c>
      <c r="B24">
        <v>1</v>
      </c>
      <c r="C24">
        <v>0</v>
      </c>
      <c r="D24">
        <v>0.128</v>
      </c>
      <c r="E24" s="8">
        <f t="shared" si="2"/>
        <v>0.128</v>
      </c>
      <c r="F24">
        <f t="shared" si="3"/>
        <v>1.0078720000000002E-3</v>
      </c>
      <c r="G24">
        <f t="shared" si="4"/>
        <v>0.129007872</v>
      </c>
      <c r="H24">
        <f t="shared" si="5"/>
        <v>1.008127999999997E-3</v>
      </c>
      <c r="I24">
        <f t="shared" si="6"/>
        <v>0.129007872</v>
      </c>
      <c r="J24" s="2">
        <f t="shared" si="7"/>
        <v>7.8739999999999453E-3</v>
      </c>
      <c r="K24">
        <f t="shared" si="8"/>
        <v>1</v>
      </c>
      <c r="L24">
        <f t="shared" si="9"/>
        <v>0</v>
      </c>
      <c r="M24">
        <f t="shared" si="0"/>
        <v>0.129007872</v>
      </c>
      <c r="N24" s="2">
        <f t="shared" si="1"/>
        <v>-7.8739999999999453E-3</v>
      </c>
      <c r="O24" s="9">
        <f t="shared" si="10"/>
        <v>0.129</v>
      </c>
      <c r="P24" s="2">
        <f t="shared" si="11"/>
        <v>-7.8125000000000069E-3</v>
      </c>
      <c r="Q24" s="9">
        <f t="shared" si="12"/>
        <v>-1.0000000000000009E-3</v>
      </c>
    </row>
    <row r="25" spans="1:17" x14ac:dyDescent="0.25">
      <c r="A25">
        <v>67</v>
      </c>
      <c r="B25">
        <v>2</v>
      </c>
      <c r="C25">
        <v>0</v>
      </c>
      <c r="D25">
        <v>0.129</v>
      </c>
      <c r="E25" s="8">
        <f t="shared" si="2"/>
        <v>0.128</v>
      </c>
      <c r="F25">
        <f t="shared" si="3"/>
        <v>1.0078720000000002E-3</v>
      </c>
      <c r="G25">
        <f t="shared" si="4"/>
        <v>0.13001574400000002</v>
      </c>
      <c r="H25">
        <f t="shared" si="5"/>
        <v>3.023871999999983E-3</v>
      </c>
      <c r="I25">
        <f t="shared" si="6"/>
        <v>0.13001574400000002</v>
      </c>
      <c r="J25" s="2">
        <f t="shared" si="7"/>
        <v>7.8739844961241302E-3</v>
      </c>
      <c r="K25">
        <f t="shared" si="8"/>
        <v>2</v>
      </c>
      <c r="L25">
        <f t="shared" si="9"/>
        <v>0</v>
      </c>
      <c r="M25">
        <f t="shared" si="0"/>
        <v>0.13001574400000002</v>
      </c>
      <c r="N25" s="2">
        <f t="shared" si="1"/>
        <v>-7.8739844961241302E-3</v>
      </c>
      <c r="O25" s="9">
        <f t="shared" si="10"/>
        <v>0.13</v>
      </c>
      <c r="P25" s="2">
        <f t="shared" si="11"/>
        <v>-7.7519379844961309E-3</v>
      </c>
      <c r="Q25" s="9">
        <f t="shared" si="12"/>
        <v>-1.0000000000000009E-3</v>
      </c>
    </row>
    <row r="26" spans="1:17" x14ac:dyDescent="0.25">
      <c r="A26">
        <v>67</v>
      </c>
      <c r="B26">
        <v>3</v>
      </c>
      <c r="C26">
        <v>0</v>
      </c>
      <c r="D26">
        <v>0.13</v>
      </c>
      <c r="E26" s="8">
        <f t="shared" si="2"/>
        <v>0.128</v>
      </c>
      <c r="F26">
        <f t="shared" si="3"/>
        <v>1.0078720000000002E-3</v>
      </c>
      <c r="G26">
        <f t="shared" si="4"/>
        <v>0.13102361600000001</v>
      </c>
      <c r="H26">
        <f t="shared" si="5"/>
        <v>5.0396159999999829E-3</v>
      </c>
      <c r="I26">
        <f t="shared" si="6"/>
        <v>0.13102361600000001</v>
      </c>
      <c r="J26" s="2">
        <f t="shared" si="7"/>
        <v>7.873969230769268E-3</v>
      </c>
      <c r="K26">
        <f t="shared" si="8"/>
        <v>3</v>
      </c>
      <c r="L26">
        <f t="shared" si="9"/>
        <v>0</v>
      </c>
      <c r="M26">
        <f t="shared" si="0"/>
        <v>0.13102361600000001</v>
      </c>
      <c r="N26" s="2">
        <f t="shared" si="1"/>
        <v>-7.873969230769268E-3</v>
      </c>
      <c r="O26" s="9">
        <f t="shared" si="10"/>
        <v>0.13100000000000001</v>
      </c>
      <c r="P26" s="2">
        <f t="shared" si="11"/>
        <v>-7.6923076923076988E-3</v>
      </c>
      <c r="Q26" s="9">
        <f t="shared" si="12"/>
        <v>-1.0000000000000009E-3</v>
      </c>
    </row>
    <row r="27" spans="1:17" x14ac:dyDescent="0.25">
      <c r="A27">
        <v>67</v>
      </c>
      <c r="B27">
        <v>4</v>
      </c>
      <c r="C27">
        <v>0</v>
      </c>
      <c r="D27">
        <v>0.13100000000000001</v>
      </c>
      <c r="E27" s="8">
        <f t="shared" si="2"/>
        <v>0.128</v>
      </c>
      <c r="F27">
        <f t="shared" si="3"/>
        <v>1.0078720000000002E-3</v>
      </c>
      <c r="G27">
        <f t="shared" si="4"/>
        <v>0.132031488</v>
      </c>
      <c r="H27">
        <f t="shared" si="5"/>
        <v>7.0553599999999828E-3</v>
      </c>
      <c r="I27">
        <f t="shared" si="6"/>
        <v>0.132031488</v>
      </c>
      <c r="J27" s="2">
        <f t="shared" si="7"/>
        <v>7.8739541984732594E-3</v>
      </c>
      <c r="K27">
        <f t="shared" si="8"/>
        <v>4</v>
      </c>
      <c r="L27">
        <f t="shared" si="9"/>
        <v>0</v>
      </c>
      <c r="M27">
        <f t="shared" si="0"/>
        <v>0.132031488</v>
      </c>
      <c r="N27" s="2">
        <f t="shared" si="1"/>
        <v>-7.8739541984732594E-3</v>
      </c>
      <c r="O27" s="9">
        <f t="shared" si="10"/>
        <v>0.13200000000000001</v>
      </c>
      <c r="P27" s="2">
        <f t="shared" si="11"/>
        <v>-7.6335877862595486E-3</v>
      </c>
      <c r="Q27" s="9">
        <f t="shared" si="12"/>
        <v>-1.0000000000000009E-3</v>
      </c>
    </row>
    <row r="28" spans="1:17" x14ac:dyDescent="0.25">
      <c r="A28">
        <v>67</v>
      </c>
      <c r="B28">
        <v>5</v>
      </c>
      <c r="C28">
        <v>0</v>
      </c>
      <c r="D28">
        <v>0.13200000000000001</v>
      </c>
      <c r="E28" s="8">
        <f t="shared" si="2"/>
        <v>0.128</v>
      </c>
      <c r="F28">
        <f t="shared" si="3"/>
        <v>1.0078720000000002E-3</v>
      </c>
      <c r="G28">
        <f t="shared" si="4"/>
        <v>0.13303936</v>
      </c>
      <c r="H28">
        <f t="shared" si="5"/>
        <v>9.0711039999999826E-3</v>
      </c>
      <c r="I28">
        <f t="shared" si="6"/>
        <v>0.13303936</v>
      </c>
      <c r="J28" s="2">
        <f t="shared" si="7"/>
        <v>7.8739393939393117E-3</v>
      </c>
      <c r="K28">
        <f t="shared" si="8"/>
        <v>5</v>
      </c>
      <c r="L28">
        <f t="shared" si="9"/>
        <v>0</v>
      </c>
      <c r="M28">
        <f t="shared" si="0"/>
        <v>0.13303936</v>
      </c>
      <c r="N28" s="2">
        <f t="shared" si="1"/>
        <v>-7.8739393939393117E-3</v>
      </c>
      <c r="O28" s="9">
        <f t="shared" si="10"/>
        <v>0.13300000000000001</v>
      </c>
      <c r="P28" s="2">
        <f t="shared" si="11"/>
        <v>-7.575757575757582E-3</v>
      </c>
      <c r="Q28" s="9">
        <f t="shared" si="12"/>
        <v>-1.0000000000000009E-3</v>
      </c>
    </row>
    <row r="29" spans="1:17" x14ac:dyDescent="0.25">
      <c r="A29">
        <v>67</v>
      </c>
      <c r="B29">
        <v>6</v>
      </c>
      <c r="C29">
        <v>0</v>
      </c>
      <c r="D29">
        <v>0.13300000000000001</v>
      </c>
      <c r="E29" s="8">
        <f t="shared" si="2"/>
        <v>0.128</v>
      </c>
      <c r="F29">
        <f t="shared" si="3"/>
        <v>1.0078720000000002E-3</v>
      </c>
      <c r="G29">
        <f t="shared" si="4"/>
        <v>0.13404723200000002</v>
      </c>
      <c r="H29">
        <f t="shared" si="5"/>
        <v>1.1086847999999982E-2</v>
      </c>
      <c r="I29">
        <f t="shared" si="6"/>
        <v>0.13404723200000002</v>
      </c>
      <c r="J29" s="2">
        <f t="shared" si="7"/>
        <v>7.8739248120301419E-3</v>
      </c>
      <c r="K29">
        <f t="shared" si="8"/>
        <v>6</v>
      </c>
      <c r="L29">
        <f t="shared" si="9"/>
        <v>0</v>
      </c>
      <c r="M29">
        <f t="shared" si="0"/>
        <v>0.13404723200000002</v>
      </c>
      <c r="N29" s="2">
        <f t="shared" si="1"/>
        <v>-7.8739248120301419E-3</v>
      </c>
      <c r="O29" s="9">
        <f t="shared" si="10"/>
        <v>0.13400000000000001</v>
      </c>
      <c r="P29" s="2">
        <f t="shared" si="11"/>
        <v>-7.5187969924812095E-3</v>
      </c>
      <c r="Q29" s="9">
        <f t="shared" si="12"/>
        <v>-1.0000000000000009E-3</v>
      </c>
    </row>
    <row r="30" spans="1:17" x14ac:dyDescent="0.25">
      <c r="A30">
        <v>67</v>
      </c>
      <c r="B30">
        <v>12</v>
      </c>
      <c r="C30">
        <v>0</v>
      </c>
      <c r="D30">
        <v>0.14000000000000001</v>
      </c>
      <c r="E30" s="8">
        <f t="shared" si="2"/>
        <v>0.128</v>
      </c>
      <c r="F30">
        <f t="shared" si="3"/>
        <v>1.0078720000000002E-3</v>
      </c>
      <c r="G30">
        <f t="shared" si="4"/>
        <v>0.140094464</v>
      </c>
      <c r="H30">
        <f t="shared" si="5"/>
        <v>2.3181311999999982E-2</v>
      </c>
      <c r="I30">
        <f t="shared" si="6"/>
        <v>0.140094464</v>
      </c>
      <c r="J30" s="2">
        <f t="shared" si="7"/>
        <v>6.7474285714277536E-4</v>
      </c>
      <c r="K30">
        <f t="shared" si="8"/>
        <v>12</v>
      </c>
      <c r="L30">
        <f t="shared" si="9"/>
        <v>0</v>
      </c>
      <c r="M30">
        <f t="shared" si="0"/>
        <v>0.14009446400000003</v>
      </c>
      <c r="N30" s="2">
        <f t="shared" si="1"/>
        <v>-6.7474285714297355E-4</v>
      </c>
      <c r="O30" s="9">
        <f t="shared" si="10"/>
        <v>0.14000000000000001</v>
      </c>
      <c r="P30" s="2">
        <f t="shared" si="11"/>
        <v>0</v>
      </c>
      <c r="Q30" s="9">
        <f t="shared" si="12"/>
        <v>0</v>
      </c>
    </row>
    <row r="31" spans="1:17" x14ac:dyDescent="0.25">
      <c r="A31">
        <v>67</v>
      </c>
      <c r="B31">
        <v>24</v>
      </c>
      <c r="C31">
        <v>0</v>
      </c>
      <c r="D31">
        <v>0.152</v>
      </c>
      <c r="E31" s="8">
        <f t="shared" si="2"/>
        <v>0.128</v>
      </c>
      <c r="F31">
        <f t="shared" si="3"/>
        <v>1.0078720000000002E-3</v>
      </c>
      <c r="G31">
        <f t="shared" si="4"/>
        <v>0.152188928</v>
      </c>
      <c r="H31">
        <f t="shared" si="5"/>
        <v>4.7370239999999994E-2</v>
      </c>
      <c r="I31">
        <f t="shared" si="6"/>
        <v>0.152188928</v>
      </c>
      <c r="J31" s="2">
        <f t="shared" si="7"/>
        <v>1.2429473684210848E-3</v>
      </c>
      <c r="K31">
        <f t="shared" si="8"/>
        <v>24</v>
      </c>
      <c r="L31">
        <f t="shared" si="9"/>
        <v>0</v>
      </c>
      <c r="M31">
        <f t="shared" si="0"/>
        <v>0.152188928</v>
      </c>
      <c r="N31" s="2">
        <f t="shared" si="1"/>
        <v>-1.2429473684210848E-3</v>
      </c>
      <c r="O31" s="9">
        <f t="shared" si="10"/>
        <v>0.152</v>
      </c>
      <c r="P31" s="2">
        <f t="shared" si="11"/>
        <v>0</v>
      </c>
      <c r="Q31" s="9">
        <f t="shared" si="12"/>
        <v>0</v>
      </c>
    </row>
    <row r="32" spans="1:17" x14ac:dyDescent="0.25">
      <c r="A32">
        <v>67</v>
      </c>
      <c r="B32">
        <v>48</v>
      </c>
      <c r="C32">
        <v>0</v>
      </c>
      <c r="D32">
        <v>0.17599999999999999</v>
      </c>
      <c r="E32" s="8">
        <f t="shared" si="2"/>
        <v>0.128</v>
      </c>
      <c r="F32">
        <f t="shared" si="3"/>
        <v>1.0078720000000002E-3</v>
      </c>
      <c r="G32">
        <f t="shared" si="4"/>
        <v>0.176377856</v>
      </c>
      <c r="H32">
        <f t="shared" si="5"/>
        <v>9.5748096000000005E-2</v>
      </c>
      <c r="I32">
        <f t="shared" si="6"/>
        <v>0.176377856</v>
      </c>
      <c r="J32" s="2">
        <f t="shared" si="7"/>
        <v>2.1469090909091463E-3</v>
      </c>
      <c r="K32">
        <f t="shared" si="8"/>
        <v>48</v>
      </c>
      <c r="L32">
        <f t="shared" si="9"/>
        <v>0</v>
      </c>
      <c r="M32">
        <f t="shared" si="0"/>
        <v>0.176377856</v>
      </c>
      <c r="N32" s="2">
        <f t="shared" si="1"/>
        <v>-2.1469090909091463E-3</v>
      </c>
      <c r="O32" s="9">
        <f t="shared" si="10"/>
        <v>0.17599999999999999</v>
      </c>
      <c r="P32" s="2">
        <f t="shared" si="11"/>
        <v>0</v>
      </c>
      <c r="Q32" s="9">
        <f t="shared" si="12"/>
        <v>0</v>
      </c>
    </row>
    <row r="33" spans="1:17" x14ac:dyDescent="0.25">
      <c r="A33">
        <v>67</v>
      </c>
      <c r="B33">
        <v>96</v>
      </c>
      <c r="C33">
        <v>0</v>
      </c>
      <c r="D33">
        <v>0.224</v>
      </c>
      <c r="E33" s="8">
        <f t="shared" si="2"/>
        <v>0.128</v>
      </c>
      <c r="F33">
        <f t="shared" si="3"/>
        <v>1.0078720000000002E-3</v>
      </c>
      <c r="G33">
        <f t="shared" si="4"/>
        <v>0.22475571200000002</v>
      </c>
      <c r="H33">
        <f t="shared" si="5"/>
        <v>0.192503808</v>
      </c>
      <c r="I33">
        <f t="shared" si="6"/>
        <v>0.22475571200000002</v>
      </c>
      <c r="J33" s="2">
        <f t="shared" si="7"/>
        <v>3.3737142857143726E-3</v>
      </c>
      <c r="K33">
        <f t="shared" si="8"/>
        <v>96</v>
      </c>
      <c r="L33">
        <f t="shared" si="9"/>
        <v>0</v>
      </c>
      <c r="M33">
        <f t="shared" si="0"/>
        <v>0.22475571200000002</v>
      </c>
      <c r="N33" s="2">
        <f t="shared" si="1"/>
        <v>-3.3737142857143726E-3</v>
      </c>
      <c r="O33" s="9">
        <f t="shared" si="10"/>
        <v>0.224</v>
      </c>
      <c r="P33" s="2">
        <f t="shared" si="11"/>
        <v>0</v>
      </c>
      <c r="Q33" s="9">
        <f t="shared" si="12"/>
        <v>0</v>
      </c>
    </row>
    <row r="34" spans="1:17" x14ac:dyDescent="0.25">
      <c r="A34">
        <v>67</v>
      </c>
      <c r="B34">
        <v>127</v>
      </c>
      <c r="C34">
        <v>0</v>
      </c>
      <c r="D34">
        <v>0.255</v>
      </c>
      <c r="E34" s="8">
        <f t="shared" si="2"/>
        <v>0.128</v>
      </c>
      <c r="F34">
        <f t="shared" si="3"/>
        <v>1.0078720000000002E-3</v>
      </c>
      <c r="G34">
        <f t="shared" si="4"/>
        <v>0.25599974400000003</v>
      </c>
      <c r="H34">
        <f t="shared" si="5"/>
        <v>0.25499187200000001</v>
      </c>
      <c r="I34">
        <f t="shared" si="6"/>
        <v>0.25599974400000003</v>
      </c>
      <c r="J34" s="2">
        <f t="shared" si="7"/>
        <v>3.9205647058824494E-3</v>
      </c>
      <c r="K34">
        <f t="shared" si="8"/>
        <v>127</v>
      </c>
      <c r="L34">
        <f t="shared" si="9"/>
        <v>0</v>
      </c>
      <c r="M34">
        <f t="shared" si="0"/>
        <v>0.25599974400000003</v>
      </c>
      <c r="N34" s="2">
        <f t="shared" si="1"/>
        <v>-3.9205647058824494E-3</v>
      </c>
      <c r="O34" s="9">
        <f t="shared" si="10"/>
        <v>0.255</v>
      </c>
      <c r="P34" s="2">
        <f t="shared" si="11"/>
        <v>0</v>
      </c>
      <c r="Q34" s="9">
        <f t="shared" si="12"/>
        <v>0</v>
      </c>
    </row>
    <row r="35" spans="1:17" x14ac:dyDescent="0.25">
      <c r="A35">
        <v>67</v>
      </c>
      <c r="B35">
        <v>156</v>
      </c>
      <c r="C35">
        <v>0</v>
      </c>
      <c r="D35">
        <v>0.312</v>
      </c>
      <c r="E35" s="8">
        <f t="shared" si="2"/>
        <v>0.128</v>
      </c>
      <c r="F35">
        <f t="shared" si="3"/>
        <v>1.0078720000000002E-3</v>
      </c>
      <c r="G35">
        <f t="shared" si="4"/>
        <v>0.28522803200000002</v>
      </c>
      <c r="H35">
        <f t="shared" si="5"/>
        <v>0.31344844800000005</v>
      </c>
      <c r="I35">
        <f t="shared" si="6"/>
        <v>0.31344844800000005</v>
      </c>
      <c r="J35" s="2">
        <f t="shared" si="7"/>
        <v>4.6424615384616881E-3</v>
      </c>
      <c r="K35">
        <f t="shared" si="8"/>
        <v>184</v>
      </c>
      <c r="L35">
        <f t="shared" si="9"/>
        <v>-128</v>
      </c>
      <c r="M35">
        <f t="shared" si="0"/>
        <v>0.18444083199999997</v>
      </c>
      <c r="N35" s="2">
        <f t="shared" si="1"/>
        <v>0.40884348717948726</v>
      </c>
      <c r="O35" s="9">
        <f t="shared" si="10"/>
        <v>0.31150000127999999</v>
      </c>
      <c r="P35" s="2">
        <f t="shared" si="11"/>
        <v>1.6025600000000178E-3</v>
      </c>
      <c r="Q35" s="9">
        <f t="shared" si="12"/>
        <v>4.9999872000000556E-4</v>
      </c>
    </row>
    <row r="36" spans="1:17" x14ac:dyDescent="0.25">
      <c r="A36">
        <v>67</v>
      </c>
      <c r="B36">
        <v>164</v>
      </c>
      <c r="C36">
        <v>0</v>
      </c>
      <c r="D36">
        <v>0.32800000000000001</v>
      </c>
      <c r="E36" s="8">
        <f t="shared" si="2"/>
        <v>0.128</v>
      </c>
      <c r="F36">
        <f t="shared" si="3"/>
        <v>1.0078720000000002E-3</v>
      </c>
      <c r="G36">
        <f t="shared" si="4"/>
        <v>0.29329100800000002</v>
      </c>
      <c r="H36">
        <f t="shared" si="5"/>
        <v>0.32957440000000005</v>
      </c>
      <c r="I36">
        <f t="shared" si="6"/>
        <v>0.32957440000000005</v>
      </c>
      <c r="J36" s="2">
        <f t="shared" si="7"/>
        <v>4.800000000000095E-3</v>
      </c>
      <c r="K36">
        <f t="shared" si="8"/>
        <v>200</v>
      </c>
      <c r="L36">
        <f t="shared" si="9"/>
        <v>-128</v>
      </c>
      <c r="M36">
        <f t="shared" si="0"/>
        <v>0.20056678400000003</v>
      </c>
      <c r="N36" s="2">
        <f t="shared" si="1"/>
        <v>0.38851590243902434</v>
      </c>
      <c r="O36" s="9">
        <f t="shared" si="10"/>
        <v>0.32750000128000001</v>
      </c>
      <c r="P36" s="2">
        <f t="shared" si="11"/>
        <v>1.5243863414634315E-3</v>
      </c>
      <c r="Q36" s="9">
        <f t="shared" si="12"/>
        <v>4.9999872000000556E-4</v>
      </c>
    </row>
    <row r="37" spans="1:17" x14ac:dyDescent="0.25">
      <c r="A37">
        <v>68</v>
      </c>
      <c r="B37">
        <v>1</v>
      </c>
      <c r="C37">
        <v>0</v>
      </c>
      <c r="D37">
        <v>0.51200000000000001</v>
      </c>
      <c r="E37" s="8">
        <f t="shared" si="2"/>
        <v>0.51200000000000001</v>
      </c>
      <c r="F37">
        <f t="shared" si="3"/>
        <v>4.0314880000000006E-3</v>
      </c>
      <c r="G37">
        <f t="shared" si="4"/>
        <v>0.51603148799999998</v>
      </c>
      <c r="H37">
        <f t="shared" si="5"/>
        <v>4.0325119999999881E-3</v>
      </c>
      <c r="I37">
        <f t="shared" si="6"/>
        <v>0.51603148799999998</v>
      </c>
      <c r="J37" s="2">
        <f t="shared" si="7"/>
        <v>7.8739999999999453E-3</v>
      </c>
      <c r="K37">
        <f t="shared" si="8"/>
        <v>1</v>
      </c>
      <c r="L37">
        <f t="shared" si="9"/>
        <v>0</v>
      </c>
      <c r="M37">
        <f t="shared" ref="M37:M68" si="13">$L$1*4^(A37-66) * (1 + $L$2*K37 + $L$2 * L37)</f>
        <v>0.51603148799999998</v>
      </c>
      <c r="N37" s="2">
        <f t="shared" ref="N37:N68" si="14">(D37-M37)/D37</f>
        <v>-7.8739999999999453E-3</v>
      </c>
      <c r="O37" s="9">
        <f t="shared" si="10"/>
        <v>0.51600000000000001</v>
      </c>
      <c r="P37" s="2">
        <f t="shared" si="11"/>
        <v>-7.8125000000000069E-3</v>
      </c>
      <c r="Q37" s="9">
        <f t="shared" si="12"/>
        <v>-4.0000000000000036E-3</v>
      </c>
    </row>
    <row r="38" spans="1:17" x14ac:dyDescent="0.25">
      <c r="A38">
        <v>68</v>
      </c>
      <c r="B38">
        <v>2</v>
      </c>
      <c r="C38">
        <v>0</v>
      </c>
      <c r="D38">
        <v>0.51600000000000001</v>
      </c>
      <c r="E38" s="8">
        <f t="shared" si="2"/>
        <v>0.51200000000000001</v>
      </c>
      <c r="F38">
        <f t="shared" si="3"/>
        <v>4.0314880000000006E-3</v>
      </c>
      <c r="G38">
        <f t="shared" si="4"/>
        <v>0.52006297600000007</v>
      </c>
      <c r="H38">
        <f t="shared" si="5"/>
        <v>1.2095487999999932E-2</v>
      </c>
      <c r="I38">
        <f t="shared" si="6"/>
        <v>0.52006297600000007</v>
      </c>
      <c r="J38" s="2">
        <f t="shared" si="7"/>
        <v>7.8739844961241302E-3</v>
      </c>
      <c r="K38">
        <f t="shared" si="8"/>
        <v>2</v>
      </c>
      <c r="L38">
        <f t="shared" si="9"/>
        <v>0</v>
      </c>
      <c r="M38">
        <f t="shared" si="13"/>
        <v>0.52006297600000007</v>
      </c>
      <c r="N38" s="2">
        <f t="shared" si="14"/>
        <v>-7.8739844961241302E-3</v>
      </c>
      <c r="O38" s="9">
        <f t="shared" si="10"/>
        <v>0.52</v>
      </c>
      <c r="P38" s="2">
        <f t="shared" si="11"/>
        <v>-7.7519379844961309E-3</v>
      </c>
      <c r="Q38" s="9">
        <f t="shared" si="12"/>
        <v>-4.0000000000000036E-3</v>
      </c>
    </row>
    <row r="39" spans="1:17" x14ac:dyDescent="0.25">
      <c r="A39">
        <v>68</v>
      </c>
      <c r="B39">
        <v>3</v>
      </c>
      <c r="C39">
        <v>0</v>
      </c>
      <c r="D39">
        <v>0.52</v>
      </c>
      <c r="E39" s="8">
        <f t="shared" si="2"/>
        <v>0.51200000000000001</v>
      </c>
      <c r="F39">
        <f t="shared" si="3"/>
        <v>4.0314880000000006E-3</v>
      </c>
      <c r="G39">
        <f t="shared" si="4"/>
        <v>0.52409446400000004</v>
      </c>
      <c r="H39">
        <f t="shared" si="5"/>
        <v>2.0158463999999932E-2</v>
      </c>
      <c r="I39">
        <f t="shared" si="6"/>
        <v>0.52409446400000004</v>
      </c>
      <c r="J39" s="2">
        <f t="shared" si="7"/>
        <v>7.873969230769268E-3</v>
      </c>
      <c r="K39">
        <f t="shared" si="8"/>
        <v>3</v>
      </c>
      <c r="L39">
        <f t="shared" si="9"/>
        <v>0</v>
      </c>
      <c r="M39">
        <f t="shared" si="13"/>
        <v>0.52409446400000004</v>
      </c>
      <c r="N39" s="2">
        <f t="shared" si="14"/>
        <v>-7.873969230769268E-3</v>
      </c>
      <c r="O39" s="9">
        <f t="shared" si="10"/>
        <v>0.52400000000000002</v>
      </c>
      <c r="P39" s="2">
        <f t="shared" si="11"/>
        <v>-7.6923076923076988E-3</v>
      </c>
      <c r="Q39" s="9">
        <f t="shared" si="12"/>
        <v>-4.0000000000000036E-3</v>
      </c>
    </row>
    <row r="40" spans="1:17" x14ac:dyDescent="0.25">
      <c r="A40">
        <v>68</v>
      </c>
      <c r="B40">
        <v>4</v>
      </c>
      <c r="C40">
        <v>0</v>
      </c>
      <c r="D40">
        <v>0.52400000000000002</v>
      </c>
      <c r="E40" s="8">
        <f t="shared" si="2"/>
        <v>0.51200000000000001</v>
      </c>
      <c r="F40">
        <f t="shared" si="3"/>
        <v>4.0314880000000006E-3</v>
      </c>
      <c r="G40">
        <f t="shared" si="4"/>
        <v>0.52812595200000001</v>
      </c>
      <c r="H40">
        <f t="shared" si="5"/>
        <v>2.8221439999999931E-2</v>
      </c>
      <c r="I40">
        <f t="shared" si="6"/>
        <v>0.52812595200000001</v>
      </c>
      <c r="J40" s="2">
        <f t="shared" si="7"/>
        <v>7.8739541984732594E-3</v>
      </c>
      <c r="K40">
        <f t="shared" si="8"/>
        <v>4</v>
      </c>
      <c r="L40">
        <f t="shared" si="9"/>
        <v>0</v>
      </c>
      <c r="M40">
        <f t="shared" si="13"/>
        <v>0.52812595200000001</v>
      </c>
      <c r="N40" s="2">
        <f t="shared" si="14"/>
        <v>-7.8739541984732594E-3</v>
      </c>
      <c r="O40" s="9">
        <f t="shared" si="10"/>
        <v>0.52800000000000002</v>
      </c>
      <c r="P40" s="2">
        <f t="shared" si="11"/>
        <v>-7.6335877862595486E-3</v>
      </c>
      <c r="Q40" s="9">
        <f t="shared" si="12"/>
        <v>-4.0000000000000036E-3</v>
      </c>
    </row>
    <row r="41" spans="1:17" x14ac:dyDescent="0.25">
      <c r="A41">
        <v>68</v>
      </c>
      <c r="B41">
        <v>5</v>
      </c>
      <c r="C41">
        <v>0</v>
      </c>
      <c r="D41">
        <v>0.53200000000000003</v>
      </c>
      <c r="E41" s="8">
        <f t="shared" si="2"/>
        <v>0.51200000000000001</v>
      </c>
      <c r="F41">
        <f t="shared" si="3"/>
        <v>4.0314880000000006E-3</v>
      </c>
      <c r="G41">
        <f t="shared" si="4"/>
        <v>0.53215743999999998</v>
      </c>
      <c r="H41">
        <f t="shared" si="5"/>
        <v>3.6284415999999931E-2</v>
      </c>
      <c r="I41">
        <f t="shared" si="6"/>
        <v>0.53215743999999998</v>
      </c>
      <c r="J41" s="2">
        <f t="shared" si="7"/>
        <v>2.9593984962397209E-4</v>
      </c>
      <c r="K41">
        <f t="shared" si="8"/>
        <v>5</v>
      </c>
      <c r="L41">
        <f t="shared" si="9"/>
        <v>0</v>
      </c>
      <c r="M41">
        <f t="shared" si="13"/>
        <v>0.53215743999999998</v>
      </c>
      <c r="N41" s="2">
        <f t="shared" si="14"/>
        <v>-2.9593984962397209E-4</v>
      </c>
      <c r="O41" s="9">
        <f t="shared" si="10"/>
        <v>0.53200000000000003</v>
      </c>
      <c r="P41" s="2">
        <f t="shared" si="11"/>
        <v>0</v>
      </c>
      <c r="Q41" s="9">
        <f t="shared" si="12"/>
        <v>0</v>
      </c>
    </row>
    <row r="42" spans="1:17" x14ac:dyDescent="0.25">
      <c r="A42">
        <v>68</v>
      </c>
      <c r="B42">
        <v>6</v>
      </c>
      <c r="C42">
        <v>0</v>
      </c>
      <c r="D42">
        <v>0.53600000000000003</v>
      </c>
      <c r="E42" s="8">
        <f t="shared" si="2"/>
        <v>0.51200000000000001</v>
      </c>
      <c r="F42">
        <f t="shared" si="3"/>
        <v>4.0314880000000006E-3</v>
      </c>
      <c r="G42">
        <f t="shared" si="4"/>
        <v>0.53618892800000006</v>
      </c>
      <c r="H42">
        <f t="shared" si="5"/>
        <v>4.434739199999993E-2</v>
      </c>
      <c r="I42">
        <f t="shared" si="6"/>
        <v>0.53618892800000006</v>
      </c>
      <c r="J42" s="2">
        <f t="shared" si="7"/>
        <v>3.5247761194035935E-4</v>
      </c>
      <c r="K42">
        <f t="shared" si="8"/>
        <v>6</v>
      </c>
      <c r="L42">
        <f t="shared" si="9"/>
        <v>0</v>
      </c>
      <c r="M42">
        <f t="shared" si="13"/>
        <v>0.53618892800000006</v>
      </c>
      <c r="N42" s="2">
        <f t="shared" si="14"/>
        <v>-3.5247761194035935E-4</v>
      </c>
      <c r="O42" s="9">
        <f t="shared" si="10"/>
        <v>0.53600000000000003</v>
      </c>
      <c r="P42" s="2">
        <f t="shared" si="11"/>
        <v>0</v>
      </c>
      <c r="Q42" s="9">
        <f t="shared" si="12"/>
        <v>0</v>
      </c>
    </row>
    <row r="43" spans="1:17" x14ac:dyDescent="0.25">
      <c r="A43">
        <v>68</v>
      </c>
      <c r="B43">
        <v>12</v>
      </c>
      <c r="C43">
        <v>0</v>
      </c>
      <c r="D43">
        <v>0.56000000000000005</v>
      </c>
      <c r="E43" s="8">
        <f t="shared" si="2"/>
        <v>0.51200000000000001</v>
      </c>
      <c r="F43">
        <f t="shared" si="3"/>
        <v>4.0314880000000006E-3</v>
      </c>
      <c r="G43">
        <f t="shared" si="4"/>
        <v>0.56037785600000001</v>
      </c>
      <c r="H43">
        <f t="shared" si="5"/>
        <v>9.2725247999999927E-2</v>
      </c>
      <c r="I43">
        <f t="shared" si="6"/>
        <v>0.56037785600000001</v>
      </c>
      <c r="J43" s="2">
        <f t="shared" si="7"/>
        <v>6.7474285714277536E-4</v>
      </c>
      <c r="K43">
        <f t="shared" si="8"/>
        <v>12</v>
      </c>
      <c r="L43">
        <f t="shared" si="9"/>
        <v>0</v>
      </c>
      <c r="M43">
        <f t="shared" si="13"/>
        <v>0.56037785600000012</v>
      </c>
      <c r="N43" s="2">
        <f t="shared" si="14"/>
        <v>-6.7474285714297355E-4</v>
      </c>
      <c r="O43" s="9">
        <f t="shared" si="10"/>
        <v>0.56000000000000005</v>
      </c>
      <c r="P43" s="2">
        <f t="shared" si="11"/>
        <v>0</v>
      </c>
      <c r="Q43" s="9">
        <f t="shared" si="12"/>
        <v>0</v>
      </c>
    </row>
    <row r="44" spans="1:17" x14ac:dyDescent="0.25">
      <c r="A44">
        <v>68</v>
      </c>
      <c r="B44">
        <v>24</v>
      </c>
      <c r="C44">
        <v>0</v>
      </c>
      <c r="D44">
        <v>0.60799999999999998</v>
      </c>
      <c r="E44" s="8">
        <f t="shared" si="2"/>
        <v>0.51200000000000001</v>
      </c>
      <c r="F44">
        <f t="shared" si="3"/>
        <v>4.0314880000000006E-3</v>
      </c>
      <c r="G44">
        <f t="shared" si="4"/>
        <v>0.608755712</v>
      </c>
      <c r="H44">
        <f t="shared" si="5"/>
        <v>0.18948095999999998</v>
      </c>
      <c r="I44">
        <f t="shared" si="6"/>
        <v>0.608755712</v>
      </c>
      <c r="J44" s="2">
        <f t="shared" si="7"/>
        <v>1.2429473684210848E-3</v>
      </c>
      <c r="K44">
        <f t="shared" si="8"/>
        <v>24</v>
      </c>
      <c r="L44">
        <f t="shared" si="9"/>
        <v>0</v>
      </c>
      <c r="M44">
        <f t="shared" si="13"/>
        <v>0.608755712</v>
      </c>
      <c r="N44" s="2">
        <f t="shared" si="14"/>
        <v>-1.2429473684210848E-3</v>
      </c>
      <c r="O44" s="9">
        <f t="shared" si="10"/>
        <v>0.60799999999999998</v>
      </c>
      <c r="P44" s="2">
        <f t="shared" si="11"/>
        <v>0</v>
      </c>
      <c r="Q44" s="9">
        <f t="shared" si="12"/>
        <v>0</v>
      </c>
    </row>
    <row r="45" spans="1:17" x14ac:dyDescent="0.25">
      <c r="A45">
        <v>68</v>
      </c>
      <c r="B45">
        <v>48</v>
      </c>
      <c r="C45">
        <v>0</v>
      </c>
      <c r="D45">
        <v>0.70399999999999996</v>
      </c>
      <c r="E45" s="8">
        <f t="shared" si="2"/>
        <v>0.51200000000000001</v>
      </c>
      <c r="F45">
        <f t="shared" si="3"/>
        <v>4.0314880000000006E-3</v>
      </c>
      <c r="G45">
        <f t="shared" si="4"/>
        <v>0.705511424</v>
      </c>
      <c r="H45">
        <f t="shared" si="5"/>
        <v>0.38299238400000002</v>
      </c>
      <c r="I45">
        <f t="shared" si="6"/>
        <v>0.705511424</v>
      </c>
      <c r="J45" s="2">
        <f t="shared" si="7"/>
        <v>2.1469090909091463E-3</v>
      </c>
      <c r="K45">
        <f t="shared" si="8"/>
        <v>48</v>
      </c>
      <c r="L45">
        <f t="shared" si="9"/>
        <v>0</v>
      </c>
      <c r="M45">
        <f t="shared" si="13"/>
        <v>0.705511424</v>
      </c>
      <c r="N45" s="2">
        <f t="shared" si="14"/>
        <v>-2.1469090909091463E-3</v>
      </c>
      <c r="O45" s="9">
        <f t="shared" si="10"/>
        <v>0.70399999999999996</v>
      </c>
      <c r="P45" s="2">
        <f t="shared" si="11"/>
        <v>0</v>
      </c>
      <c r="Q45" s="9">
        <f t="shared" si="12"/>
        <v>0</v>
      </c>
    </row>
    <row r="46" spans="1:17" x14ac:dyDescent="0.25">
      <c r="A46">
        <v>68</v>
      </c>
      <c r="B46">
        <v>96</v>
      </c>
      <c r="C46">
        <v>0</v>
      </c>
      <c r="D46">
        <v>0.89600000000000002</v>
      </c>
      <c r="E46" s="8">
        <f t="shared" si="2"/>
        <v>0.51200000000000001</v>
      </c>
      <c r="F46">
        <f t="shared" si="3"/>
        <v>4.0314880000000006E-3</v>
      </c>
      <c r="G46">
        <f t="shared" si="4"/>
        <v>0.8990228480000001</v>
      </c>
      <c r="H46">
        <f t="shared" si="5"/>
        <v>0.77001523199999999</v>
      </c>
      <c r="I46">
        <f t="shared" si="6"/>
        <v>0.8990228480000001</v>
      </c>
      <c r="J46" s="2">
        <f t="shared" si="7"/>
        <v>3.3737142857143726E-3</v>
      </c>
      <c r="K46">
        <f t="shared" si="8"/>
        <v>96</v>
      </c>
      <c r="L46">
        <f t="shared" si="9"/>
        <v>0</v>
      </c>
      <c r="M46">
        <f t="shared" si="13"/>
        <v>0.8990228480000001</v>
      </c>
      <c r="N46" s="2">
        <f t="shared" si="14"/>
        <v>-3.3737142857143726E-3</v>
      </c>
      <c r="O46" s="9">
        <f t="shared" si="10"/>
        <v>0.89600000000000002</v>
      </c>
      <c r="P46" s="2">
        <f t="shared" si="11"/>
        <v>0</v>
      </c>
      <c r="Q46" s="9">
        <f t="shared" si="12"/>
        <v>0</v>
      </c>
    </row>
    <row r="47" spans="1:17" x14ac:dyDescent="0.25">
      <c r="A47">
        <v>68</v>
      </c>
      <c r="B47">
        <v>127</v>
      </c>
      <c r="C47">
        <v>0</v>
      </c>
      <c r="D47">
        <v>1.02</v>
      </c>
      <c r="E47" s="8">
        <f t="shared" si="2"/>
        <v>0.51200000000000001</v>
      </c>
      <c r="F47">
        <f t="shared" si="3"/>
        <v>4.0314880000000006E-3</v>
      </c>
      <c r="G47">
        <f t="shared" si="4"/>
        <v>1.0239989760000001</v>
      </c>
      <c r="H47">
        <f t="shared" si="5"/>
        <v>1.019967488</v>
      </c>
      <c r="I47">
        <f t="shared" si="6"/>
        <v>1.0239989760000001</v>
      </c>
      <c r="J47" s="2">
        <f t="shared" si="7"/>
        <v>3.9205647058824494E-3</v>
      </c>
      <c r="K47">
        <f t="shared" si="8"/>
        <v>127</v>
      </c>
      <c r="L47">
        <f t="shared" si="9"/>
        <v>0</v>
      </c>
      <c r="M47">
        <f t="shared" si="13"/>
        <v>1.0239989760000001</v>
      </c>
      <c r="N47" s="2">
        <f t="shared" si="14"/>
        <v>-3.9205647058824494E-3</v>
      </c>
      <c r="O47" s="9">
        <f t="shared" si="10"/>
        <v>1.02</v>
      </c>
      <c r="P47" s="2">
        <f t="shared" si="11"/>
        <v>0</v>
      </c>
      <c r="Q47" s="9">
        <f t="shared" si="12"/>
        <v>0</v>
      </c>
    </row>
    <row r="48" spans="1:17" x14ac:dyDescent="0.25">
      <c r="A48">
        <v>68</v>
      </c>
      <c r="B48">
        <v>156</v>
      </c>
      <c r="C48">
        <v>0</v>
      </c>
      <c r="D48">
        <v>1.248</v>
      </c>
      <c r="E48" s="8">
        <f t="shared" si="2"/>
        <v>0.51200000000000001</v>
      </c>
      <c r="F48">
        <f t="shared" si="3"/>
        <v>4.0314880000000006E-3</v>
      </c>
      <c r="G48">
        <f t="shared" si="4"/>
        <v>1.1409121280000001</v>
      </c>
      <c r="H48">
        <f t="shared" si="5"/>
        <v>1.2537937920000002</v>
      </c>
      <c r="I48">
        <f t="shared" si="6"/>
        <v>1.2537937920000002</v>
      </c>
      <c r="J48" s="2">
        <f t="shared" si="7"/>
        <v>4.6424615384616881E-3</v>
      </c>
      <c r="K48">
        <f t="shared" si="8"/>
        <v>184</v>
      </c>
      <c r="L48">
        <f t="shared" si="9"/>
        <v>-128</v>
      </c>
      <c r="M48">
        <f t="shared" si="13"/>
        <v>0.73776332799999988</v>
      </c>
      <c r="N48" s="2">
        <f t="shared" si="14"/>
        <v>0.40884348717948726</v>
      </c>
      <c r="O48" s="9">
        <f t="shared" si="10"/>
        <v>1.24600000512</v>
      </c>
      <c r="P48" s="2">
        <f t="shared" si="11"/>
        <v>1.6025600000000178E-3</v>
      </c>
      <c r="Q48" s="9">
        <f t="shared" si="12"/>
        <v>1.9999948800000222E-3</v>
      </c>
    </row>
    <row r="49" spans="1:17" x14ac:dyDescent="0.25">
      <c r="A49">
        <v>68</v>
      </c>
      <c r="B49">
        <v>162</v>
      </c>
      <c r="C49">
        <v>0</v>
      </c>
      <c r="D49">
        <v>1.296</v>
      </c>
      <c r="E49" s="8">
        <f t="shared" si="2"/>
        <v>0.51200000000000001</v>
      </c>
      <c r="F49">
        <f t="shared" si="3"/>
        <v>4.0314880000000006E-3</v>
      </c>
      <c r="G49">
        <f t="shared" si="4"/>
        <v>1.1651010560000001</v>
      </c>
      <c r="H49">
        <f t="shared" si="5"/>
        <v>1.3021716480000003</v>
      </c>
      <c r="I49">
        <f t="shared" si="6"/>
        <v>1.3021716480000003</v>
      </c>
      <c r="J49" s="2">
        <f t="shared" si="7"/>
        <v>4.7620740740742682E-3</v>
      </c>
      <c r="K49">
        <f t="shared" si="8"/>
        <v>196</v>
      </c>
      <c r="L49">
        <f t="shared" si="9"/>
        <v>-128</v>
      </c>
      <c r="M49">
        <f t="shared" si="13"/>
        <v>0.78614118399999999</v>
      </c>
      <c r="N49" s="2">
        <f t="shared" si="14"/>
        <v>0.39340958024691358</v>
      </c>
      <c r="O49" s="9">
        <f t="shared" si="10"/>
        <v>1.29400000512</v>
      </c>
      <c r="P49" s="2">
        <f t="shared" si="11"/>
        <v>1.5432059259259431E-3</v>
      </c>
      <c r="Q49" s="9">
        <f t="shared" si="12"/>
        <v>1.9999948800000222E-3</v>
      </c>
    </row>
    <row r="50" spans="1:17" x14ac:dyDescent="0.25">
      <c r="A50">
        <v>69</v>
      </c>
      <c r="B50">
        <v>1</v>
      </c>
      <c r="C50">
        <v>0</v>
      </c>
      <c r="D50">
        <v>2.0640000000000001</v>
      </c>
      <c r="E50" s="8">
        <f t="shared" si="2"/>
        <v>2.048</v>
      </c>
      <c r="F50">
        <f t="shared" si="3"/>
        <v>1.6125952000000002E-2</v>
      </c>
      <c r="G50">
        <f t="shared" si="4"/>
        <v>2.0641259519999999</v>
      </c>
      <c r="H50">
        <f t="shared" si="5"/>
        <v>1.6130047999999952E-2</v>
      </c>
      <c r="I50">
        <f t="shared" si="6"/>
        <v>2.0641259519999999</v>
      </c>
      <c r="J50" s="2">
        <f t="shared" si="7"/>
        <v>6.1023255813892308E-5</v>
      </c>
      <c r="K50">
        <f t="shared" si="8"/>
        <v>1</v>
      </c>
      <c r="L50">
        <f t="shared" si="9"/>
        <v>0</v>
      </c>
      <c r="M50">
        <f t="shared" si="13"/>
        <v>2.0641259519999999</v>
      </c>
      <c r="N50" s="2">
        <f t="shared" si="14"/>
        <v>-6.1023255813892308E-5</v>
      </c>
      <c r="O50" s="9">
        <f t="shared" si="10"/>
        <v>2.0640000000000001</v>
      </c>
      <c r="P50" s="2">
        <f t="shared" si="11"/>
        <v>0</v>
      </c>
      <c r="Q50" s="9">
        <f t="shared" si="12"/>
        <v>0</v>
      </c>
    </row>
    <row r="51" spans="1:17" x14ac:dyDescent="0.25">
      <c r="A51">
        <v>69</v>
      </c>
      <c r="B51">
        <v>2</v>
      </c>
      <c r="C51">
        <v>0</v>
      </c>
      <c r="D51">
        <v>2.08</v>
      </c>
      <c r="E51" s="8">
        <f t="shared" si="2"/>
        <v>2.048</v>
      </c>
      <c r="F51">
        <f t="shared" si="3"/>
        <v>1.6125952000000002E-2</v>
      </c>
      <c r="G51">
        <f t="shared" si="4"/>
        <v>2.0802519040000003</v>
      </c>
      <c r="H51">
        <f t="shared" si="5"/>
        <v>4.8381951999999728E-2</v>
      </c>
      <c r="I51">
        <f t="shared" si="6"/>
        <v>2.0802519040000003</v>
      </c>
      <c r="J51" s="2">
        <f t="shared" si="7"/>
        <v>1.2110769230778439E-4</v>
      </c>
      <c r="K51">
        <f t="shared" si="8"/>
        <v>2</v>
      </c>
      <c r="L51">
        <f t="shared" si="9"/>
        <v>0</v>
      </c>
      <c r="M51">
        <f t="shared" si="13"/>
        <v>2.0802519040000003</v>
      </c>
      <c r="N51" s="2">
        <f t="shared" si="14"/>
        <v>-1.2110769230778439E-4</v>
      </c>
      <c r="O51" s="9">
        <f t="shared" si="10"/>
        <v>2.08</v>
      </c>
      <c r="P51" s="2">
        <f t="shared" si="11"/>
        <v>0</v>
      </c>
      <c r="Q51" s="9">
        <f t="shared" si="12"/>
        <v>0</v>
      </c>
    </row>
    <row r="52" spans="1:17" x14ac:dyDescent="0.25">
      <c r="A52">
        <v>69</v>
      </c>
      <c r="B52">
        <v>3</v>
      </c>
      <c r="C52">
        <v>0</v>
      </c>
      <c r="D52">
        <v>2.0960000000000001</v>
      </c>
      <c r="E52" s="8">
        <f t="shared" si="2"/>
        <v>2.048</v>
      </c>
      <c r="F52">
        <f t="shared" si="3"/>
        <v>1.6125952000000002E-2</v>
      </c>
      <c r="G52">
        <f t="shared" si="4"/>
        <v>2.0963778560000002</v>
      </c>
      <c r="H52">
        <f t="shared" si="5"/>
        <v>8.0633855999999726E-2</v>
      </c>
      <c r="I52">
        <f t="shared" si="6"/>
        <v>2.0963778560000002</v>
      </c>
      <c r="J52" s="2">
        <f t="shared" si="7"/>
        <v>1.8027480916033646E-4</v>
      </c>
      <c r="K52">
        <f t="shared" si="8"/>
        <v>3</v>
      </c>
      <c r="L52">
        <f t="shared" si="9"/>
        <v>0</v>
      </c>
      <c r="M52">
        <f t="shared" si="13"/>
        <v>2.0963778560000002</v>
      </c>
      <c r="N52" s="2">
        <f t="shared" si="14"/>
        <v>-1.8027480916033646E-4</v>
      </c>
      <c r="O52" s="9">
        <f t="shared" si="10"/>
        <v>2.0960000000000001</v>
      </c>
      <c r="P52" s="2">
        <f t="shared" si="11"/>
        <v>0</v>
      </c>
      <c r="Q52" s="9">
        <f t="shared" si="12"/>
        <v>0</v>
      </c>
    </row>
    <row r="53" spans="1:17" x14ac:dyDescent="0.25">
      <c r="A53">
        <v>69</v>
      </c>
      <c r="B53">
        <v>4</v>
      </c>
      <c r="C53">
        <v>0</v>
      </c>
      <c r="D53">
        <v>2.1120000000000001</v>
      </c>
      <c r="E53" s="8">
        <f t="shared" si="2"/>
        <v>2.048</v>
      </c>
      <c r="F53">
        <f t="shared" si="3"/>
        <v>1.6125952000000002E-2</v>
      </c>
      <c r="G53">
        <f t="shared" si="4"/>
        <v>2.112503808</v>
      </c>
      <c r="H53">
        <f t="shared" si="5"/>
        <v>0.11288575999999972</v>
      </c>
      <c r="I53">
        <f t="shared" si="6"/>
        <v>2.112503808</v>
      </c>
      <c r="J53" s="2">
        <f t="shared" si="7"/>
        <v>2.3854545454542563E-4</v>
      </c>
      <c r="K53">
        <f t="shared" si="8"/>
        <v>4</v>
      </c>
      <c r="L53">
        <f t="shared" si="9"/>
        <v>0</v>
      </c>
      <c r="M53">
        <f t="shared" si="13"/>
        <v>2.112503808</v>
      </c>
      <c r="N53" s="2">
        <f t="shared" si="14"/>
        <v>-2.3854545454542563E-4</v>
      </c>
      <c r="O53" s="9">
        <f t="shared" si="10"/>
        <v>2.1120000000000001</v>
      </c>
      <c r="P53" s="2">
        <f t="shared" si="11"/>
        <v>0</v>
      </c>
      <c r="Q53" s="9">
        <f t="shared" si="12"/>
        <v>0</v>
      </c>
    </row>
    <row r="54" spans="1:17" x14ac:dyDescent="0.25">
      <c r="A54">
        <v>69</v>
      </c>
      <c r="B54">
        <v>5</v>
      </c>
      <c r="C54">
        <v>0</v>
      </c>
      <c r="D54">
        <v>2.1280000000000001</v>
      </c>
      <c r="E54" s="8">
        <f t="shared" si="2"/>
        <v>2.048</v>
      </c>
      <c r="F54">
        <f t="shared" si="3"/>
        <v>1.6125952000000002E-2</v>
      </c>
      <c r="G54">
        <f t="shared" si="4"/>
        <v>2.1286297599999999</v>
      </c>
      <c r="H54">
        <f t="shared" si="5"/>
        <v>0.14513766399999972</v>
      </c>
      <c r="I54">
        <f t="shared" si="6"/>
        <v>2.1286297599999999</v>
      </c>
      <c r="J54" s="2">
        <f t="shared" si="7"/>
        <v>2.9593984962397209E-4</v>
      </c>
      <c r="K54">
        <f t="shared" si="8"/>
        <v>5</v>
      </c>
      <c r="L54">
        <f t="shared" si="9"/>
        <v>0</v>
      </c>
      <c r="M54">
        <f t="shared" si="13"/>
        <v>2.1286297599999999</v>
      </c>
      <c r="N54" s="2">
        <f t="shared" si="14"/>
        <v>-2.9593984962397209E-4</v>
      </c>
      <c r="O54" s="9">
        <f t="shared" si="10"/>
        <v>2.1280000000000001</v>
      </c>
      <c r="P54" s="2">
        <f t="shared" si="11"/>
        <v>0</v>
      </c>
      <c r="Q54" s="9">
        <f t="shared" si="12"/>
        <v>0</v>
      </c>
    </row>
    <row r="55" spans="1:17" x14ac:dyDescent="0.25">
      <c r="A55">
        <v>69</v>
      </c>
      <c r="B55">
        <v>6</v>
      </c>
      <c r="C55">
        <v>0</v>
      </c>
      <c r="D55">
        <v>2.1440000000000001</v>
      </c>
      <c r="E55" s="8">
        <f t="shared" si="2"/>
        <v>2.048</v>
      </c>
      <c r="F55">
        <f t="shared" si="3"/>
        <v>1.6125952000000002E-2</v>
      </c>
      <c r="G55">
        <f t="shared" si="4"/>
        <v>2.1447557120000003</v>
      </c>
      <c r="H55">
        <f t="shared" si="5"/>
        <v>0.17738956799999972</v>
      </c>
      <c r="I55">
        <f t="shared" si="6"/>
        <v>2.1447557120000003</v>
      </c>
      <c r="J55" s="2">
        <f t="shared" si="7"/>
        <v>3.5247761194035935E-4</v>
      </c>
      <c r="K55">
        <f t="shared" si="8"/>
        <v>6</v>
      </c>
      <c r="L55">
        <f t="shared" si="9"/>
        <v>0</v>
      </c>
      <c r="M55">
        <f t="shared" si="13"/>
        <v>2.1447557120000003</v>
      </c>
      <c r="N55" s="2">
        <f t="shared" si="14"/>
        <v>-3.5247761194035935E-4</v>
      </c>
      <c r="O55" s="9">
        <f t="shared" si="10"/>
        <v>2.1440000000000001</v>
      </c>
      <c r="P55" s="2">
        <f t="shared" si="11"/>
        <v>0</v>
      </c>
      <c r="Q55" s="9">
        <f t="shared" si="12"/>
        <v>0</v>
      </c>
    </row>
    <row r="56" spans="1:17" x14ac:dyDescent="0.25">
      <c r="A56">
        <v>69</v>
      </c>
      <c r="B56">
        <v>12</v>
      </c>
      <c r="C56">
        <v>0</v>
      </c>
      <c r="D56">
        <v>2.2400000000000002</v>
      </c>
      <c r="E56" s="8">
        <f t="shared" si="2"/>
        <v>2.048</v>
      </c>
      <c r="F56">
        <f t="shared" si="3"/>
        <v>1.6125952000000002E-2</v>
      </c>
      <c r="G56">
        <f t="shared" si="4"/>
        <v>2.241511424</v>
      </c>
      <c r="H56">
        <f t="shared" si="5"/>
        <v>0.37090099199999971</v>
      </c>
      <c r="I56">
        <f t="shared" si="6"/>
        <v>2.241511424</v>
      </c>
      <c r="J56" s="2">
        <f t="shared" si="7"/>
        <v>6.7474285714277536E-4</v>
      </c>
      <c r="K56">
        <f t="shared" si="8"/>
        <v>12</v>
      </c>
      <c r="L56">
        <f t="shared" si="9"/>
        <v>0</v>
      </c>
      <c r="M56">
        <f t="shared" si="13"/>
        <v>2.2415114240000005</v>
      </c>
      <c r="N56" s="2">
        <f t="shared" si="14"/>
        <v>-6.7474285714297355E-4</v>
      </c>
      <c r="O56" s="9">
        <f t="shared" si="10"/>
        <v>2.2400000000000002</v>
      </c>
      <c r="P56" s="2">
        <f t="shared" si="11"/>
        <v>0</v>
      </c>
      <c r="Q56" s="9">
        <f t="shared" si="12"/>
        <v>0</v>
      </c>
    </row>
    <row r="57" spans="1:17" x14ac:dyDescent="0.25">
      <c r="A57">
        <v>69</v>
      </c>
      <c r="B57">
        <v>24</v>
      </c>
      <c r="C57">
        <v>0</v>
      </c>
      <c r="D57">
        <v>2.4319999999999999</v>
      </c>
      <c r="E57" s="8">
        <f t="shared" si="2"/>
        <v>2.048</v>
      </c>
      <c r="F57">
        <f t="shared" si="3"/>
        <v>1.6125952000000002E-2</v>
      </c>
      <c r="G57">
        <f t="shared" si="4"/>
        <v>2.435022848</v>
      </c>
      <c r="H57">
        <f t="shared" si="5"/>
        <v>0.7579238399999999</v>
      </c>
      <c r="I57">
        <f t="shared" si="6"/>
        <v>2.435022848</v>
      </c>
      <c r="J57" s="2">
        <f t="shared" si="7"/>
        <v>1.2429473684210848E-3</v>
      </c>
      <c r="K57">
        <f t="shared" si="8"/>
        <v>24</v>
      </c>
      <c r="L57">
        <f t="shared" si="9"/>
        <v>0</v>
      </c>
      <c r="M57">
        <f t="shared" si="13"/>
        <v>2.435022848</v>
      </c>
      <c r="N57" s="2">
        <f t="shared" si="14"/>
        <v>-1.2429473684210848E-3</v>
      </c>
      <c r="O57" s="9">
        <f t="shared" si="10"/>
        <v>2.4319999999999999</v>
      </c>
      <c r="P57" s="2">
        <f t="shared" si="11"/>
        <v>0</v>
      </c>
      <c r="Q57" s="9">
        <f t="shared" si="12"/>
        <v>0</v>
      </c>
    </row>
    <row r="58" spans="1:17" x14ac:dyDescent="0.25">
      <c r="A58">
        <v>69</v>
      </c>
      <c r="B58">
        <v>48</v>
      </c>
      <c r="C58">
        <v>0</v>
      </c>
      <c r="D58">
        <v>2.8159999999999998</v>
      </c>
      <c r="E58" s="8">
        <f t="shared" si="2"/>
        <v>2.048</v>
      </c>
      <c r="F58">
        <f t="shared" si="3"/>
        <v>1.6125952000000002E-2</v>
      </c>
      <c r="G58">
        <f t="shared" si="4"/>
        <v>2.822045696</v>
      </c>
      <c r="H58">
        <f t="shared" si="5"/>
        <v>1.5319695360000001</v>
      </c>
      <c r="I58">
        <f t="shared" si="6"/>
        <v>2.822045696</v>
      </c>
      <c r="J58" s="2">
        <f t="shared" si="7"/>
        <v>2.1469090909091463E-3</v>
      </c>
      <c r="K58">
        <f t="shared" si="8"/>
        <v>48</v>
      </c>
      <c r="L58">
        <f t="shared" si="9"/>
        <v>0</v>
      </c>
      <c r="M58">
        <f t="shared" si="13"/>
        <v>2.822045696</v>
      </c>
      <c r="N58" s="2">
        <f t="shared" si="14"/>
        <v>-2.1469090909091463E-3</v>
      </c>
      <c r="O58" s="9">
        <f t="shared" si="10"/>
        <v>2.8159999999999998</v>
      </c>
      <c r="P58" s="2">
        <f t="shared" si="11"/>
        <v>0</v>
      </c>
      <c r="Q58" s="9">
        <f t="shared" si="12"/>
        <v>0</v>
      </c>
    </row>
    <row r="59" spans="1:17" x14ac:dyDescent="0.25">
      <c r="A59">
        <v>69</v>
      </c>
      <c r="B59">
        <v>96</v>
      </c>
      <c r="C59">
        <v>0</v>
      </c>
      <c r="D59">
        <v>3.5840000000000001</v>
      </c>
      <c r="E59" s="8">
        <f t="shared" si="2"/>
        <v>2.048</v>
      </c>
      <c r="F59">
        <f t="shared" si="3"/>
        <v>1.6125952000000002E-2</v>
      </c>
      <c r="G59">
        <f t="shared" si="4"/>
        <v>3.5960913920000004</v>
      </c>
      <c r="H59">
        <f t="shared" si="5"/>
        <v>3.080060928</v>
      </c>
      <c r="I59">
        <f t="shared" si="6"/>
        <v>3.5960913920000004</v>
      </c>
      <c r="J59" s="2">
        <f t="shared" si="7"/>
        <v>3.3737142857143726E-3</v>
      </c>
      <c r="K59">
        <f t="shared" si="8"/>
        <v>96</v>
      </c>
      <c r="L59">
        <f t="shared" si="9"/>
        <v>0</v>
      </c>
      <c r="M59">
        <f t="shared" si="13"/>
        <v>3.5960913920000004</v>
      </c>
      <c r="N59" s="2">
        <f t="shared" si="14"/>
        <v>-3.3737142857143726E-3</v>
      </c>
      <c r="O59" s="9">
        <f t="shared" si="10"/>
        <v>3.5840000000000001</v>
      </c>
      <c r="P59" s="2">
        <f t="shared" si="11"/>
        <v>0</v>
      </c>
      <c r="Q59" s="9">
        <f t="shared" si="12"/>
        <v>0</v>
      </c>
    </row>
    <row r="60" spans="1:17" x14ac:dyDescent="0.25">
      <c r="A60">
        <v>69</v>
      </c>
      <c r="B60">
        <v>127</v>
      </c>
      <c r="C60">
        <v>0</v>
      </c>
      <c r="D60">
        <v>4.08</v>
      </c>
      <c r="E60" s="8">
        <f t="shared" si="2"/>
        <v>2.048</v>
      </c>
      <c r="F60">
        <f t="shared" si="3"/>
        <v>1.6125952000000002E-2</v>
      </c>
      <c r="G60">
        <f t="shared" si="4"/>
        <v>4.0959959040000005</v>
      </c>
      <c r="H60">
        <f t="shared" si="5"/>
        <v>4.0798699520000001</v>
      </c>
      <c r="I60">
        <f t="shared" si="6"/>
        <v>4.0959959040000005</v>
      </c>
      <c r="J60" s="2">
        <f t="shared" si="7"/>
        <v>3.9205647058824494E-3</v>
      </c>
      <c r="K60">
        <f t="shared" si="8"/>
        <v>127</v>
      </c>
      <c r="L60">
        <f t="shared" si="9"/>
        <v>0</v>
      </c>
      <c r="M60">
        <f t="shared" si="13"/>
        <v>4.0959959040000005</v>
      </c>
      <c r="N60" s="2">
        <f t="shared" si="14"/>
        <v>-3.9205647058824494E-3</v>
      </c>
      <c r="O60" s="9">
        <f t="shared" si="10"/>
        <v>4.08</v>
      </c>
      <c r="P60" s="2">
        <f t="shared" si="11"/>
        <v>0</v>
      </c>
      <c r="Q60" s="9">
        <f t="shared" si="12"/>
        <v>0</v>
      </c>
    </row>
    <row r="61" spans="1:17" x14ac:dyDescent="0.25">
      <c r="A61">
        <v>69</v>
      </c>
      <c r="B61">
        <v>156</v>
      </c>
      <c r="C61">
        <v>0</v>
      </c>
      <c r="D61">
        <v>4.992</v>
      </c>
      <c r="E61" s="8">
        <f t="shared" si="2"/>
        <v>2.048</v>
      </c>
      <c r="F61">
        <f t="shared" si="3"/>
        <v>1.6125952000000002E-2</v>
      </c>
      <c r="G61">
        <f t="shared" si="4"/>
        <v>4.5636485120000003</v>
      </c>
      <c r="H61">
        <f t="shared" si="5"/>
        <v>5.0151751680000007</v>
      </c>
      <c r="I61">
        <f t="shared" si="6"/>
        <v>5.0151751680000007</v>
      </c>
      <c r="J61" s="2">
        <f t="shared" si="7"/>
        <v>4.6424615384616881E-3</v>
      </c>
      <c r="K61">
        <f t="shared" si="8"/>
        <v>184</v>
      </c>
      <c r="L61">
        <f t="shared" si="9"/>
        <v>-128</v>
      </c>
      <c r="M61">
        <f t="shared" si="13"/>
        <v>2.9510533119999995</v>
      </c>
      <c r="N61" s="2">
        <f t="shared" si="14"/>
        <v>0.40884348717948726</v>
      </c>
      <c r="O61" s="9">
        <f t="shared" si="10"/>
        <v>4.9840000204799999</v>
      </c>
      <c r="P61" s="2">
        <f t="shared" si="11"/>
        <v>1.6025600000000178E-3</v>
      </c>
      <c r="Q61" s="9">
        <f t="shared" si="12"/>
        <v>7.9999795200000889E-3</v>
      </c>
    </row>
    <row r="62" spans="1:17" x14ac:dyDescent="0.25">
      <c r="A62">
        <v>69</v>
      </c>
      <c r="B62">
        <v>162</v>
      </c>
      <c r="C62">
        <v>0</v>
      </c>
      <c r="D62">
        <v>5.1840000000000002</v>
      </c>
      <c r="E62" s="8">
        <f t="shared" si="2"/>
        <v>2.048</v>
      </c>
      <c r="F62">
        <f t="shared" si="3"/>
        <v>1.6125952000000002E-2</v>
      </c>
      <c r="G62">
        <f t="shared" si="4"/>
        <v>4.6604042240000005</v>
      </c>
      <c r="H62">
        <f t="shared" si="5"/>
        <v>5.2086865920000012</v>
      </c>
      <c r="I62">
        <f t="shared" si="6"/>
        <v>5.2086865920000012</v>
      </c>
      <c r="J62" s="2">
        <f t="shared" si="7"/>
        <v>4.7620740740742682E-3</v>
      </c>
      <c r="K62">
        <f t="shared" si="8"/>
        <v>196</v>
      </c>
      <c r="L62">
        <f t="shared" si="9"/>
        <v>-128</v>
      </c>
      <c r="M62">
        <f t="shared" si="13"/>
        <v>3.144564736</v>
      </c>
      <c r="N62" s="2">
        <f t="shared" si="14"/>
        <v>0.39340958024691358</v>
      </c>
      <c r="O62" s="9">
        <f t="shared" si="10"/>
        <v>5.1760000204800001</v>
      </c>
      <c r="P62" s="2">
        <f t="shared" si="11"/>
        <v>1.5432059259259431E-3</v>
      </c>
      <c r="Q62" s="9">
        <f t="shared" si="12"/>
        <v>7.9999795200000889E-3</v>
      </c>
    </row>
    <row r="63" spans="1:17" x14ac:dyDescent="0.25">
      <c r="A63">
        <v>70</v>
      </c>
      <c r="B63">
        <v>1</v>
      </c>
      <c r="C63">
        <v>0</v>
      </c>
      <c r="D63">
        <v>8.2560000000000002</v>
      </c>
      <c r="E63" s="8">
        <f t="shared" si="2"/>
        <v>8.1920000000000002</v>
      </c>
      <c r="F63">
        <f t="shared" si="3"/>
        <v>6.450380800000001E-2</v>
      </c>
      <c r="G63">
        <f t="shared" si="4"/>
        <v>8.2565038079999997</v>
      </c>
      <c r="H63">
        <f t="shared" si="5"/>
        <v>6.452019199999981E-2</v>
      </c>
      <c r="I63">
        <f t="shared" si="6"/>
        <v>8.2565038079999997</v>
      </c>
      <c r="J63" s="2">
        <f t="shared" si="7"/>
        <v>6.1023255813892308E-5</v>
      </c>
      <c r="K63">
        <f t="shared" si="8"/>
        <v>1</v>
      </c>
      <c r="L63">
        <f t="shared" si="9"/>
        <v>0</v>
      </c>
      <c r="M63">
        <f t="shared" si="13"/>
        <v>8.2565038079999997</v>
      </c>
      <c r="N63" s="2">
        <f t="shared" si="14"/>
        <v>-6.1023255813892308E-5</v>
      </c>
      <c r="O63" s="9">
        <f t="shared" si="10"/>
        <v>8.2560000000000002</v>
      </c>
      <c r="P63" s="2">
        <f t="shared" si="11"/>
        <v>0</v>
      </c>
      <c r="Q63" s="9">
        <f t="shared" si="12"/>
        <v>0</v>
      </c>
    </row>
    <row r="64" spans="1:17" x14ac:dyDescent="0.25">
      <c r="A64">
        <v>70</v>
      </c>
      <c r="B64">
        <v>2</v>
      </c>
      <c r="C64">
        <v>0</v>
      </c>
      <c r="D64">
        <v>8.32</v>
      </c>
      <c r="E64" s="8">
        <f t="shared" si="2"/>
        <v>8.1920000000000002</v>
      </c>
      <c r="F64">
        <f t="shared" si="3"/>
        <v>6.450380800000001E-2</v>
      </c>
      <c r="G64">
        <f t="shared" si="4"/>
        <v>8.3210076160000011</v>
      </c>
      <c r="H64">
        <f t="shared" si="5"/>
        <v>0.19352780799999891</v>
      </c>
      <c r="I64">
        <f t="shared" si="6"/>
        <v>8.3210076160000011</v>
      </c>
      <c r="J64" s="2">
        <f t="shared" si="7"/>
        <v>1.2110769230778439E-4</v>
      </c>
      <c r="K64">
        <f t="shared" si="8"/>
        <v>2</v>
      </c>
      <c r="L64">
        <f t="shared" si="9"/>
        <v>0</v>
      </c>
      <c r="M64">
        <f t="shared" si="13"/>
        <v>8.3210076160000011</v>
      </c>
      <c r="N64" s="2">
        <f t="shared" si="14"/>
        <v>-1.2110769230778439E-4</v>
      </c>
      <c r="O64" s="9">
        <f t="shared" si="10"/>
        <v>8.32</v>
      </c>
      <c r="P64" s="2">
        <f t="shared" si="11"/>
        <v>0</v>
      </c>
      <c r="Q64" s="9">
        <f t="shared" si="12"/>
        <v>0</v>
      </c>
    </row>
    <row r="65" spans="1:17" x14ac:dyDescent="0.25">
      <c r="A65">
        <v>70</v>
      </c>
      <c r="B65">
        <v>3</v>
      </c>
      <c r="C65">
        <v>0</v>
      </c>
      <c r="D65">
        <v>8.3840000000000003</v>
      </c>
      <c r="E65" s="8">
        <f t="shared" si="2"/>
        <v>8.1920000000000002</v>
      </c>
      <c r="F65">
        <f t="shared" si="3"/>
        <v>6.450380800000001E-2</v>
      </c>
      <c r="G65">
        <f t="shared" si="4"/>
        <v>8.3855114240000006</v>
      </c>
      <c r="H65">
        <f t="shared" si="5"/>
        <v>0.3225354239999989</v>
      </c>
      <c r="I65">
        <f t="shared" si="6"/>
        <v>8.3855114240000006</v>
      </c>
      <c r="J65" s="2">
        <f t="shared" si="7"/>
        <v>1.8027480916033646E-4</v>
      </c>
      <c r="K65">
        <f t="shared" si="8"/>
        <v>3</v>
      </c>
      <c r="L65">
        <f t="shared" si="9"/>
        <v>0</v>
      </c>
      <c r="M65">
        <f t="shared" si="13"/>
        <v>8.3855114240000006</v>
      </c>
      <c r="N65" s="2">
        <f t="shared" si="14"/>
        <v>-1.8027480916033646E-4</v>
      </c>
      <c r="O65" s="9">
        <f t="shared" si="10"/>
        <v>8.3840000000000003</v>
      </c>
      <c r="P65" s="2">
        <f t="shared" si="11"/>
        <v>0</v>
      </c>
      <c r="Q65" s="9">
        <f t="shared" si="12"/>
        <v>0</v>
      </c>
    </row>
    <row r="66" spans="1:17" x14ac:dyDescent="0.25">
      <c r="A66">
        <v>70</v>
      </c>
      <c r="B66">
        <v>4</v>
      </c>
      <c r="C66">
        <v>0</v>
      </c>
      <c r="D66">
        <v>8.4480000000000004</v>
      </c>
      <c r="E66" s="8">
        <f t="shared" si="2"/>
        <v>8.1920000000000002</v>
      </c>
      <c r="F66">
        <f t="shared" si="3"/>
        <v>6.450380800000001E-2</v>
      </c>
      <c r="G66">
        <f t="shared" si="4"/>
        <v>8.4500152320000002</v>
      </c>
      <c r="H66">
        <f t="shared" si="5"/>
        <v>0.4515430399999989</v>
      </c>
      <c r="I66">
        <f t="shared" si="6"/>
        <v>8.4500152320000002</v>
      </c>
      <c r="J66" s="2">
        <f t="shared" si="7"/>
        <v>2.3854545454542563E-4</v>
      </c>
      <c r="K66">
        <f t="shared" si="8"/>
        <v>4</v>
      </c>
      <c r="L66">
        <f t="shared" si="9"/>
        <v>0</v>
      </c>
      <c r="M66">
        <f t="shared" si="13"/>
        <v>8.4500152320000002</v>
      </c>
      <c r="N66" s="2">
        <f t="shared" si="14"/>
        <v>-2.3854545454542563E-4</v>
      </c>
      <c r="O66" s="9">
        <f t="shared" si="10"/>
        <v>8.4480000000000004</v>
      </c>
      <c r="P66" s="2">
        <f t="shared" si="11"/>
        <v>0</v>
      </c>
      <c r="Q66" s="9">
        <f t="shared" si="12"/>
        <v>0</v>
      </c>
    </row>
    <row r="67" spans="1:17" x14ac:dyDescent="0.25">
      <c r="A67">
        <v>70</v>
      </c>
      <c r="B67">
        <v>5</v>
      </c>
      <c r="C67">
        <v>0</v>
      </c>
      <c r="D67">
        <v>8.5120000000000005</v>
      </c>
      <c r="E67" s="8">
        <f t="shared" si="2"/>
        <v>8.1920000000000002</v>
      </c>
      <c r="F67">
        <f t="shared" si="3"/>
        <v>6.450380800000001E-2</v>
      </c>
      <c r="G67">
        <f t="shared" si="4"/>
        <v>8.5145190399999997</v>
      </c>
      <c r="H67">
        <f t="shared" si="5"/>
        <v>0.58055065599999889</v>
      </c>
      <c r="I67">
        <f t="shared" si="6"/>
        <v>8.5145190399999997</v>
      </c>
      <c r="J67" s="2">
        <f t="shared" si="7"/>
        <v>2.9593984962397209E-4</v>
      </c>
      <c r="K67">
        <f t="shared" si="8"/>
        <v>5</v>
      </c>
      <c r="L67">
        <f t="shared" si="9"/>
        <v>0</v>
      </c>
      <c r="M67">
        <f t="shared" si="13"/>
        <v>8.5145190399999997</v>
      </c>
      <c r="N67" s="2">
        <f t="shared" si="14"/>
        <v>-2.9593984962397209E-4</v>
      </c>
      <c r="O67" s="9">
        <f t="shared" si="10"/>
        <v>8.5120000000000005</v>
      </c>
      <c r="P67" s="2">
        <f t="shared" si="11"/>
        <v>0</v>
      </c>
      <c r="Q67" s="9">
        <f t="shared" si="12"/>
        <v>0</v>
      </c>
    </row>
    <row r="68" spans="1:17" x14ac:dyDescent="0.25">
      <c r="A68">
        <v>70</v>
      </c>
      <c r="B68">
        <v>6</v>
      </c>
      <c r="C68">
        <v>0</v>
      </c>
      <c r="D68">
        <v>8.5760000000000005</v>
      </c>
      <c r="E68" s="8">
        <f t="shared" si="2"/>
        <v>8.1920000000000002</v>
      </c>
      <c r="F68">
        <f t="shared" si="3"/>
        <v>6.450380800000001E-2</v>
      </c>
      <c r="G68">
        <f t="shared" si="4"/>
        <v>8.579022848000001</v>
      </c>
      <c r="H68">
        <f t="shared" si="5"/>
        <v>0.70955827199999888</v>
      </c>
      <c r="I68">
        <f t="shared" si="6"/>
        <v>8.579022848000001</v>
      </c>
      <c r="J68" s="2">
        <f t="shared" si="7"/>
        <v>3.5247761194035935E-4</v>
      </c>
      <c r="K68">
        <f t="shared" si="8"/>
        <v>6</v>
      </c>
      <c r="L68">
        <f t="shared" si="9"/>
        <v>0</v>
      </c>
      <c r="M68">
        <f t="shared" si="13"/>
        <v>8.579022848000001</v>
      </c>
      <c r="N68" s="2">
        <f t="shared" si="14"/>
        <v>-3.5247761194035935E-4</v>
      </c>
      <c r="O68" s="9">
        <f t="shared" si="10"/>
        <v>8.5760000000000005</v>
      </c>
      <c r="P68" s="2">
        <f t="shared" si="11"/>
        <v>0</v>
      </c>
      <c r="Q68" s="9">
        <f t="shared" si="12"/>
        <v>0</v>
      </c>
    </row>
    <row r="69" spans="1:17" x14ac:dyDescent="0.25">
      <c r="A69">
        <v>70</v>
      </c>
      <c r="B69">
        <v>12</v>
      </c>
      <c r="C69">
        <v>0</v>
      </c>
      <c r="D69">
        <v>8.9600000000000009</v>
      </c>
      <c r="E69" s="8">
        <f t="shared" si="2"/>
        <v>8.1920000000000002</v>
      </c>
      <c r="F69">
        <f t="shared" si="3"/>
        <v>6.450380800000001E-2</v>
      </c>
      <c r="G69">
        <f t="shared" si="4"/>
        <v>8.9660456960000001</v>
      </c>
      <c r="H69">
        <f t="shared" si="5"/>
        <v>1.4836039679999988</v>
      </c>
      <c r="I69">
        <f t="shared" si="6"/>
        <v>8.9660456960000001</v>
      </c>
      <c r="J69" s="2">
        <f t="shared" si="7"/>
        <v>6.7474285714277536E-4</v>
      </c>
      <c r="K69">
        <f t="shared" si="8"/>
        <v>12</v>
      </c>
      <c r="L69">
        <f t="shared" si="9"/>
        <v>0</v>
      </c>
      <c r="M69">
        <f t="shared" ref="M69:M92" si="15">$L$1*4^(A69-66) * (1 + $L$2*K69 + $L$2 * L69)</f>
        <v>8.9660456960000019</v>
      </c>
      <c r="N69" s="2">
        <f t="shared" ref="N69:N100" si="16">(D69-M69)/D69</f>
        <v>-6.7474285714297355E-4</v>
      </c>
      <c r="O69" s="9">
        <f t="shared" si="10"/>
        <v>8.9600000000000009</v>
      </c>
      <c r="P69" s="2">
        <f t="shared" si="11"/>
        <v>0</v>
      </c>
      <c r="Q69" s="9">
        <f t="shared" si="12"/>
        <v>0</v>
      </c>
    </row>
    <row r="70" spans="1:17" x14ac:dyDescent="0.25">
      <c r="A70">
        <v>70</v>
      </c>
      <c r="B70">
        <v>24</v>
      </c>
      <c r="C70">
        <v>0</v>
      </c>
      <c r="D70">
        <v>9.7279999999999998</v>
      </c>
      <c r="E70" s="8">
        <f t="shared" ref="E70:E122" si="17">0.032*4^(A70-66)</f>
        <v>8.1920000000000002</v>
      </c>
      <c r="F70">
        <f t="shared" ref="F70:F122" si="18">0.032*4^(A70-66) * 0.007874</f>
        <v>6.450380800000001E-2</v>
      </c>
      <c r="G70">
        <f t="shared" ref="G70:G122" si="19">E70+F70*B70</f>
        <v>9.7400913920000001</v>
      </c>
      <c r="H70">
        <f t="shared" ref="H70:H122" si="20">E70+F70*(2 * B70-128)</f>
        <v>3.0316953599999996</v>
      </c>
      <c r="I70">
        <f t="shared" ref="I70:I122" si="21">IF(B70&lt;128,  G70, H70)</f>
        <v>9.7400913920000001</v>
      </c>
      <c r="J70" s="2">
        <f t="shared" ref="J70:J122" si="22">(I70-D70)/D70</f>
        <v>1.2429473684210848E-3</v>
      </c>
      <c r="K70">
        <f t="shared" ref="K70:K122" si="23">IF(B70&lt;128, B70, 2*B70 - 128)</f>
        <v>24</v>
      </c>
      <c r="L70">
        <f t="shared" ref="L70:L122" si="24">IF(B70&lt;128, C70, 2*C70 - 128)</f>
        <v>0</v>
      </c>
      <c r="M70">
        <f t="shared" si="15"/>
        <v>9.7400913920000001</v>
      </c>
      <c r="N70" s="2">
        <f t="shared" si="16"/>
        <v>-1.2429473684210848E-3</v>
      </c>
      <c r="O70" s="9">
        <f t="shared" ref="O70:O122" si="25">4^(A70-66)*($O$1 + $O$2 * K70 + $O$3 * L70)</f>
        <v>9.7279999999999998</v>
      </c>
      <c r="P70" s="2">
        <f t="shared" ref="P70:P122" si="26">(D70-O70)/D70</f>
        <v>0</v>
      </c>
      <c r="Q70" s="9">
        <f t="shared" ref="Q70:Q122" si="27">D70-O70</f>
        <v>0</v>
      </c>
    </row>
    <row r="71" spans="1:17" x14ac:dyDescent="0.25">
      <c r="A71">
        <v>70</v>
      </c>
      <c r="B71">
        <v>48</v>
      </c>
      <c r="C71">
        <v>0</v>
      </c>
      <c r="D71">
        <v>11.263999999999999</v>
      </c>
      <c r="E71" s="8">
        <f t="shared" si="17"/>
        <v>8.1920000000000002</v>
      </c>
      <c r="F71">
        <f t="shared" si="18"/>
        <v>6.450380800000001E-2</v>
      </c>
      <c r="G71">
        <f t="shared" si="19"/>
        <v>11.288182784</v>
      </c>
      <c r="H71">
        <f t="shared" si="20"/>
        <v>6.1278781440000003</v>
      </c>
      <c r="I71">
        <f t="shared" si="21"/>
        <v>11.288182784</v>
      </c>
      <c r="J71" s="2">
        <f t="shared" si="22"/>
        <v>2.1469090909091463E-3</v>
      </c>
      <c r="K71">
        <f t="shared" si="23"/>
        <v>48</v>
      </c>
      <c r="L71">
        <f t="shared" si="24"/>
        <v>0</v>
      </c>
      <c r="M71">
        <f t="shared" si="15"/>
        <v>11.288182784</v>
      </c>
      <c r="N71" s="2">
        <f t="shared" si="16"/>
        <v>-2.1469090909091463E-3</v>
      </c>
      <c r="O71" s="9">
        <f t="shared" si="25"/>
        <v>11.263999999999999</v>
      </c>
      <c r="P71" s="2">
        <f t="shared" si="26"/>
        <v>0</v>
      </c>
      <c r="Q71" s="9">
        <f t="shared" si="27"/>
        <v>0</v>
      </c>
    </row>
    <row r="72" spans="1:17" x14ac:dyDescent="0.25">
      <c r="A72">
        <v>70</v>
      </c>
      <c r="B72">
        <v>96</v>
      </c>
      <c r="C72">
        <v>0</v>
      </c>
      <c r="D72">
        <v>14.336</v>
      </c>
      <c r="E72" s="8">
        <f t="shared" si="17"/>
        <v>8.1920000000000002</v>
      </c>
      <c r="F72">
        <f t="shared" si="18"/>
        <v>6.450380800000001E-2</v>
      </c>
      <c r="G72">
        <f t="shared" si="19"/>
        <v>14.384365568000002</v>
      </c>
      <c r="H72">
        <f t="shared" si="20"/>
        <v>12.320243712</v>
      </c>
      <c r="I72">
        <f t="shared" si="21"/>
        <v>14.384365568000002</v>
      </c>
      <c r="J72" s="2">
        <f t="shared" si="22"/>
        <v>3.3737142857143726E-3</v>
      </c>
      <c r="K72">
        <f t="shared" si="23"/>
        <v>96</v>
      </c>
      <c r="L72">
        <f t="shared" si="24"/>
        <v>0</v>
      </c>
      <c r="M72">
        <f t="shared" si="15"/>
        <v>14.384365568000002</v>
      </c>
      <c r="N72" s="2">
        <f t="shared" si="16"/>
        <v>-3.3737142857143726E-3</v>
      </c>
      <c r="O72" s="9">
        <f t="shared" si="25"/>
        <v>14.336</v>
      </c>
      <c r="P72" s="2">
        <f t="shared" si="26"/>
        <v>0</v>
      </c>
      <c r="Q72" s="9">
        <f t="shared" si="27"/>
        <v>0</v>
      </c>
    </row>
    <row r="73" spans="1:17" x14ac:dyDescent="0.25">
      <c r="A73">
        <v>70</v>
      </c>
      <c r="B73">
        <v>127</v>
      </c>
      <c r="C73">
        <v>0</v>
      </c>
      <c r="D73">
        <v>16.32</v>
      </c>
      <c r="E73" s="8">
        <f t="shared" si="17"/>
        <v>8.1920000000000002</v>
      </c>
      <c r="F73">
        <f t="shared" si="18"/>
        <v>6.450380800000001E-2</v>
      </c>
      <c r="G73">
        <f t="shared" si="19"/>
        <v>16.383983616000002</v>
      </c>
      <c r="H73">
        <f t="shared" si="20"/>
        <v>16.319479808000001</v>
      </c>
      <c r="I73">
        <f t="shared" si="21"/>
        <v>16.383983616000002</v>
      </c>
      <c r="J73" s="2">
        <f t="shared" si="22"/>
        <v>3.9205647058824494E-3</v>
      </c>
      <c r="K73">
        <f t="shared" si="23"/>
        <v>127</v>
      </c>
      <c r="L73">
        <f t="shared" si="24"/>
        <v>0</v>
      </c>
      <c r="M73">
        <f t="shared" si="15"/>
        <v>16.383983616000002</v>
      </c>
      <c r="N73" s="2">
        <f t="shared" si="16"/>
        <v>-3.9205647058824494E-3</v>
      </c>
      <c r="O73" s="9">
        <f t="shared" si="25"/>
        <v>16.32</v>
      </c>
      <c r="P73" s="2">
        <f t="shared" si="26"/>
        <v>0</v>
      </c>
      <c r="Q73" s="9">
        <f t="shared" si="27"/>
        <v>0</v>
      </c>
    </row>
    <row r="74" spans="1:17" x14ac:dyDescent="0.25">
      <c r="A74">
        <v>70</v>
      </c>
      <c r="B74">
        <v>156</v>
      </c>
      <c r="C74">
        <v>0</v>
      </c>
      <c r="D74">
        <v>19.968</v>
      </c>
      <c r="E74" s="8">
        <f t="shared" si="17"/>
        <v>8.1920000000000002</v>
      </c>
      <c r="F74">
        <f t="shared" si="18"/>
        <v>6.450380800000001E-2</v>
      </c>
      <c r="G74">
        <f t="shared" si="19"/>
        <v>18.254594048000001</v>
      </c>
      <c r="H74">
        <f t="shared" si="20"/>
        <v>20.060700672000003</v>
      </c>
      <c r="I74">
        <f t="shared" si="21"/>
        <v>20.060700672000003</v>
      </c>
      <c r="J74" s="2">
        <f t="shared" si="22"/>
        <v>4.6424615384616881E-3</v>
      </c>
      <c r="K74">
        <f t="shared" si="23"/>
        <v>184</v>
      </c>
      <c r="L74">
        <f t="shared" si="24"/>
        <v>-128</v>
      </c>
      <c r="M74">
        <f t="shared" si="15"/>
        <v>11.804213247999998</v>
      </c>
      <c r="N74" s="2">
        <f t="shared" si="16"/>
        <v>0.40884348717948726</v>
      </c>
      <c r="O74" s="9">
        <f t="shared" si="25"/>
        <v>19.93600008192</v>
      </c>
      <c r="P74" s="2">
        <f t="shared" si="26"/>
        <v>1.6025600000000178E-3</v>
      </c>
      <c r="Q74" s="9">
        <f t="shared" si="27"/>
        <v>3.1999918080000356E-2</v>
      </c>
    </row>
    <row r="75" spans="1:17" x14ac:dyDescent="0.25">
      <c r="A75">
        <v>70</v>
      </c>
      <c r="B75">
        <v>160</v>
      </c>
      <c r="C75">
        <v>0</v>
      </c>
      <c r="D75">
        <v>20.48</v>
      </c>
      <c r="E75" s="8">
        <f t="shared" si="17"/>
        <v>8.1920000000000002</v>
      </c>
      <c r="F75">
        <f t="shared" si="18"/>
        <v>6.450380800000001E-2</v>
      </c>
      <c r="G75">
        <f t="shared" si="19"/>
        <v>18.51260928</v>
      </c>
      <c r="H75">
        <f t="shared" si="20"/>
        <v>20.576731136000003</v>
      </c>
      <c r="I75">
        <f t="shared" si="21"/>
        <v>20.576731136000003</v>
      </c>
      <c r="J75" s="2">
        <f t="shared" si="22"/>
        <v>4.7232000000001217E-3</v>
      </c>
      <c r="K75">
        <f t="shared" si="23"/>
        <v>192</v>
      </c>
      <c r="L75">
        <f t="shared" si="24"/>
        <v>-128</v>
      </c>
      <c r="M75">
        <f t="shared" si="15"/>
        <v>12.320243712000002</v>
      </c>
      <c r="N75" s="2">
        <f t="shared" si="16"/>
        <v>0.39842559999999994</v>
      </c>
      <c r="O75" s="9">
        <f t="shared" si="25"/>
        <v>20.44800008192</v>
      </c>
      <c r="P75" s="2">
        <f t="shared" si="26"/>
        <v>1.5624960000000174E-3</v>
      </c>
      <c r="Q75" s="9">
        <f t="shared" si="27"/>
        <v>3.1999918080000356E-2</v>
      </c>
    </row>
    <row r="76" spans="1:17" x14ac:dyDescent="0.25">
      <c r="A76">
        <v>70</v>
      </c>
      <c r="B76">
        <v>161</v>
      </c>
      <c r="C76">
        <v>0</v>
      </c>
      <c r="D76">
        <v>20.608000000000001</v>
      </c>
      <c r="E76" s="8">
        <f t="shared" si="17"/>
        <v>8.1920000000000002</v>
      </c>
      <c r="F76">
        <f t="shared" si="18"/>
        <v>6.450380800000001E-2</v>
      </c>
      <c r="G76">
        <f t="shared" si="19"/>
        <v>18.577113088000004</v>
      </c>
      <c r="H76">
        <f t="shared" si="20"/>
        <v>20.705738752000002</v>
      </c>
      <c r="I76">
        <f t="shared" si="21"/>
        <v>20.705738752000002</v>
      </c>
      <c r="J76" s="2">
        <f t="shared" si="22"/>
        <v>4.7427577639752271E-3</v>
      </c>
      <c r="K76">
        <f t="shared" si="23"/>
        <v>194</v>
      </c>
      <c r="L76">
        <f t="shared" si="24"/>
        <v>-128</v>
      </c>
      <c r="M76">
        <f t="shared" si="15"/>
        <v>12.449251328000001</v>
      </c>
      <c r="N76" s="2">
        <f t="shared" si="16"/>
        <v>0.39590201242236023</v>
      </c>
      <c r="O76" s="9">
        <f t="shared" si="25"/>
        <v>20.57600008192</v>
      </c>
      <c r="P76" s="2">
        <f t="shared" si="26"/>
        <v>1.5527910559006383E-3</v>
      </c>
      <c r="Q76" s="9">
        <f t="shared" si="27"/>
        <v>3.1999918080000356E-2</v>
      </c>
    </row>
    <row r="77" spans="1:17" x14ac:dyDescent="0.25">
      <c r="A77">
        <v>71</v>
      </c>
      <c r="B77">
        <v>1</v>
      </c>
      <c r="C77">
        <v>0</v>
      </c>
      <c r="D77">
        <v>33.024000000000001</v>
      </c>
      <c r="E77" s="8">
        <f t="shared" si="17"/>
        <v>32.768000000000001</v>
      </c>
      <c r="F77">
        <f t="shared" si="18"/>
        <v>0.25801523200000004</v>
      </c>
      <c r="G77">
        <f t="shared" si="19"/>
        <v>33.026015231999999</v>
      </c>
      <c r="H77">
        <f t="shared" si="20"/>
        <v>0.25808076799999924</v>
      </c>
      <c r="I77">
        <f t="shared" si="21"/>
        <v>33.026015231999999</v>
      </c>
      <c r="J77" s="2">
        <f t="shared" si="22"/>
        <v>6.1023255813892308E-5</v>
      </c>
      <c r="K77">
        <f t="shared" si="23"/>
        <v>1</v>
      </c>
      <c r="L77">
        <f t="shared" si="24"/>
        <v>0</v>
      </c>
      <c r="M77">
        <f t="shared" si="15"/>
        <v>33.026015231999999</v>
      </c>
      <c r="N77" s="2">
        <f t="shared" si="16"/>
        <v>-6.1023255813892308E-5</v>
      </c>
      <c r="O77" s="9">
        <f t="shared" si="25"/>
        <v>33.024000000000001</v>
      </c>
      <c r="P77" s="2">
        <f t="shared" si="26"/>
        <v>0</v>
      </c>
      <c r="Q77" s="9">
        <f t="shared" si="27"/>
        <v>0</v>
      </c>
    </row>
    <row r="78" spans="1:17" x14ac:dyDescent="0.25">
      <c r="A78">
        <v>71</v>
      </c>
      <c r="B78">
        <v>2</v>
      </c>
      <c r="C78">
        <v>0</v>
      </c>
      <c r="D78">
        <v>33.28</v>
      </c>
      <c r="E78" s="8">
        <f t="shared" si="17"/>
        <v>32.768000000000001</v>
      </c>
      <c r="F78">
        <f t="shared" si="18"/>
        <v>0.25801523200000004</v>
      </c>
      <c r="G78">
        <f t="shared" si="19"/>
        <v>33.284030464000004</v>
      </c>
      <c r="H78">
        <f t="shared" si="20"/>
        <v>0.77411123199999565</v>
      </c>
      <c r="I78">
        <f t="shared" si="21"/>
        <v>33.284030464000004</v>
      </c>
      <c r="J78" s="2">
        <f t="shared" si="22"/>
        <v>1.2110769230778439E-4</v>
      </c>
      <c r="K78">
        <f t="shared" si="23"/>
        <v>2</v>
      </c>
      <c r="L78">
        <f t="shared" si="24"/>
        <v>0</v>
      </c>
      <c r="M78">
        <f t="shared" si="15"/>
        <v>33.284030464000004</v>
      </c>
      <c r="N78" s="2">
        <f t="shared" si="16"/>
        <v>-1.2110769230778439E-4</v>
      </c>
      <c r="O78" s="9">
        <f t="shared" si="25"/>
        <v>33.28</v>
      </c>
      <c r="P78" s="2">
        <f t="shared" si="26"/>
        <v>0</v>
      </c>
      <c r="Q78" s="9">
        <f t="shared" si="27"/>
        <v>0</v>
      </c>
    </row>
    <row r="79" spans="1:17" x14ac:dyDescent="0.25">
      <c r="A79">
        <v>71</v>
      </c>
      <c r="B79">
        <v>3</v>
      </c>
      <c r="C79">
        <v>0</v>
      </c>
      <c r="D79">
        <v>33.536000000000001</v>
      </c>
      <c r="E79" s="8">
        <f t="shared" si="17"/>
        <v>32.768000000000001</v>
      </c>
      <c r="F79">
        <f t="shared" si="18"/>
        <v>0.25801523200000004</v>
      </c>
      <c r="G79">
        <f t="shared" si="19"/>
        <v>33.542045696000002</v>
      </c>
      <c r="H79">
        <f t="shared" si="20"/>
        <v>1.2901416959999956</v>
      </c>
      <c r="I79">
        <f t="shared" si="21"/>
        <v>33.542045696000002</v>
      </c>
      <c r="J79" s="2">
        <f t="shared" si="22"/>
        <v>1.8027480916033646E-4</v>
      </c>
      <c r="K79">
        <f t="shared" si="23"/>
        <v>3</v>
      </c>
      <c r="L79">
        <f t="shared" si="24"/>
        <v>0</v>
      </c>
      <c r="M79">
        <f t="shared" si="15"/>
        <v>33.542045696000002</v>
      </c>
      <c r="N79" s="2">
        <f t="shared" si="16"/>
        <v>-1.8027480916033646E-4</v>
      </c>
      <c r="O79" s="9">
        <f t="shared" si="25"/>
        <v>33.536000000000001</v>
      </c>
      <c r="P79" s="2">
        <f t="shared" si="26"/>
        <v>0</v>
      </c>
      <c r="Q79" s="9">
        <f t="shared" si="27"/>
        <v>0</v>
      </c>
    </row>
    <row r="80" spans="1:17" x14ac:dyDescent="0.25">
      <c r="A80">
        <v>71</v>
      </c>
      <c r="B80">
        <v>4</v>
      </c>
      <c r="C80">
        <v>0</v>
      </c>
      <c r="D80">
        <v>33.792000000000002</v>
      </c>
      <c r="E80" s="8">
        <f t="shared" si="17"/>
        <v>32.768000000000001</v>
      </c>
      <c r="F80">
        <f t="shared" si="18"/>
        <v>0.25801523200000004</v>
      </c>
      <c r="G80">
        <f t="shared" si="19"/>
        <v>33.800060928000001</v>
      </c>
      <c r="H80">
        <f t="shared" si="20"/>
        <v>1.8061721599999956</v>
      </c>
      <c r="I80">
        <f t="shared" si="21"/>
        <v>33.800060928000001</v>
      </c>
      <c r="J80" s="2">
        <f t="shared" si="22"/>
        <v>2.3854545454542563E-4</v>
      </c>
      <c r="K80">
        <f t="shared" si="23"/>
        <v>4</v>
      </c>
      <c r="L80">
        <f t="shared" si="24"/>
        <v>0</v>
      </c>
      <c r="M80">
        <f t="shared" si="15"/>
        <v>33.800060928000001</v>
      </c>
      <c r="N80" s="2">
        <f t="shared" si="16"/>
        <v>-2.3854545454542563E-4</v>
      </c>
      <c r="O80" s="9">
        <f t="shared" si="25"/>
        <v>33.792000000000002</v>
      </c>
      <c r="P80" s="2">
        <f t="shared" si="26"/>
        <v>0</v>
      </c>
      <c r="Q80" s="9">
        <f t="shared" si="27"/>
        <v>0</v>
      </c>
    </row>
    <row r="81" spans="1:17" x14ac:dyDescent="0.25">
      <c r="A81">
        <v>71</v>
      </c>
      <c r="B81">
        <v>5</v>
      </c>
      <c r="C81">
        <v>0</v>
      </c>
      <c r="D81">
        <v>34.048000000000002</v>
      </c>
      <c r="E81" s="8">
        <f t="shared" si="17"/>
        <v>32.768000000000001</v>
      </c>
      <c r="F81">
        <f t="shared" si="18"/>
        <v>0.25801523200000004</v>
      </c>
      <c r="G81">
        <f t="shared" si="19"/>
        <v>34.058076159999999</v>
      </c>
      <c r="H81">
        <f t="shared" si="20"/>
        <v>2.3222026239999956</v>
      </c>
      <c r="I81">
        <f t="shared" si="21"/>
        <v>34.058076159999999</v>
      </c>
      <c r="J81" s="2">
        <f t="shared" si="22"/>
        <v>2.9593984962397209E-4</v>
      </c>
      <c r="K81">
        <f t="shared" si="23"/>
        <v>5</v>
      </c>
      <c r="L81">
        <f t="shared" si="24"/>
        <v>0</v>
      </c>
      <c r="M81">
        <f t="shared" si="15"/>
        <v>34.058076159999999</v>
      </c>
      <c r="N81" s="2">
        <f t="shared" si="16"/>
        <v>-2.9593984962397209E-4</v>
      </c>
      <c r="O81" s="9">
        <f t="shared" si="25"/>
        <v>34.048000000000002</v>
      </c>
      <c r="P81" s="2">
        <f t="shared" si="26"/>
        <v>0</v>
      </c>
      <c r="Q81" s="9">
        <f t="shared" si="27"/>
        <v>0</v>
      </c>
    </row>
    <row r="82" spans="1:17" x14ac:dyDescent="0.25">
      <c r="A82">
        <v>71</v>
      </c>
      <c r="B82">
        <v>6</v>
      </c>
      <c r="C82">
        <v>0</v>
      </c>
      <c r="D82">
        <v>34.304000000000002</v>
      </c>
      <c r="E82" s="8">
        <f t="shared" si="17"/>
        <v>32.768000000000001</v>
      </c>
      <c r="F82">
        <f t="shared" si="18"/>
        <v>0.25801523200000004</v>
      </c>
      <c r="G82">
        <f t="shared" si="19"/>
        <v>34.316091392000004</v>
      </c>
      <c r="H82">
        <f t="shared" si="20"/>
        <v>2.8382330879999955</v>
      </c>
      <c r="I82">
        <f t="shared" si="21"/>
        <v>34.316091392000004</v>
      </c>
      <c r="J82" s="2">
        <f t="shared" si="22"/>
        <v>3.5247761194035935E-4</v>
      </c>
      <c r="K82">
        <f t="shared" si="23"/>
        <v>6</v>
      </c>
      <c r="L82">
        <f t="shared" si="24"/>
        <v>0</v>
      </c>
      <c r="M82">
        <f t="shared" si="15"/>
        <v>34.316091392000004</v>
      </c>
      <c r="N82" s="2">
        <f t="shared" si="16"/>
        <v>-3.5247761194035935E-4</v>
      </c>
      <c r="O82" s="9">
        <f t="shared" si="25"/>
        <v>34.304000000000002</v>
      </c>
      <c r="P82" s="2">
        <f t="shared" si="26"/>
        <v>0</v>
      </c>
      <c r="Q82" s="9">
        <f t="shared" si="27"/>
        <v>0</v>
      </c>
    </row>
    <row r="83" spans="1:17" x14ac:dyDescent="0.25">
      <c r="A83">
        <v>71</v>
      </c>
      <c r="B83">
        <v>12</v>
      </c>
      <c r="C83">
        <v>0</v>
      </c>
      <c r="D83">
        <v>35.840000000000003</v>
      </c>
      <c r="E83" s="8">
        <f t="shared" si="17"/>
        <v>32.768000000000001</v>
      </c>
      <c r="F83">
        <f t="shared" si="18"/>
        <v>0.25801523200000004</v>
      </c>
      <c r="G83">
        <f t="shared" si="19"/>
        <v>35.864182784</v>
      </c>
      <c r="H83">
        <f t="shared" si="20"/>
        <v>5.9344158719999953</v>
      </c>
      <c r="I83">
        <f t="shared" si="21"/>
        <v>35.864182784</v>
      </c>
      <c r="J83" s="2">
        <f t="shared" si="22"/>
        <v>6.7474285714277536E-4</v>
      </c>
      <c r="K83">
        <f t="shared" si="23"/>
        <v>12</v>
      </c>
      <c r="L83">
        <f t="shared" si="24"/>
        <v>0</v>
      </c>
      <c r="M83">
        <f t="shared" si="15"/>
        <v>35.864182784000008</v>
      </c>
      <c r="N83" s="2">
        <f t="shared" si="16"/>
        <v>-6.7474285714297355E-4</v>
      </c>
      <c r="O83" s="9">
        <f t="shared" si="25"/>
        <v>35.840000000000003</v>
      </c>
      <c r="P83" s="2">
        <f t="shared" si="26"/>
        <v>0</v>
      </c>
      <c r="Q83" s="9">
        <f t="shared" si="27"/>
        <v>0</v>
      </c>
    </row>
    <row r="84" spans="1:17" x14ac:dyDescent="0.25">
      <c r="A84">
        <v>71</v>
      </c>
      <c r="B84">
        <v>24</v>
      </c>
      <c r="C84">
        <v>0</v>
      </c>
      <c r="D84">
        <v>38.911999999999999</v>
      </c>
      <c r="E84" s="8">
        <f t="shared" si="17"/>
        <v>32.768000000000001</v>
      </c>
      <c r="F84">
        <f t="shared" si="18"/>
        <v>0.25801523200000004</v>
      </c>
      <c r="G84">
        <f t="shared" si="19"/>
        <v>38.960365568</v>
      </c>
      <c r="H84">
        <f t="shared" si="20"/>
        <v>12.126781439999998</v>
      </c>
      <c r="I84">
        <f t="shared" si="21"/>
        <v>38.960365568</v>
      </c>
      <c r="J84" s="2">
        <f t="shared" si="22"/>
        <v>1.2429473684210848E-3</v>
      </c>
      <c r="K84">
        <f t="shared" si="23"/>
        <v>24</v>
      </c>
      <c r="L84">
        <f t="shared" si="24"/>
        <v>0</v>
      </c>
      <c r="M84">
        <f t="shared" si="15"/>
        <v>38.960365568</v>
      </c>
      <c r="N84" s="2">
        <f t="shared" si="16"/>
        <v>-1.2429473684210848E-3</v>
      </c>
      <c r="O84" s="9">
        <f t="shared" si="25"/>
        <v>38.911999999999999</v>
      </c>
      <c r="P84" s="2">
        <f t="shared" si="26"/>
        <v>0</v>
      </c>
      <c r="Q84" s="9">
        <f t="shared" si="27"/>
        <v>0</v>
      </c>
    </row>
    <row r="85" spans="1:17" x14ac:dyDescent="0.25">
      <c r="A85">
        <v>71</v>
      </c>
      <c r="B85">
        <v>48</v>
      </c>
      <c r="C85">
        <v>0</v>
      </c>
      <c r="D85">
        <v>45.055999999999997</v>
      </c>
      <c r="E85" s="8">
        <f t="shared" si="17"/>
        <v>32.768000000000001</v>
      </c>
      <c r="F85">
        <f t="shared" si="18"/>
        <v>0.25801523200000004</v>
      </c>
      <c r="G85">
        <f t="shared" si="19"/>
        <v>45.152731136</v>
      </c>
      <c r="H85">
        <f t="shared" si="20"/>
        <v>24.511512576000001</v>
      </c>
      <c r="I85">
        <f t="shared" si="21"/>
        <v>45.152731136</v>
      </c>
      <c r="J85" s="2">
        <f t="shared" si="22"/>
        <v>2.1469090909091463E-3</v>
      </c>
      <c r="K85">
        <f t="shared" si="23"/>
        <v>48</v>
      </c>
      <c r="L85">
        <f t="shared" si="24"/>
        <v>0</v>
      </c>
      <c r="M85">
        <f t="shared" si="15"/>
        <v>45.152731136</v>
      </c>
      <c r="N85" s="2">
        <f t="shared" si="16"/>
        <v>-2.1469090909091463E-3</v>
      </c>
      <c r="O85" s="9">
        <f t="shared" si="25"/>
        <v>45.055999999999997</v>
      </c>
      <c r="P85" s="2">
        <f t="shared" si="26"/>
        <v>0</v>
      </c>
      <c r="Q85" s="9">
        <f t="shared" si="27"/>
        <v>0</v>
      </c>
    </row>
    <row r="86" spans="1:17" x14ac:dyDescent="0.25">
      <c r="A86">
        <v>71</v>
      </c>
      <c r="B86">
        <v>96</v>
      </c>
      <c r="C86">
        <v>0</v>
      </c>
      <c r="D86">
        <v>57.344000000000001</v>
      </c>
      <c r="E86" s="8">
        <f t="shared" si="17"/>
        <v>32.768000000000001</v>
      </c>
      <c r="F86">
        <f t="shared" si="18"/>
        <v>0.25801523200000004</v>
      </c>
      <c r="G86">
        <f t="shared" si="19"/>
        <v>57.537462272000006</v>
      </c>
      <c r="H86">
        <f t="shared" si="20"/>
        <v>49.280974848</v>
      </c>
      <c r="I86">
        <f t="shared" si="21"/>
        <v>57.537462272000006</v>
      </c>
      <c r="J86" s="2">
        <f t="shared" si="22"/>
        <v>3.3737142857143726E-3</v>
      </c>
      <c r="K86">
        <f t="shared" si="23"/>
        <v>96</v>
      </c>
      <c r="L86">
        <f t="shared" si="24"/>
        <v>0</v>
      </c>
      <c r="M86">
        <f t="shared" si="15"/>
        <v>57.537462272000006</v>
      </c>
      <c r="N86" s="2">
        <f t="shared" si="16"/>
        <v>-3.3737142857143726E-3</v>
      </c>
      <c r="O86" s="9">
        <f t="shared" si="25"/>
        <v>57.344000000000001</v>
      </c>
      <c r="P86" s="2">
        <f t="shared" si="26"/>
        <v>0</v>
      </c>
      <c r="Q86" s="9">
        <f t="shared" si="27"/>
        <v>0</v>
      </c>
    </row>
    <row r="87" spans="1:17" x14ac:dyDescent="0.25">
      <c r="A87">
        <v>71</v>
      </c>
      <c r="B87">
        <v>127</v>
      </c>
      <c r="C87">
        <v>0</v>
      </c>
      <c r="D87">
        <v>65.28</v>
      </c>
      <c r="E87" s="8">
        <f t="shared" si="17"/>
        <v>32.768000000000001</v>
      </c>
      <c r="F87">
        <f t="shared" si="18"/>
        <v>0.25801523200000004</v>
      </c>
      <c r="G87">
        <f t="shared" si="19"/>
        <v>65.535934464000007</v>
      </c>
      <c r="H87">
        <f t="shared" si="20"/>
        <v>65.277919232000002</v>
      </c>
      <c r="I87">
        <f t="shared" si="21"/>
        <v>65.535934464000007</v>
      </c>
      <c r="J87" s="2">
        <f t="shared" si="22"/>
        <v>3.9205647058824494E-3</v>
      </c>
      <c r="K87">
        <f t="shared" si="23"/>
        <v>127</v>
      </c>
      <c r="L87">
        <f t="shared" si="24"/>
        <v>0</v>
      </c>
      <c r="M87">
        <f t="shared" si="15"/>
        <v>65.535934464000007</v>
      </c>
      <c r="N87" s="2">
        <f t="shared" si="16"/>
        <v>-3.9205647058824494E-3</v>
      </c>
      <c r="O87" s="9">
        <f t="shared" si="25"/>
        <v>65.28</v>
      </c>
      <c r="P87" s="2">
        <f t="shared" si="26"/>
        <v>0</v>
      </c>
      <c r="Q87" s="9">
        <f t="shared" si="27"/>
        <v>0</v>
      </c>
    </row>
    <row r="88" spans="1:17" x14ac:dyDescent="0.25">
      <c r="A88">
        <v>71</v>
      </c>
      <c r="B88">
        <v>156</v>
      </c>
      <c r="C88">
        <v>0</v>
      </c>
      <c r="D88">
        <v>79.872</v>
      </c>
      <c r="E88" s="8">
        <f t="shared" si="17"/>
        <v>32.768000000000001</v>
      </c>
      <c r="F88">
        <f t="shared" si="18"/>
        <v>0.25801523200000004</v>
      </c>
      <c r="G88">
        <f t="shared" si="19"/>
        <v>73.018376192000005</v>
      </c>
      <c r="H88">
        <f t="shared" si="20"/>
        <v>80.242802688000012</v>
      </c>
      <c r="I88">
        <f t="shared" si="21"/>
        <v>80.242802688000012</v>
      </c>
      <c r="J88" s="2">
        <f t="shared" si="22"/>
        <v>4.6424615384616881E-3</v>
      </c>
      <c r="K88">
        <f t="shared" si="23"/>
        <v>184</v>
      </c>
      <c r="L88">
        <f t="shared" si="24"/>
        <v>-128</v>
      </c>
      <c r="M88">
        <f t="shared" si="15"/>
        <v>47.216852991999993</v>
      </c>
      <c r="N88" s="2">
        <f t="shared" si="16"/>
        <v>0.40884348717948726</v>
      </c>
      <c r="O88" s="9">
        <f t="shared" si="25"/>
        <v>79.744000327679998</v>
      </c>
      <c r="P88" s="2">
        <f t="shared" si="26"/>
        <v>1.6025600000000178E-3</v>
      </c>
      <c r="Q88" s="9">
        <f t="shared" si="27"/>
        <v>0.12799967232000142</v>
      </c>
    </row>
    <row r="89" spans="1:17" x14ac:dyDescent="0.25">
      <c r="A89">
        <v>71</v>
      </c>
      <c r="B89">
        <v>160</v>
      </c>
      <c r="C89">
        <v>0</v>
      </c>
      <c r="D89">
        <v>81.92</v>
      </c>
      <c r="E89" s="8">
        <f t="shared" si="17"/>
        <v>32.768000000000001</v>
      </c>
      <c r="F89">
        <f t="shared" si="18"/>
        <v>0.25801523200000004</v>
      </c>
      <c r="G89">
        <f t="shared" si="19"/>
        <v>74.050437119999998</v>
      </c>
      <c r="H89">
        <f t="shared" si="20"/>
        <v>82.306924544000012</v>
      </c>
      <c r="I89">
        <f t="shared" si="21"/>
        <v>82.306924544000012</v>
      </c>
      <c r="J89" s="2">
        <f t="shared" si="22"/>
        <v>4.7232000000001217E-3</v>
      </c>
      <c r="K89">
        <f t="shared" si="23"/>
        <v>192</v>
      </c>
      <c r="L89">
        <f t="shared" si="24"/>
        <v>-128</v>
      </c>
      <c r="M89">
        <f t="shared" si="15"/>
        <v>49.280974848000007</v>
      </c>
      <c r="N89" s="2">
        <f t="shared" si="16"/>
        <v>0.39842559999999994</v>
      </c>
      <c r="O89" s="9">
        <f t="shared" si="25"/>
        <v>81.79200032768</v>
      </c>
      <c r="P89" s="2">
        <f t="shared" si="26"/>
        <v>1.5624960000000174E-3</v>
      </c>
      <c r="Q89" s="9">
        <f t="shared" si="27"/>
        <v>0.12799967232000142</v>
      </c>
    </row>
    <row r="90" spans="1:17" x14ac:dyDescent="0.25">
      <c r="A90">
        <v>72</v>
      </c>
      <c r="B90">
        <v>1</v>
      </c>
      <c r="C90">
        <v>0</v>
      </c>
      <c r="D90">
        <v>132.096</v>
      </c>
      <c r="E90" s="8">
        <f t="shared" si="17"/>
        <v>131.072</v>
      </c>
      <c r="F90">
        <f t="shared" si="18"/>
        <v>1.0320609280000002</v>
      </c>
      <c r="G90">
        <f t="shared" si="19"/>
        <v>132.104060928</v>
      </c>
      <c r="H90">
        <f t="shared" si="20"/>
        <v>1.032323071999997</v>
      </c>
      <c r="I90">
        <f t="shared" si="21"/>
        <v>132.104060928</v>
      </c>
      <c r="J90" s="2">
        <f t="shared" si="22"/>
        <v>6.1023255813892308E-5</v>
      </c>
      <c r="K90">
        <f t="shared" si="23"/>
        <v>1</v>
      </c>
      <c r="L90">
        <f t="shared" si="24"/>
        <v>0</v>
      </c>
      <c r="M90">
        <f t="shared" si="15"/>
        <v>132.104060928</v>
      </c>
      <c r="N90" s="2">
        <f t="shared" si="16"/>
        <v>-6.1023255813892308E-5</v>
      </c>
      <c r="O90" s="9">
        <f t="shared" si="25"/>
        <v>132.096</v>
      </c>
      <c r="P90" s="2">
        <f t="shared" si="26"/>
        <v>0</v>
      </c>
      <c r="Q90" s="9">
        <f t="shared" si="27"/>
        <v>0</v>
      </c>
    </row>
    <row r="91" spans="1:17" x14ac:dyDescent="0.25">
      <c r="A91">
        <v>72</v>
      </c>
      <c r="B91">
        <v>2</v>
      </c>
      <c r="C91">
        <v>0</v>
      </c>
      <c r="D91">
        <v>133.12</v>
      </c>
      <c r="E91" s="8">
        <f t="shared" si="17"/>
        <v>131.072</v>
      </c>
      <c r="F91">
        <f t="shared" si="18"/>
        <v>1.0320609280000002</v>
      </c>
      <c r="G91">
        <f t="shared" si="19"/>
        <v>133.13612185600002</v>
      </c>
      <c r="H91">
        <f t="shared" si="20"/>
        <v>3.0964449279999826</v>
      </c>
      <c r="I91">
        <f t="shared" si="21"/>
        <v>133.13612185600002</v>
      </c>
      <c r="J91" s="2">
        <f t="shared" si="22"/>
        <v>1.2110769230778439E-4</v>
      </c>
      <c r="K91">
        <f t="shared" si="23"/>
        <v>2</v>
      </c>
      <c r="L91">
        <f t="shared" si="24"/>
        <v>0</v>
      </c>
      <c r="M91">
        <f t="shared" si="15"/>
        <v>133.13612185600002</v>
      </c>
      <c r="N91" s="2">
        <f t="shared" si="16"/>
        <v>-1.2110769230778439E-4</v>
      </c>
      <c r="O91" s="9">
        <f t="shared" si="25"/>
        <v>133.12</v>
      </c>
      <c r="P91" s="2">
        <f t="shared" si="26"/>
        <v>0</v>
      </c>
      <c r="Q91" s="9">
        <f t="shared" si="27"/>
        <v>0</v>
      </c>
    </row>
    <row r="92" spans="1:17" x14ac:dyDescent="0.25">
      <c r="A92">
        <v>72</v>
      </c>
      <c r="B92">
        <v>3</v>
      </c>
      <c r="C92">
        <v>0</v>
      </c>
      <c r="D92">
        <v>134.14400000000001</v>
      </c>
      <c r="E92" s="8">
        <f t="shared" si="17"/>
        <v>131.072</v>
      </c>
      <c r="F92">
        <f t="shared" si="18"/>
        <v>1.0320609280000002</v>
      </c>
      <c r="G92">
        <f t="shared" si="19"/>
        <v>134.16818278400001</v>
      </c>
      <c r="H92">
        <f t="shared" si="20"/>
        <v>5.1605667839999825</v>
      </c>
      <c r="I92">
        <f t="shared" si="21"/>
        <v>134.16818278400001</v>
      </c>
      <c r="J92" s="2">
        <f t="shared" si="22"/>
        <v>1.8027480916033646E-4</v>
      </c>
      <c r="K92">
        <f t="shared" si="23"/>
        <v>3</v>
      </c>
      <c r="L92">
        <f t="shared" si="24"/>
        <v>0</v>
      </c>
      <c r="M92">
        <f t="shared" si="15"/>
        <v>134.16818278400001</v>
      </c>
      <c r="N92" s="2">
        <f t="shared" si="16"/>
        <v>-1.8027480916033646E-4</v>
      </c>
      <c r="O92" s="9">
        <f t="shared" si="25"/>
        <v>134.14400000000001</v>
      </c>
      <c r="P92" s="2">
        <f t="shared" si="26"/>
        <v>0</v>
      </c>
      <c r="Q92" s="9">
        <f t="shared" si="27"/>
        <v>0</v>
      </c>
    </row>
    <row r="93" spans="1:17" x14ac:dyDescent="0.25">
      <c r="A93">
        <v>72</v>
      </c>
      <c r="B93">
        <v>4</v>
      </c>
      <c r="C93">
        <v>0</v>
      </c>
      <c r="D93">
        <v>135.16800000000001</v>
      </c>
      <c r="E93" s="8">
        <f t="shared" si="17"/>
        <v>131.072</v>
      </c>
      <c r="F93">
        <f t="shared" si="18"/>
        <v>1.0320609280000002</v>
      </c>
      <c r="G93">
        <f t="shared" si="19"/>
        <v>135.200243712</v>
      </c>
      <c r="H93">
        <f t="shared" si="20"/>
        <v>7.2246886399999823</v>
      </c>
      <c r="I93">
        <f t="shared" si="21"/>
        <v>135.200243712</v>
      </c>
      <c r="J93" s="2">
        <f t="shared" si="22"/>
        <v>2.3854545454542563E-4</v>
      </c>
      <c r="K93">
        <f t="shared" si="23"/>
        <v>4</v>
      </c>
      <c r="L93">
        <f t="shared" si="24"/>
        <v>0</v>
      </c>
      <c r="M93">
        <f t="shared" ref="M93:M122" si="28">$L$1*4^(A93-66) * (1 + $L$2*K93 + $L$2 * L93)</f>
        <v>135.200243712</v>
      </c>
      <c r="N93" s="2">
        <f t="shared" si="16"/>
        <v>-2.3854545454542563E-4</v>
      </c>
      <c r="O93" s="9">
        <f t="shared" si="25"/>
        <v>135.16800000000001</v>
      </c>
      <c r="P93" s="2">
        <f t="shared" si="26"/>
        <v>0</v>
      </c>
      <c r="Q93" s="9">
        <f t="shared" si="27"/>
        <v>0</v>
      </c>
    </row>
    <row r="94" spans="1:17" x14ac:dyDescent="0.25">
      <c r="A94">
        <v>72</v>
      </c>
      <c r="B94">
        <v>5</v>
      </c>
      <c r="C94">
        <v>0</v>
      </c>
      <c r="D94">
        <v>136.19200000000001</v>
      </c>
      <c r="E94" s="8">
        <f t="shared" si="17"/>
        <v>131.072</v>
      </c>
      <c r="F94">
        <f t="shared" si="18"/>
        <v>1.0320609280000002</v>
      </c>
      <c r="G94">
        <f t="shared" si="19"/>
        <v>136.23230464</v>
      </c>
      <c r="H94">
        <f t="shared" si="20"/>
        <v>9.2888104959999822</v>
      </c>
      <c r="I94">
        <f t="shared" si="21"/>
        <v>136.23230464</v>
      </c>
      <c r="J94" s="2">
        <f t="shared" si="22"/>
        <v>2.9593984962397209E-4</v>
      </c>
      <c r="K94">
        <f t="shared" si="23"/>
        <v>5</v>
      </c>
      <c r="L94">
        <f t="shared" si="24"/>
        <v>0</v>
      </c>
      <c r="M94">
        <f t="shared" si="28"/>
        <v>136.23230464</v>
      </c>
      <c r="N94" s="2">
        <f t="shared" si="16"/>
        <v>-2.9593984962397209E-4</v>
      </c>
      <c r="O94" s="9">
        <f t="shared" si="25"/>
        <v>136.19200000000001</v>
      </c>
      <c r="P94" s="2">
        <f t="shared" si="26"/>
        <v>0</v>
      </c>
      <c r="Q94" s="9">
        <f t="shared" si="27"/>
        <v>0</v>
      </c>
    </row>
    <row r="95" spans="1:17" x14ac:dyDescent="0.25">
      <c r="A95">
        <v>72</v>
      </c>
      <c r="B95">
        <v>6</v>
      </c>
      <c r="C95">
        <v>0</v>
      </c>
      <c r="D95">
        <v>137.21600000000001</v>
      </c>
      <c r="E95" s="8">
        <f t="shared" si="17"/>
        <v>131.072</v>
      </c>
      <c r="F95">
        <f t="shared" si="18"/>
        <v>1.0320609280000002</v>
      </c>
      <c r="G95">
        <f t="shared" si="19"/>
        <v>137.26436556800002</v>
      </c>
      <c r="H95">
        <f t="shared" si="20"/>
        <v>11.352932351999982</v>
      </c>
      <c r="I95">
        <f t="shared" si="21"/>
        <v>137.26436556800002</v>
      </c>
      <c r="J95" s="2">
        <f t="shared" si="22"/>
        <v>3.5247761194035935E-4</v>
      </c>
      <c r="K95">
        <f t="shared" si="23"/>
        <v>6</v>
      </c>
      <c r="L95">
        <f t="shared" si="24"/>
        <v>0</v>
      </c>
      <c r="M95">
        <f t="shared" si="28"/>
        <v>137.26436556800002</v>
      </c>
      <c r="N95" s="2">
        <f t="shared" si="16"/>
        <v>-3.5247761194035935E-4</v>
      </c>
      <c r="O95" s="9">
        <f t="shared" si="25"/>
        <v>137.21600000000001</v>
      </c>
      <c r="P95" s="2">
        <f t="shared" si="26"/>
        <v>0</v>
      </c>
      <c r="Q95" s="9">
        <f t="shared" si="27"/>
        <v>0</v>
      </c>
    </row>
    <row r="96" spans="1:17" x14ac:dyDescent="0.25">
      <c r="A96">
        <v>72</v>
      </c>
      <c r="B96">
        <v>12</v>
      </c>
      <c r="C96">
        <v>0</v>
      </c>
      <c r="D96">
        <v>143.36000000000001</v>
      </c>
      <c r="E96" s="8">
        <f t="shared" si="17"/>
        <v>131.072</v>
      </c>
      <c r="F96">
        <f t="shared" si="18"/>
        <v>1.0320609280000002</v>
      </c>
      <c r="G96">
        <f t="shared" si="19"/>
        <v>143.456731136</v>
      </c>
      <c r="H96">
        <f t="shared" si="20"/>
        <v>23.737663487999981</v>
      </c>
      <c r="I96">
        <f t="shared" si="21"/>
        <v>143.456731136</v>
      </c>
      <c r="J96" s="2">
        <f t="shared" si="22"/>
        <v>6.7474285714277536E-4</v>
      </c>
      <c r="K96">
        <f t="shared" si="23"/>
        <v>12</v>
      </c>
      <c r="L96">
        <f t="shared" si="24"/>
        <v>0</v>
      </c>
      <c r="M96">
        <f t="shared" si="28"/>
        <v>143.45673113600003</v>
      </c>
      <c r="N96" s="2">
        <f t="shared" si="16"/>
        <v>-6.7474285714297355E-4</v>
      </c>
      <c r="O96" s="9">
        <f t="shared" si="25"/>
        <v>143.36000000000001</v>
      </c>
      <c r="P96" s="2">
        <f t="shared" si="26"/>
        <v>0</v>
      </c>
      <c r="Q96" s="9">
        <f t="shared" si="27"/>
        <v>0</v>
      </c>
    </row>
    <row r="97" spans="1:17" x14ac:dyDescent="0.25">
      <c r="A97">
        <v>72</v>
      </c>
      <c r="B97">
        <v>24</v>
      </c>
      <c r="C97">
        <v>0</v>
      </c>
      <c r="D97">
        <v>155.648</v>
      </c>
      <c r="E97" s="8">
        <f t="shared" si="17"/>
        <v>131.072</v>
      </c>
      <c r="F97">
        <f t="shared" si="18"/>
        <v>1.0320609280000002</v>
      </c>
      <c r="G97">
        <f t="shared" si="19"/>
        <v>155.841462272</v>
      </c>
      <c r="H97">
        <f t="shared" si="20"/>
        <v>48.507125759999994</v>
      </c>
      <c r="I97">
        <f t="shared" si="21"/>
        <v>155.841462272</v>
      </c>
      <c r="J97" s="2">
        <f t="shared" si="22"/>
        <v>1.2429473684210848E-3</v>
      </c>
      <c r="K97">
        <f t="shared" si="23"/>
        <v>24</v>
      </c>
      <c r="L97">
        <f t="shared" si="24"/>
        <v>0</v>
      </c>
      <c r="M97">
        <f t="shared" si="28"/>
        <v>155.841462272</v>
      </c>
      <c r="N97" s="2">
        <f t="shared" si="16"/>
        <v>-1.2429473684210848E-3</v>
      </c>
      <c r="O97" s="9">
        <f t="shared" si="25"/>
        <v>155.648</v>
      </c>
      <c r="P97" s="2">
        <f t="shared" si="26"/>
        <v>0</v>
      </c>
      <c r="Q97" s="9">
        <f t="shared" si="27"/>
        <v>0</v>
      </c>
    </row>
    <row r="98" spans="1:17" x14ac:dyDescent="0.25">
      <c r="A98">
        <v>72</v>
      </c>
      <c r="B98">
        <v>48</v>
      </c>
      <c r="C98">
        <v>0</v>
      </c>
      <c r="D98">
        <v>180.22399999999999</v>
      </c>
      <c r="E98" s="8">
        <f t="shared" si="17"/>
        <v>131.072</v>
      </c>
      <c r="F98">
        <f t="shared" si="18"/>
        <v>1.0320609280000002</v>
      </c>
      <c r="G98">
        <f t="shared" si="19"/>
        <v>180.610924544</v>
      </c>
      <c r="H98">
        <f t="shared" si="20"/>
        <v>98.046050304000005</v>
      </c>
      <c r="I98">
        <f t="shared" si="21"/>
        <v>180.610924544</v>
      </c>
      <c r="J98" s="2">
        <f t="shared" si="22"/>
        <v>2.1469090909091463E-3</v>
      </c>
      <c r="K98">
        <f t="shared" si="23"/>
        <v>48</v>
      </c>
      <c r="L98">
        <f t="shared" si="24"/>
        <v>0</v>
      </c>
      <c r="M98">
        <f t="shared" si="28"/>
        <v>180.610924544</v>
      </c>
      <c r="N98" s="2">
        <f t="shared" si="16"/>
        <v>-2.1469090909091463E-3</v>
      </c>
      <c r="O98" s="9">
        <f t="shared" si="25"/>
        <v>180.22399999999999</v>
      </c>
      <c r="P98" s="2">
        <f t="shared" si="26"/>
        <v>0</v>
      </c>
      <c r="Q98" s="9">
        <f t="shared" si="27"/>
        <v>0</v>
      </c>
    </row>
    <row r="99" spans="1:17" x14ac:dyDescent="0.25">
      <c r="A99">
        <v>72</v>
      </c>
      <c r="B99">
        <v>96</v>
      </c>
      <c r="C99">
        <v>0</v>
      </c>
      <c r="D99">
        <v>229.376</v>
      </c>
      <c r="E99" s="8">
        <f t="shared" si="17"/>
        <v>131.072</v>
      </c>
      <c r="F99">
        <f t="shared" si="18"/>
        <v>1.0320609280000002</v>
      </c>
      <c r="G99">
        <f t="shared" si="19"/>
        <v>230.14984908800002</v>
      </c>
      <c r="H99">
        <f t="shared" si="20"/>
        <v>197.123899392</v>
      </c>
      <c r="I99">
        <f t="shared" si="21"/>
        <v>230.14984908800002</v>
      </c>
      <c r="J99" s="2">
        <f t="shared" si="22"/>
        <v>3.3737142857143726E-3</v>
      </c>
      <c r="K99">
        <f t="shared" si="23"/>
        <v>96</v>
      </c>
      <c r="L99">
        <f t="shared" si="24"/>
        <v>0</v>
      </c>
      <c r="M99">
        <f t="shared" si="28"/>
        <v>230.14984908800002</v>
      </c>
      <c r="N99" s="2">
        <f t="shared" si="16"/>
        <v>-3.3737142857143726E-3</v>
      </c>
      <c r="O99" s="9">
        <f t="shared" si="25"/>
        <v>229.376</v>
      </c>
      <c r="P99" s="2">
        <f t="shared" si="26"/>
        <v>0</v>
      </c>
      <c r="Q99" s="9">
        <f t="shared" si="27"/>
        <v>0</v>
      </c>
    </row>
    <row r="100" spans="1:17" x14ac:dyDescent="0.25">
      <c r="A100">
        <v>72</v>
      </c>
      <c r="B100">
        <v>127</v>
      </c>
      <c r="C100">
        <v>0</v>
      </c>
      <c r="D100">
        <v>261.12</v>
      </c>
      <c r="E100" s="8">
        <f t="shared" si="17"/>
        <v>131.072</v>
      </c>
      <c r="F100">
        <f t="shared" si="18"/>
        <v>1.0320609280000002</v>
      </c>
      <c r="G100">
        <f t="shared" si="19"/>
        <v>262.14373785600003</v>
      </c>
      <c r="H100">
        <f t="shared" si="20"/>
        <v>261.11167692800001</v>
      </c>
      <c r="I100">
        <f t="shared" si="21"/>
        <v>262.14373785600003</v>
      </c>
      <c r="J100" s="2">
        <f t="shared" si="22"/>
        <v>3.9205647058824494E-3</v>
      </c>
      <c r="K100">
        <f t="shared" si="23"/>
        <v>127</v>
      </c>
      <c r="L100">
        <f t="shared" si="24"/>
        <v>0</v>
      </c>
      <c r="M100">
        <f t="shared" si="28"/>
        <v>262.14373785600003</v>
      </c>
      <c r="N100" s="2">
        <f t="shared" si="16"/>
        <v>-3.9205647058824494E-3</v>
      </c>
      <c r="O100" s="9">
        <f t="shared" si="25"/>
        <v>261.12</v>
      </c>
      <c r="P100" s="2">
        <f t="shared" si="26"/>
        <v>0</v>
      </c>
      <c r="Q100" s="9">
        <f t="shared" si="27"/>
        <v>0</v>
      </c>
    </row>
    <row r="101" spans="1:17" x14ac:dyDescent="0.25">
      <c r="A101">
        <v>72</v>
      </c>
      <c r="B101">
        <v>156</v>
      </c>
      <c r="C101">
        <v>0</v>
      </c>
      <c r="D101">
        <v>319.488</v>
      </c>
      <c r="E101" s="8">
        <f t="shared" si="17"/>
        <v>131.072</v>
      </c>
      <c r="F101">
        <f t="shared" si="18"/>
        <v>1.0320609280000002</v>
      </c>
      <c r="G101">
        <f t="shared" si="19"/>
        <v>292.07350476800002</v>
      </c>
      <c r="H101">
        <f t="shared" si="20"/>
        <v>320.97121075200005</v>
      </c>
      <c r="I101">
        <f t="shared" si="21"/>
        <v>320.97121075200005</v>
      </c>
      <c r="J101" s="2">
        <f t="shared" si="22"/>
        <v>4.6424615384616881E-3</v>
      </c>
      <c r="K101">
        <f t="shared" si="23"/>
        <v>184</v>
      </c>
      <c r="L101">
        <f t="shared" si="24"/>
        <v>-128</v>
      </c>
      <c r="M101">
        <f t="shared" si="28"/>
        <v>188.86741196799997</v>
      </c>
      <c r="N101" s="2">
        <f t="shared" ref="N101:N122" si="29">(D101-M101)/D101</f>
        <v>0.40884348717948726</v>
      </c>
      <c r="O101" s="9">
        <f t="shared" si="25"/>
        <v>318.97600131071999</v>
      </c>
      <c r="P101" s="2">
        <f t="shared" si="26"/>
        <v>1.6025600000000178E-3</v>
      </c>
      <c r="Q101" s="9">
        <f t="shared" si="27"/>
        <v>0.51199868928000569</v>
      </c>
    </row>
    <row r="102" spans="1:17" x14ac:dyDescent="0.25">
      <c r="A102">
        <v>72</v>
      </c>
      <c r="B102">
        <v>159</v>
      </c>
      <c r="C102">
        <v>0</v>
      </c>
      <c r="D102">
        <v>325.63200000000001</v>
      </c>
      <c r="E102" s="8">
        <f t="shared" si="17"/>
        <v>131.072</v>
      </c>
      <c r="F102">
        <f t="shared" si="18"/>
        <v>1.0320609280000002</v>
      </c>
      <c r="G102">
        <f t="shared" si="19"/>
        <v>295.16968755200003</v>
      </c>
      <c r="H102">
        <f t="shared" si="20"/>
        <v>327.16357632000006</v>
      </c>
      <c r="I102">
        <f t="shared" si="21"/>
        <v>327.16357632000006</v>
      </c>
      <c r="J102" s="2">
        <f t="shared" si="22"/>
        <v>4.7033962264152662E-3</v>
      </c>
      <c r="K102">
        <f t="shared" si="23"/>
        <v>190</v>
      </c>
      <c r="L102">
        <f t="shared" si="24"/>
        <v>-128</v>
      </c>
      <c r="M102">
        <f t="shared" si="28"/>
        <v>195.05977753599998</v>
      </c>
      <c r="N102" s="2">
        <f t="shared" si="29"/>
        <v>0.4009809308176101</v>
      </c>
      <c r="O102" s="9">
        <f t="shared" si="25"/>
        <v>325.12000131072</v>
      </c>
      <c r="P102" s="2">
        <f t="shared" si="26"/>
        <v>1.572323018867942E-3</v>
      </c>
      <c r="Q102" s="9">
        <f t="shared" si="27"/>
        <v>0.51199868928000569</v>
      </c>
    </row>
    <row r="103" spans="1:17" x14ac:dyDescent="0.25">
      <c r="A103">
        <v>72</v>
      </c>
      <c r="B103">
        <v>0</v>
      </c>
      <c r="C103">
        <v>1</v>
      </c>
      <c r="D103">
        <v>131.07599999999999</v>
      </c>
      <c r="E103" s="8">
        <f t="shared" si="17"/>
        <v>131.072</v>
      </c>
      <c r="F103">
        <f t="shared" si="18"/>
        <v>1.0320609280000002</v>
      </c>
      <c r="G103">
        <f t="shared" si="19"/>
        <v>131.072</v>
      </c>
      <c r="H103">
        <f t="shared" si="20"/>
        <v>-1.0317987840000171</v>
      </c>
      <c r="I103">
        <f t="shared" si="21"/>
        <v>131.072</v>
      </c>
      <c r="J103" s="2">
        <f t="shared" si="22"/>
        <v>-3.0516646830775106E-5</v>
      </c>
      <c r="K103">
        <f t="shared" si="23"/>
        <v>0</v>
      </c>
      <c r="L103">
        <f t="shared" si="24"/>
        <v>1</v>
      </c>
      <c r="M103">
        <f t="shared" si="28"/>
        <v>132.104060928</v>
      </c>
      <c r="N103" s="2">
        <f t="shared" si="29"/>
        <v>-7.8432430650920253E-3</v>
      </c>
      <c r="O103" s="9">
        <f t="shared" si="25"/>
        <v>131.07599998975999</v>
      </c>
      <c r="P103" s="2">
        <f t="shared" si="26"/>
        <v>7.8122622350860572E-11</v>
      </c>
      <c r="Q103" s="9">
        <f t="shared" si="27"/>
        <v>1.0240000847261399E-8</v>
      </c>
    </row>
    <row r="104" spans="1:17" x14ac:dyDescent="0.25">
      <c r="A104">
        <v>72</v>
      </c>
      <c r="B104">
        <v>0</v>
      </c>
      <c r="C104">
        <v>2</v>
      </c>
      <c r="D104">
        <v>131.08000000000001</v>
      </c>
      <c r="E104" s="8">
        <f t="shared" si="17"/>
        <v>131.072</v>
      </c>
      <c r="F104">
        <f t="shared" si="18"/>
        <v>1.0320609280000002</v>
      </c>
      <c r="G104">
        <f t="shared" si="19"/>
        <v>131.072</v>
      </c>
      <c r="H104">
        <f t="shared" si="20"/>
        <v>-1.0317987840000171</v>
      </c>
      <c r="I104">
        <f t="shared" si="21"/>
        <v>131.072</v>
      </c>
      <c r="J104" s="2">
        <f t="shared" si="22"/>
        <v>-6.1031431187135922E-5</v>
      </c>
      <c r="K104">
        <f t="shared" si="23"/>
        <v>0</v>
      </c>
      <c r="L104">
        <f t="shared" si="24"/>
        <v>2</v>
      </c>
      <c r="M104">
        <f t="shared" si="28"/>
        <v>133.13612185600002</v>
      </c>
      <c r="N104" s="2">
        <f t="shared" si="29"/>
        <v>-1.5686007445834635E-2</v>
      </c>
      <c r="O104" s="9">
        <f t="shared" si="25"/>
        <v>131.07999997952001</v>
      </c>
      <c r="P104" s="2">
        <f t="shared" si="26"/>
        <v>1.5624047676627095E-10</v>
      </c>
      <c r="Q104" s="9">
        <f t="shared" si="27"/>
        <v>2.0480001694522798E-8</v>
      </c>
    </row>
    <row r="105" spans="1:17" x14ac:dyDescent="0.25">
      <c r="A105">
        <v>72</v>
      </c>
      <c r="B105">
        <v>0</v>
      </c>
      <c r="C105">
        <v>3</v>
      </c>
      <c r="D105">
        <v>131.084</v>
      </c>
      <c r="E105" s="8">
        <f t="shared" si="17"/>
        <v>131.072</v>
      </c>
      <c r="F105">
        <f t="shared" si="18"/>
        <v>1.0320609280000002</v>
      </c>
      <c r="G105">
        <f t="shared" si="19"/>
        <v>131.072</v>
      </c>
      <c r="H105">
        <f t="shared" si="20"/>
        <v>-1.0317987840000171</v>
      </c>
      <c r="I105">
        <f t="shared" si="21"/>
        <v>131.072</v>
      </c>
      <c r="J105" s="2">
        <f t="shared" si="22"/>
        <v>-9.1544353239147828E-5</v>
      </c>
      <c r="K105">
        <f t="shared" si="23"/>
        <v>0</v>
      </c>
      <c r="L105">
        <f t="shared" si="24"/>
        <v>3</v>
      </c>
      <c r="M105">
        <f t="shared" si="28"/>
        <v>134.16818278400001</v>
      </c>
      <c r="N105" s="2">
        <f t="shared" si="29"/>
        <v>-2.3528293186048689E-2</v>
      </c>
      <c r="O105" s="9">
        <f t="shared" si="25"/>
        <v>131.08399996928</v>
      </c>
      <c r="P105" s="2">
        <f t="shared" si="26"/>
        <v>2.3435356368270875E-10</v>
      </c>
      <c r="Q105" s="9">
        <f t="shared" si="27"/>
        <v>3.0720002541784197E-8</v>
      </c>
    </row>
    <row r="106" spans="1:17" x14ac:dyDescent="0.25">
      <c r="A106">
        <v>72</v>
      </c>
      <c r="B106">
        <v>0</v>
      </c>
      <c r="C106">
        <v>4</v>
      </c>
      <c r="D106">
        <v>131.08799999999999</v>
      </c>
      <c r="E106" s="8">
        <f t="shared" si="17"/>
        <v>131.072</v>
      </c>
      <c r="F106">
        <f t="shared" si="18"/>
        <v>1.0320609280000002</v>
      </c>
      <c r="G106">
        <f t="shared" si="19"/>
        <v>131.072</v>
      </c>
      <c r="H106">
        <f t="shared" si="20"/>
        <v>-1.0317987840000171</v>
      </c>
      <c r="I106">
        <f t="shared" si="21"/>
        <v>131.072</v>
      </c>
      <c r="J106" s="2">
        <f t="shared" si="22"/>
        <v>-1.220554131575059E-4</v>
      </c>
      <c r="K106">
        <f t="shared" si="23"/>
        <v>0</v>
      </c>
      <c r="L106">
        <f t="shared" si="24"/>
        <v>4</v>
      </c>
      <c r="M106">
        <f t="shared" si="28"/>
        <v>135.200243712</v>
      </c>
      <c r="N106" s="2">
        <f t="shared" si="29"/>
        <v>-3.1370100329549684E-2</v>
      </c>
      <c r="O106" s="9">
        <f t="shared" si="25"/>
        <v>131.08799995903999</v>
      </c>
      <c r="P106" s="2">
        <f t="shared" si="26"/>
        <v>3.1246188353659833E-10</v>
      </c>
      <c r="Q106" s="9">
        <f t="shared" si="27"/>
        <v>4.0960003389045596E-8</v>
      </c>
    </row>
    <row r="107" spans="1:17" x14ac:dyDescent="0.25">
      <c r="A107">
        <v>72</v>
      </c>
      <c r="B107">
        <v>0</v>
      </c>
      <c r="C107">
        <v>5</v>
      </c>
      <c r="D107">
        <v>131.09200000000001</v>
      </c>
      <c r="E107" s="8">
        <f t="shared" si="17"/>
        <v>131.072</v>
      </c>
      <c r="F107">
        <f t="shared" si="18"/>
        <v>1.0320609280000002</v>
      </c>
      <c r="G107">
        <f t="shared" si="19"/>
        <v>131.072</v>
      </c>
      <c r="H107">
        <f t="shared" si="20"/>
        <v>-1.0317987840000171</v>
      </c>
      <c r="I107">
        <f t="shared" si="21"/>
        <v>131.072</v>
      </c>
      <c r="J107" s="2">
        <f t="shared" si="22"/>
        <v>-1.5256461111288431E-4</v>
      </c>
      <c r="K107">
        <f t="shared" si="23"/>
        <v>0</v>
      </c>
      <c r="L107">
        <f t="shared" si="24"/>
        <v>5</v>
      </c>
      <c r="M107">
        <f t="shared" si="28"/>
        <v>136.23230464</v>
      </c>
      <c r="N107" s="2">
        <f t="shared" si="29"/>
        <v>-3.9211428920147541E-2</v>
      </c>
      <c r="O107" s="9">
        <f t="shared" si="25"/>
        <v>131.09199994880001</v>
      </c>
      <c r="P107" s="2">
        <f t="shared" si="26"/>
        <v>3.905654367643105E-10</v>
      </c>
      <c r="Q107" s="9">
        <f t="shared" si="27"/>
        <v>5.1200004236306995E-8</v>
      </c>
    </row>
    <row r="108" spans="1:17" x14ac:dyDescent="0.25">
      <c r="A108">
        <v>72</v>
      </c>
      <c r="B108">
        <v>0</v>
      </c>
      <c r="C108">
        <v>6</v>
      </c>
      <c r="D108">
        <v>131.096</v>
      </c>
      <c r="E108" s="8">
        <f t="shared" si="17"/>
        <v>131.072</v>
      </c>
      <c r="F108">
        <f t="shared" si="18"/>
        <v>1.0320609280000002</v>
      </c>
      <c r="G108">
        <f t="shared" si="19"/>
        <v>131.072</v>
      </c>
      <c r="H108">
        <f t="shared" si="20"/>
        <v>-1.0317987840000171</v>
      </c>
      <c r="I108">
        <f t="shared" si="21"/>
        <v>131.072</v>
      </c>
      <c r="J108" s="2">
        <f t="shared" si="22"/>
        <v>-1.8307194727528611E-4</v>
      </c>
      <c r="K108">
        <f t="shared" si="23"/>
        <v>0</v>
      </c>
      <c r="L108">
        <f t="shared" si="24"/>
        <v>6</v>
      </c>
      <c r="M108">
        <f t="shared" si="28"/>
        <v>137.26436556800002</v>
      </c>
      <c r="N108" s="2">
        <f t="shared" si="29"/>
        <v>-4.7052279001647747E-2</v>
      </c>
      <c r="O108" s="9">
        <f t="shared" si="25"/>
        <v>131.09599993856</v>
      </c>
      <c r="P108" s="2">
        <f t="shared" si="26"/>
        <v>4.6866422380216329E-10</v>
      </c>
      <c r="Q108" s="9">
        <f t="shared" si="27"/>
        <v>6.1440005083568394E-8</v>
      </c>
    </row>
    <row r="109" spans="1:17" x14ac:dyDescent="0.25">
      <c r="A109">
        <v>72</v>
      </c>
      <c r="B109">
        <v>0</v>
      </c>
      <c r="C109">
        <v>12</v>
      </c>
      <c r="D109">
        <v>131.12</v>
      </c>
      <c r="E109" s="8">
        <f t="shared" si="17"/>
        <v>131.072</v>
      </c>
      <c r="F109">
        <f t="shared" si="18"/>
        <v>1.0320609280000002</v>
      </c>
      <c r="G109">
        <f t="shared" si="19"/>
        <v>131.072</v>
      </c>
      <c r="H109">
        <f t="shared" si="20"/>
        <v>-1.0317987840000171</v>
      </c>
      <c r="I109">
        <f t="shared" si="21"/>
        <v>131.072</v>
      </c>
      <c r="J109" s="2">
        <f t="shared" si="22"/>
        <v>-3.6607687614400409E-4</v>
      </c>
      <c r="K109">
        <f t="shared" si="23"/>
        <v>0</v>
      </c>
      <c r="L109">
        <f t="shared" si="24"/>
        <v>12</v>
      </c>
      <c r="M109">
        <f t="shared" si="28"/>
        <v>143.45673113600003</v>
      </c>
      <c r="N109" s="2">
        <f t="shared" si="29"/>
        <v>-9.408733325198311E-2</v>
      </c>
      <c r="O109" s="9">
        <f t="shared" si="25"/>
        <v>131.11999987711999</v>
      </c>
      <c r="P109" s="2">
        <f t="shared" si="26"/>
        <v>9.3715688046931649E-10</v>
      </c>
      <c r="Q109" s="9">
        <f t="shared" si="27"/>
        <v>1.2288001016713679E-7</v>
      </c>
    </row>
    <row r="110" spans="1:17" x14ac:dyDescent="0.25">
      <c r="A110">
        <v>72</v>
      </c>
      <c r="B110">
        <v>0</v>
      </c>
      <c r="C110">
        <v>24</v>
      </c>
      <c r="D110">
        <v>131.16800000000001</v>
      </c>
      <c r="E110" s="8">
        <f t="shared" si="17"/>
        <v>131.072</v>
      </c>
      <c r="F110">
        <f t="shared" si="18"/>
        <v>1.0320609280000002</v>
      </c>
      <c r="G110">
        <f t="shared" si="19"/>
        <v>131.072</v>
      </c>
      <c r="H110">
        <f t="shared" si="20"/>
        <v>-1.0317987840000171</v>
      </c>
      <c r="I110">
        <f t="shared" si="21"/>
        <v>131.072</v>
      </c>
      <c r="J110" s="2">
        <f t="shared" si="22"/>
        <v>-7.3188582581120115E-4</v>
      </c>
      <c r="K110">
        <f t="shared" si="23"/>
        <v>0</v>
      </c>
      <c r="L110">
        <f t="shared" si="24"/>
        <v>24</v>
      </c>
      <c r="M110">
        <f t="shared" si="28"/>
        <v>155.841462272</v>
      </c>
      <c r="N110" s="2">
        <f t="shared" si="29"/>
        <v>-0.18810580531837029</v>
      </c>
      <c r="O110" s="9">
        <f t="shared" si="25"/>
        <v>131.16799975424001</v>
      </c>
      <c r="P110" s="2">
        <f t="shared" si="26"/>
        <v>1.8736276524195239E-9</v>
      </c>
      <c r="Q110" s="9">
        <f t="shared" si="27"/>
        <v>2.4575999191256415E-7</v>
      </c>
    </row>
    <row r="111" spans="1:17" x14ac:dyDescent="0.25">
      <c r="A111">
        <v>72</v>
      </c>
      <c r="B111">
        <v>0</v>
      </c>
      <c r="C111">
        <v>48</v>
      </c>
      <c r="D111">
        <v>131.26400000000001</v>
      </c>
      <c r="E111" s="8">
        <f t="shared" si="17"/>
        <v>131.072</v>
      </c>
      <c r="F111">
        <f t="shared" si="18"/>
        <v>1.0320609280000002</v>
      </c>
      <c r="G111">
        <f t="shared" si="19"/>
        <v>131.072</v>
      </c>
      <c r="H111">
        <f t="shared" si="20"/>
        <v>-1.0317987840000171</v>
      </c>
      <c r="I111">
        <f t="shared" si="21"/>
        <v>131.072</v>
      </c>
      <c r="J111" s="2">
        <f t="shared" si="22"/>
        <v>-1.4627011214042485E-3</v>
      </c>
      <c r="K111">
        <f t="shared" si="23"/>
        <v>0</v>
      </c>
      <c r="L111">
        <f t="shared" si="24"/>
        <v>48</v>
      </c>
      <c r="M111">
        <f t="shared" si="28"/>
        <v>180.610924544</v>
      </c>
      <c r="N111" s="2">
        <f t="shared" si="29"/>
        <v>-0.37593646806435876</v>
      </c>
      <c r="O111" s="9">
        <f t="shared" si="25"/>
        <v>131.26399950848</v>
      </c>
      <c r="P111" s="2">
        <f t="shared" si="26"/>
        <v>3.7445149640940218E-9</v>
      </c>
      <c r="Q111" s="9">
        <f t="shared" si="27"/>
        <v>4.9152001224683772E-7</v>
      </c>
    </row>
    <row r="112" spans="1:17" x14ac:dyDescent="0.25">
      <c r="A112">
        <v>72</v>
      </c>
      <c r="B112">
        <v>0</v>
      </c>
      <c r="C112">
        <v>96</v>
      </c>
      <c r="D112">
        <v>131.45599999999999</v>
      </c>
      <c r="E112" s="8">
        <f t="shared" si="17"/>
        <v>131.072</v>
      </c>
      <c r="F112">
        <f t="shared" si="18"/>
        <v>1.0320609280000002</v>
      </c>
      <c r="G112">
        <f t="shared" si="19"/>
        <v>131.072</v>
      </c>
      <c r="H112">
        <f t="shared" si="20"/>
        <v>-1.0317987840000171</v>
      </c>
      <c r="I112">
        <f t="shared" si="21"/>
        <v>131.072</v>
      </c>
      <c r="J112" s="2">
        <f t="shared" si="22"/>
        <v>-2.9211295034078794E-3</v>
      </c>
      <c r="K112">
        <f t="shared" si="23"/>
        <v>0</v>
      </c>
      <c r="L112">
        <f t="shared" si="24"/>
        <v>96</v>
      </c>
      <c r="M112">
        <f t="shared" si="28"/>
        <v>230.14984908800002</v>
      </c>
      <c r="N112" s="2">
        <f t="shared" si="29"/>
        <v>-0.75077477702044826</v>
      </c>
      <c r="O112" s="9">
        <f t="shared" si="25"/>
        <v>131.45599901695999</v>
      </c>
      <c r="P112" s="2">
        <f t="shared" si="26"/>
        <v>7.4780914988434611E-9</v>
      </c>
      <c r="Q112" s="9">
        <f t="shared" si="27"/>
        <v>9.8303999607196602E-7</v>
      </c>
    </row>
    <row r="113" spans="1:17" x14ac:dyDescent="0.25">
      <c r="A113">
        <v>72</v>
      </c>
      <c r="B113">
        <v>0</v>
      </c>
      <c r="C113">
        <v>127</v>
      </c>
      <c r="D113">
        <v>131.58000000000001</v>
      </c>
      <c r="E113" s="8">
        <f t="shared" si="17"/>
        <v>131.072</v>
      </c>
      <c r="F113">
        <f t="shared" si="18"/>
        <v>1.0320609280000002</v>
      </c>
      <c r="G113">
        <f t="shared" si="19"/>
        <v>131.072</v>
      </c>
      <c r="H113">
        <f t="shared" si="20"/>
        <v>-1.0317987840000171</v>
      </c>
      <c r="I113">
        <f t="shared" si="21"/>
        <v>131.072</v>
      </c>
      <c r="J113" s="2">
        <f t="shared" si="22"/>
        <v>-3.860769113847163E-3</v>
      </c>
      <c r="K113">
        <f t="shared" si="23"/>
        <v>0</v>
      </c>
      <c r="L113">
        <f t="shared" si="24"/>
        <v>127</v>
      </c>
      <c r="M113">
        <f t="shared" si="28"/>
        <v>262.14373785600003</v>
      </c>
      <c r="N113" s="2">
        <f t="shared" si="29"/>
        <v>-0.99227646949384407</v>
      </c>
      <c r="O113" s="9">
        <f t="shared" si="25"/>
        <v>131.57999869951999</v>
      </c>
      <c r="P113" s="2">
        <f t="shared" si="26"/>
        <v>9.8835691012089172E-9</v>
      </c>
      <c r="Q113" s="9">
        <f t="shared" si="27"/>
        <v>1.3004800223370694E-6</v>
      </c>
    </row>
    <row r="114" spans="1:17" x14ac:dyDescent="0.25">
      <c r="A114">
        <v>72</v>
      </c>
      <c r="B114">
        <v>0</v>
      </c>
      <c r="C114">
        <v>156</v>
      </c>
      <c r="D114">
        <v>131.696</v>
      </c>
      <c r="E114" s="8">
        <f t="shared" si="17"/>
        <v>131.072</v>
      </c>
      <c r="F114">
        <f t="shared" si="18"/>
        <v>1.0320609280000002</v>
      </c>
      <c r="G114">
        <f t="shared" si="19"/>
        <v>131.072</v>
      </c>
      <c r="H114">
        <f t="shared" si="20"/>
        <v>-1.0317987840000171</v>
      </c>
      <c r="I114">
        <f t="shared" si="21"/>
        <v>131.072</v>
      </c>
      <c r="J114" s="2">
        <f t="shared" si="22"/>
        <v>-4.7381849107034019E-3</v>
      </c>
      <c r="K114">
        <f t="shared" si="23"/>
        <v>0</v>
      </c>
      <c r="L114">
        <f t="shared" si="24"/>
        <v>156</v>
      </c>
      <c r="M114">
        <f t="shared" si="28"/>
        <v>292.07350476799996</v>
      </c>
      <c r="N114" s="2">
        <f t="shared" si="29"/>
        <v>-1.2177856940833431</v>
      </c>
      <c r="O114" s="9">
        <f t="shared" si="25"/>
        <v>131.69599840256001</v>
      </c>
      <c r="P114" s="2">
        <f t="shared" si="26"/>
        <v>1.2129753295956074E-8</v>
      </c>
      <c r="Q114" s="9">
        <f t="shared" si="27"/>
        <v>1.5974399900642311E-6</v>
      </c>
    </row>
    <row r="115" spans="1:17" x14ac:dyDescent="0.25">
      <c r="A115">
        <v>72</v>
      </c>
      <c r="B115">
        <v>0</v>
      </c>
      <c r="C115">
        <v>159</v>
      </c>
      <c r="D115">
        <v>131.708</v>
      </c>
      <c r="E115" s="8">
        <f t="shared" si="17"/>
        <v>131.072</v>
      </c>
      <c r="F115">
        <f t="shared" si="18"/>
        <v>1.0320609280000002</v>
      </c>
      <c r="G115">
        <f t="shared" si="19"/>
        <v>131.072</v>
      </c>
      <c r="H115">
        <f t="shared" si="20"/>
        <v>-1.0317987840000171</v>
      </c>
      <c r="I115">
        <f t="shared" si="21"/>
        <v>131.072</v>
      </c>
      <c r="J115" s="2">
        <f t="shared" si="22"/>
        <v>-4.8288638503355581E-3</v>
      </c>
      <c r="K115">
        <f t="shared" si="23"/>
        <v>0</v>
      </c>
      <c r="L115">
        <f t="shared" si="24"/>
        <v>159</v>
      </c>
      <c r="M115">
        <f t="shared" si="28"/>
        <v>295.16968755200003</v>
      </c>
      <c r="N115" s="2">
        <f t="shared" si="29"/>
        <v>-1.2410915627904153</v>
      </c>
      <c r="O115" s="9">
        <f t="shared" si="25"/>
        <v>131.70799837184001</v>
      </c>
      <c r="P115" s="2">
        <f t="shared" si="26"/>
        <v>1.2361891400719891E-8</v>
      </c>
      <c r="Q115" s="9">
        <f t="shared" si="27"/>
        <v>1.6281599926060153E-6</v>
      </c>
    </row>
    <row r="116" spans="1:17" x14ac:dyDescent="0.25">
      <c r="A116">
        <v>72</v>
      </c>
      <c r="B116">
        <v>2</v>
      </c>
      <c r="C116">
        <v>1</v>
      </c>
      <c r="D116">
        <v>134.14400000000001</v>
      </c>
      <c r="E116" s="8">
        <f t="shared" si="17"/>
        <v>131.072</v>
      </c>
      <c r="F116">
        <f t="shared" si="18"/>
        <v>1.0320609280000002</v>
      </c>
      <c r="G116">
        <f t="shared" si="19"/>
        <v>133.13612185600002</v>
      </c>
      <c r="H116">
        <f t="shared" si="20"/>
        <v>3.0964449279999826</v>
      </c>
      <c r="I116">
        <f t="shared" si="21"/>
        <v>133.13612185600002</v>
      </c>
      <c r="J116" s="2">
        <f t="shared" si="22"/>
        <v>-7.513404580152587E-3</v>
      </c>
      <c r="K116">
        <f t="shared" si="23"/>
        <v>2</v>
      </c>
      <c r="L116">
        <f t="shared" si="24"/>
        <v>1</v>
      </c>
      <c r="M116">
        <f t="shared" si="28"/>
        <v>134.16818278400001</v>
      </c>
      <c r="N116" s="2">
        <f t="shared" si="29"/>
        <v>-1.8027480916033646E-4</v>
      </c>
      <c r="O116" s="9">
        <f t="shared" si="25"/>
        <v>133.12399998975999</v>
      </c>
      <c r="P116" s="2">
        <f t="shared" si="26"/>
        <v>7.6037691603054259E-3</v>
      </c>
      <c r="Q116" s="9">
        <f t="shared" si="27"/>
        <v>1.0200000102400111</v>
      </c>
    </row>
    <row r="117" spans="1:17" x14ac:dyDescent="0.25">
      <c r="A117">
        <v>72</v>
      </c>
      <c r="B117">
        <v>2</v>
      </c>
      <c r="C117">
        <v>2</v>
      </c>
      <c r="D117">
        <v>135.13800000000001</v>
      </c>
      <c r="E117" s="8">
        <f t="shared" si="17"/>
        <v>131.072</v>
      </c>
      <c r="F117">
        <f t="shared" si="18"/>
        <v>1.0320609280000002</v>
      </c>
      <c r="G117">
        <f t="shared" si="19"/>
        <v>133.13612185600002</v>
      </c>
      <c r="H117">
        <f t="shared" si="20"/>
        <v>3.0964449279999826</v>
      </c>
      <c r="I117">
        <f t="shared" si="21"/>
        <v>133.13612185600002</v>
      </c>
      <c r="J117" s="2">
        <f t="shared" si="22"/>
        <v>-1.4813584217614501E-2</v>
      </c>
      <c r="K117">
        <f t="shared" si="23"/>
        <v>2</v>
      </c>
      <c r="L117">
        <f t="shared" si="24"/>
        <v>2</v>
      </c>
      <c r="M117">
        <f t="shared" si="28"/>
        <v>135.20024371200003</v>
      </c>
      <c r="N117" s="2">
        <f t="shared" si="29"/>
        <v>-4.605937042136605E-4</v>
      </c>
      <c r="O117" s="9">
        <f t="shared" si="25"/>
        <v>133.12799997952001</v>
      </c>
      <c r="P117" s="2">
        <f t="shared" si="26"/>
        <v>1.487368482943356E-2</v>
      </c>
      <c r="Q117" s="9">
        <f t="shared" si="27"/>
        <v>2.0100000204799926</v>
      </c>
    </row>
    <row r="118" spans="1:17" x14ac:dyDescent="0.25">
      <c r="A118">
        <v>72</v>
      </c>
      <c r="B118">
        <v>2</v>
      </c>
      <c r="C118">
        <v>3</v>
      </c>
      <c r="D118">
        <v>136.19200000000001</v>
      </c>
      <c r="E118" s="8">
        <f t="shared" si="17"/>
        <v>131.072</v>
      </c>
      <c r="F118">
        <f t="shared" si="18"/>
        <v>1.0320609280000002</v>
      </c>
      <c r="G118">
        <f t="shared" si="19"/>
        <v>133.13612185600002</v>
      </c>
      <c r="H118">
        <f t="shared" si="20"/>
        <v>3.0964449279999826</v>
      </c>
      <c r="I118">
        <f t="shared" si="21"/>
        <v>133.13612185600002</v>
      </c>
      <c r="J118" s="2">
        <f t="shared" si="22"/>
        <v>-2.2438015037593913E-2</v>
      </c>
      <c r="K118">
        <f t="shared" si="23"/>
        <v>2</v>
      </c>
      <c r="L118">
        <f t="shared" si="24"/>
        <v>3</v>
      </c>
      <c r="M118">
        <f t="shared" si="28"/>
        <v>136.23230464000002</v>
      </c>
      <c r="N118" s="2">
        <f t="shared" si="29"/>
        <v>-2.959398496241808E-4</v>
      </c>
      <c r="O118" s="9">
        <f t="shared" si="25"/>
        <v>133.13199996928</v>
      </c>
      <c r="P118" s="2">
        <f t="shared" si="26"/>
        <v>2.2468280300751913E-2</v>
      </c>
      <c r="Q118" s="9">
        <f t="shared" si="27"/>
        <v>3.0600000307200048</v>
      </c>
    </row>
    <row r="119" spans="1:17" x14ac:dyDescent="0.25">
      <c r="A119">
        <v>72</v>
      </c>
      <c r="B119">
        <v>2</v>
      </c>
      <c r="C119">
        <v>4</v>
      </c>
      <c r="D119">
        <v>137.21600000000001</v>
      </c>
      <c r="E119" s="8">
        <f t="shared" si="17"/>
        <v>131.072</v>
      </c>
      <c r="F119">
        <f t="shared" si="18"/>
        <v>1.0320609280000002</v>
      </c>
      <c r="G119">
        <f t="shared" si="19"/>
        <v>133.13612185600002</v>
      </c>
      <c r="H119">
        <f t="shared" si="20"/>
        <v>3.0964449279999826</v>
      </c>
      <c r="I119">
        <f t="shared" si="21"/>
        <v>133.13612185600002</v>
      </c>
      <c r="J119" s="2">
        <f t="shared" si="22"/>
        <v>-2.973325373134322E-2</v>
      </c>
      <c r="K119">
        <f t="shared" si="23"/>
        <v>2</v>
      </c>
      <c r="L119">
        <f t="shared" si="24"/>
        <v>4</v>
      </c>
      <c r="M119">
        <f t="shared" si="28"/>
        <v>137.26436556800002</v>
      </c>
      <c r="N119" s="2">
        <f t="shared" si="29"/>
        <v>-3.5247761194035935E-4</v>
      </c>
      <c r="O119" s="9">
        <f t="shared" si="25"/>
        <v>133.13599995903999</v>
      </c>
      <c r="P119" s="2">
        <f t="shared" si="26"/>
        <v>2.9734142089552353E-2</v>
      </c>
      <c r="Q119" s="9">
        <f t="shared" si="27"/>
        <v>4.0800000409600159</v>
      </c>
    </row>
    <row r="120" spans="1:17" x14ac:dyDescent="0.25">
      <c r="A120">
        <v>72</v>
      </c>
      <c r="B120">
        <v>2</v>
      </c>
      <c r="C120">
        <v>5</v>
      </c>
      <c r="D120">
        <v>138.24</v>
      </c>
      <c r="E120" s="8">
        <f t="shared" si="17"/>
        <v>131.072</v>
      </c>
      <c r="F120">
        <f t="shared" si="18"/>
        <v>1.0320609280000002</v>
      </c>
      <c r="G120">
        <f t="shared" si="19"/>
        <v>133.13612185600002</v>
      </c>
      <c r="H120">
        <f t="shared" si="20"/>
        <v>3.0964449279999826</v>
      </c>
      <c r="I120">
        <f t="shared" si="21"/>
        <v>133.13612185600002</v>
      </c>
      <c r="J120" s="2">
        <f t="shared" si="22"/>
        <v>-3.6920414814814756E-2</v>
      </c>
      <c r="K120">
        <f t="shared" si="23"/>
        <v>2</v>
      </c>
      <c r="L120">
        <f t="shared" si="24"/>
        <v>5</v>
      </c>
      <c r="M120">
        <f t="shared" si="28"/>
        <v>138.29642649600001</v>
      </c>
      <c r="N120" s="2">
        <f t="shared" si="29"/>
        <v>-4.081777777777797E-4</v>
      </c>
      <c r="O120" s="9">
        <f t="shared" si="25"/>
        <v>133.13999994880001</v>
      </c>
      <c r="P120" s="2">
        <f t="shared" si="26"/>
        <v>3.6892361481481471E-2</v>
      </c>
      <c r="Q120" s="9">
        <f t="shared" si="27"/>
        <v>5.1000000511999986</v>
      </c>
    </row>
    <row r="121" spans="1:17" x14ac:dyDescent="0.25">
      <c r="A121">
        <v>72</v>
      </c>
      <c r="B121">
        <v>2</v>
      </c>
      <c r="C121">
        <v>48</v>
      </c>
      <c r="D121">
        <v>180.22399999999999</v>
      </c>
      <c r="E121" s="8">
        <f t="shared" si="17"/>
        <v>131.072</v>
      </c>
      <c r="F121">
        <f t="shared" si="18"/>
        <v>1.0320609280000002</v>
      </c>
      <c r="G121">
        <f t="shared" si="19"/>
        <v>133.13612185600002</v>
      </c>
      <c r="H121">
        <f t="shared" si="20"/>
        <v>3.0964449279999826</v>
      </c>
      <c r="I121">
        <f t="shared" si="21"/>
        <v>133.13612185600002</v>
      </c>
      <c r="J121" s="2">
        <f t="shared" si="22"/>
        <v>-0.26127418181818168</v>
      </c>
      <c r="K121">
        <f t="shared" si="23"/>
        <v>2</v>
      </c>
      <c r="L121">
        <f t="shared" si="24"/>
        <v>48</v>
      </c>
      <c r="M121">
        <f t="shared" si="28"/>
        <v>182.67504640000001</v>
      </c>
      <c r="N121" s="2">
        <f t="shared" si="29"/>
        <v>-1.3600000000000135E-2</v>
      </c>
      <c r="O121" s="9">
        <f t="shared" si="25"/>
        <v>133.31199950848</v>
      </c>
      <c r="P121" s="2">
        <f t="shared" si="26"/>
        <v>0.26029829818181816</v>
      </c>
      <c r="Q121" s="9">
        <f t="shared" si="27"/>
        <v>46.91200049151999</v>
      </c>
    </row>
    <row r="122" spans="1:17" x14ac:dyDescent="0.25">
      <c r="A122">
        <v>72</v>
      </c>
      <c r="B122">
        <v>2</v>
      </c>
      <c r="C122">
        <v>127</v>
      </c>
      <c r="D122">
        <v>261.12</v>
      </c>
      <c r="E122" s="8">
        <f t="shared" si="17"/>
        <v>131.072</v>
      </c>
      <c r="F122">
        <f t="shared" si="18"/>
        <v>1.0320609280000002</v>
      </c>
      <c r="G122">
        <f t="shared" si="19"/>
        <v>133.13612185600002</v>
      </c>
      <c r="H122">
        <f t="shared" si="20"/>
        <v>3.0964449279999826</v>
      </c>
      <c r="I122">
        <f t="shared" si="21"/>
        <v>133.13612185600002</v>
      </c>
      <c r="J122" s="2">
        <f t="shared" si="22"/>
        <v>-0.49013433725490191</v>
      </c>
      <c r="K122">
        <f t="shared" si="23"/>
        <v>2</v>
      </c>
      <c r="L122">
        <f t="shared" si="24"/>
        <v>127</v>
      </c>
      <c r="M122">
        <f t="shared" si="28"/>
        <v>264.20785971200002</v>
      </c>
      <c r="N122" s="2">
        <f t="shared" si="29"/>
        <v>-1.1825443137254943E-2</v>
      </c>
      <c r="O122" s="9">
        <f t="shared" si="25"/>
        <v>133.62799869951999</v>
      </c>
      <c r="P122" s="2">
        <f t="shared" si="26"/>
        <v>0.48825061772549022</v>
      </c>
      <c r="Q122" s="9">
        <f t="shared" si="27"/>
        <v>127.49200130048001</v>
      </c>
    </row>
    <row r="124" spans="1:17" x14ac:dyDescent="0.25">
      <c r="A124" t="s">
        <v>52</v>
      </c>
      <c r="B124" t="s">
        <v>53</v>
      </c>
      <c r="C124" t="s">
        <v>54</v>
      </c>
      <c r="D124" t="s">
        <v>55</v>
      </c>
      <c r="E124" t="s">
        <v>59</v>
      </c>
      <c r="F124" t="s">
        <v>60</v>
      </c>
      <c r="G124" t="s">
        <v>58</v>
      </c>
      <c r="H124" t="s">
        <v>20</v>
      </c>
    </row>
    <row r="125" spans="1:17" x14ac:dyDescent="0.25">
      <c r="A125">
        <v>72</v>
      </c>
      <c r="B125">
        <v>0</v>
      </c>
      <c r="C125">
        <v>0</v>
      </c>
      <c r="D125">
        <v>131.072</v>
      </c>
      <c r="E125">
        <f>IF(B125&lt;128,B125,2*B125-128)</f>
        <v>0</v>
      </c>
      <c r="F125">
        <f>IF(B125&lt;128,C125,2*C125-128)</f>
        <v>0</v>
      </c>
      <c r="G125" s="9">
        <f>4^(A125-66)*($O$1 + $O$2 * E125 + $O$3 * F125)</f>
        <v>131.072</v>
      </c>
      <c r="H125" s="3">
        <f>(D125-G125)/D125</f>
        <v>0</v>
      </c>
      <c r="I125" s="9">
        <f>D125-G125</f>
        <v>0</v>
      </c>
    </row>
    <row r="126" spans="1:17" x14ac:dyDescent="0.25">
      <c r="A126">
        <v>72</v>
      </c>
      <c r="B126">
        <v>0</v>
      </c>
      <c r="C126">
        <v>127</v>
      </c>
      <c r="D126">
        <v>131.58000000000001</v>
      </c>
      <c r="E126">
        <f t="shared" ref="E126:E155" si="30">IF(B126&lt;128,B126,2*B126-128)</f>
        <v>0</v>
      </c>
      <c r="F126">
        <f t="shared" ref="F126:F155" si="31">IF(B126&lt;128,C126,2*C126-128)</f>
        <v>127</v>
      </c>
      <c r="G126" s="9">
        <f t="shared" ref="G126:G155" si="32">4^(A126-66)*($O$1 + $O$2 * E126 + $O$3 * F126)</f>
        <v>131.57999869951999</v>
      </c>
      <c r="H126" s="3">
        <f>(D126-G126)/D126</f>
        <v>9.8835691012089172E-9</v>
      </c>
      <c r="I126" s="9">
        <f t="shared" ref="I126:I155" si="33">D126-G126</f>
        <v>1.3004800223370694E-6</v>
      </c>
    </row>
    <row r="127" spans="1:17" x14ac:dyDescent="0.25">
      <c r="A127">
        <v>72</v>
      </c>
      <c r="B127">
        <v>0</v>
      </c>
      <c r="C127">
        <v>255</v>
      </c>
      <c r="D127">
        <v>132.09200000000001</v>
      </c>
      <c r="E127">
        <f t="shared" si="30"/>
        <v>0</v>
      </c>
      <c r="F127">
        <f t="shared" si="31"/>
        <v>255</v>
      </c>
      <c r="G127" s="9">
        <f t="shared" si="32"/>
        <v>132.0919973888</v>
      </c>
      <c r="H127" s="3">
        <f>(D127-G127)/D127</f>
        <v>1.976804058610431E-8</v>
      </c>
      <c r="I127" s="9">
        <f t="shared" si="33"/>
        <v>2.6112000170996907E-6</v>
      </c>
    </row>
    <row r="128" spans="1:17" x14ac:dyDescent="0.25">
      <c r="A128">
        <v>72</v>
      </c>
      <c r="B128">
        <v>1</v>
      </c>
      <c r="C128">
        <v>0</v>
      </c>
      <c r="D128">
        <v>132.096</v>
      </c>
      <c r="E128">
        <f t="shared" si="30"/>
        <v>1</v>
      </c>
      <c r="F128">
        <f t="shared" si="31"/>
        <v>0</v>
      </c>
      <c r="G128" s="9">
        <f t="shared" si="32"/>
        <v>132.096</v>
      </c>
      <c r="H128" s="3">
        <f>(D128-G128)/D128</f>
        <v>0</v>
      </c>
      <c r="I128" s="9">
        <f t="shared" si="33"/>
        <v>0</v>
      </c>
    </row>
    <row r="129" spans="1:9" x14ac:dyDescent="0.25">
      <c r="A129">
        <v>72</v>
      </c>
      <c r="B129">
        <v>1</v>
      </c>
      <c r="C129">
        <v>127</v>
      </c>
      <c r="D129">
        <v>132.60400000000001</v>
      </c>
      <c r="E129">
        <f t="shared" si="30"/>
        <v>1</v>
      </c>
      <c r="F129">
        <f t="shared" si="31"/>
        <v>127</v>
      </c>
      <c r="G129" s="9">
        <f t="shared" si="32"/>
        <v>132.60399869951999</v>
      </c>
      <c r="H129" s="3">
        <f>(D129-G129)/D129</f>
        <v>9.8072458020653165E-9</v>
      </c>
      <c r="I129" s="9">
        <f t="shared" si="33"/>
        <v>1.3004800223370694E-6</v>
      </c>
    </row>
    <row r="130" spans="1:9" x14ac:dyDescent="0.25">
      <c r="A130">
        <v>72</v>
      </c>
      <c r="B130">
        <v>1</v>
      </c>
      <c r="C130">
        <v>255</v>
      </c>
      <c r="D130">
        <v>133.11600000000001</v>
      </c>
      <c r="E130">
        <f t="shared" si="30"/>
        <v>1</v>
      </c>
      <c r="F130">
        <f t="shared" si="31"/>
        <v>255</v>
      </c>
      <c r="G130" s="9">
        <f t="shared" si="32"/>
        <v>133.1159973888</v>
      </c>
      <c r="H130" s="3">
        <f>(D130-G130)/D130</f>
        <v>1.9615974166138485E-8</v>
      </c>
      <c r="I130" s="9">
        <f t="shared" si="33"/>
        <v>2.6112000170996907E-6</v>
      </c>
    </row>
    <row r="131" spans="1:9" x14ac:dyDescent="0.25">
      <c r="A131">
        <v>72</v>
      </c>
      <c r="B131">
        <v>5</v>
      </c>
      <c r="C131">
        <v>0</v>
      </c>
      <c r="D131">
        <v>136.19200000000001</v>
      </c>
      <c r="E131">
        <f t="shared" si="30"/>
        <v>5</v>
      </c>
      <c r="F131">
        <f t="shared" si="31"/>
        <v>0</v>
      </c>
      <c r="G131" s="9">
        <f t="shared" si="32"/>
        <v>136.19200000000001</v>
      </c>
      <c r="H131" s="3">
        <f>(D131-G131)/D131</f>
        <v>0</v>
      </c>
      <c r="I131" s="9">
        <f t="shared" si="33"/>
        <v>0</v>
      </c>
    </row>
    <row r="132" spans="1:9" x14ac:dyDescent="0.25">
      <c r="A132">
        <v>72</v>
      </c>
      <c r="B132">
        <v>5</v>
      </c>
      <c r="C132">
        <v>127</v>
      </c>
      <c r="D132">
        <v>136.69999999999999</v>
      </c>
      <c r="E132">
        <f t="shared" si="30"/>
        <v>5</v>
      </c>
      <c r="F132">
        <f t="shared" si="31"/>
        <v>127</v>
      </c>
      <c r="G132" s="9">
        <f t="shared" si="32"/>
        <v>136.69999869951999</v>
      </c>
      <c r="H132" s="3">
        <f>(D132-G132)/D132</f>
        <v>9.5133869342747628E-9</v>
      </c>
      <c r="I132" s="9">
        <f t="shared" si="33"/>
        <v>1.30047999391536E-6</v>
      </c>
    </row>
    <row r="133" spans="1:9" x14ac:dyDescent="0.25">
      <c r="A133">
        <v>72</v>
      </c>
      <c r="B133">
        <v>5</v>
      </c>
      <c r="C133">
        <v>255</v>
      </c>
      <c r="D133">
        <v>137.21199999999999</v>
      </c>
      <c r="E133">
        <f t="shared" si="30"/>
        <v>5</v>
      </c>
      <c r="F133">
        <f t="shared" si="31"/>
        <v>255</v>
      </c>
      <c r="G133" s="9">
        <f t="shared" si="32"/>
        <v>137.2119973888</v>
      </c>
      <c r="H133" s="3">
        <f>(D133-G133)/D133</f>
        <v>1.9030405421377003E-8</v>
      </c>
      <c r="I133" s="9">
        <f t="shared" si="33"/>
        <v>2.6111999886779813E-6</v>
      </c>
    </row>
    <row r="134" spans="1:9" x14ac:dyDescent="0.25">
      <c r="A134">
        <v>72</v>
      </c>
      <c r="B134">
        <v>127</v>
      </c>
      <c r="C134">
        <v>0</v>
      </c>
      <c r="D134">
        <v>261.12</v>
      </c>
      <c r="E134">
        <f t="shared" si="30"/>
        <v>127</v>
      </c>
      <c r="F134">
        <f t="shared" si="31"/>
        <v>0</v>
      </c>
      <c r="G134" s="9">
        <f t="shared" si="32"/>
        <v>261.12</v>
      </c>
      <c r="H134" s="3">
        <f>(D134-G134)/D134</f>
        <v>0</v>
      </c>
      <c r="I134" s="9">
        <f t="shared" si="33"/>
        <v>0</v>
      </c>
    </row>
    <row r="135" spans="1:9" x14ac:dyDescent="0.25">
      <c r="A135">
        <v>72</v>
      </c>
      <c r="B135">
        <v>127</v>
      </c>
      <c r="C135">
        <v>127</v>
      </c>
      <c r="D135">
        <v>261.62799999999999</v>
      </c>
      <c r="E135">
        <f t="shared" si="30"/>
        <v>127</v>
      </c>
      <c r="F135">
        <f t="shared" si="31"/>
        <v>127</v>
      </c>
      <c r="G135" s="9">
        <f t="shared" si="32"/>
        <v>261.62799869951999</v>
      </c>
      <c r="H135" s="3">
        <f>(D135-G135)/D135</f>
        <v>4.9707217649309708E-9</v>
      </c>
      <c r="I135" s="9">
        <f t="shared" si="33"/>
        <v>1.30047999391536E-6</v>
      </c>
    </row>
    <row r="136" spans="1:9" x14ac:dyDescent="0.25">
      <c r="A136">
        <v>72</v>
      </c>
      <c r="B136">
        <v>127</v>
      </c>
      <c r="C136">
        <v>255</v>
      </c>
      <c r="D136">
        <v>262.14</v>
      </c>
      <c r="E136">
        <f t="shared" si="30"/>
        <v>127</v>
      </c>
      <c r="F136">
        <f t="shared" si="31"/>
        <v>255</v>
      </c>
      <c r="G136" s="9">
        <f t="shared" si="32"/>
        <v>262.1399973888</v>
      </c>
      <c r="H136" s="3">
        <f>(D136-G136)/D136</f>
        <v>9.9610894509726918E-9</v>
      </c>
      <c r="I136" s="9">
        <f t="shared" si="33"/>
        <v>2.6111999886779813E-6</v>
      </c>
    </row>
    <row r="137" spans="1:9" x14ac:dyDescent="0.25">
      <c r="A137">
        <v>72</v>
      </c>
      <c r="B137" s="4">
        <v>255</v>
      </c>
      <c r="C137">
        <v>0</v>
      </c>
      <c r="D137">
        <v>522.24</v>
      </c>
      <c r="E137">
        <f t="shared" si="30"/>
        <v>382</v>
      </c>
      <c r="F137">
        <f t="shared" si="31"/>
        <v>-128</v>
      </c>
      <c r="G137" s="9">
        <f t="shared" si="32"/>
        <v>521.72800131072006</v>
      </c>
      <c r="H137" s="3">
        <f>(D137-G137)/D137</f>
        <v>9.8038964705872552E-4</v>
      </c>
      <c r="I137" s="9">
        <f t="shared" si="33"/>
        <v>0.51199868927994885</v>
      </c>
    </row>
    <row r="138" spans="1:9" x14ac:dyDescent="0.25">
      <c r="A138">
        <v>72</v>
      </c>
      <c r="B138" s="4">
        <v>255</v>
      </c>
      <c r="C138">
        <v>127</v>
      </c>
      <c r="D138">
        <v>523.25599999999997</v>
      </c>
      <c r="E138">
        <f t="shared" si="30"/>
        <v>382</v>
      </c>
      <c r="F138">
        <f t="shared" si="31"/>
        <v>126</v>
      </c>
      <c r="G138" s="9">
        <f t="shared" si="32"/>
        <v>522.74399870976004</v>
      </c>
      <c r="H138" s="3">
        <f>(D138-G138)/D138</f>
        <v>9.7849100677285437E-4</v>
      </c>
      <c r="I138" s="9">
        <f t="shared" si="33"/>
        <v>0.51200129023993668</v>
      </c>
    </row>
    <row r="139" spans="1:9" x14ac:dyDescent="0.25">
      <c r="A139">
        <v>72</v>
      </c>
      <c r="B139" s="4">
        <v>255</v>
      </c>
      <c r="C139">
        <v>255</v>
      </c>
      <c r="D139">
        <v>524.28</v>
      </c>
      <c r="E139">
        <f t="shared" si="30"/>
        <v>382</v>
      </c>
      <c r="F139">
        <f t="shared" si="31"/>
        <v>382</v>
      </c>
      <c r="G139" s="9">
        <f t="shared" si="32"/>
        <v>523.76799608832005</v>
      </c>
      <c r="H139" s="3">
        <f>(D139-G139)/D139</f>
        <v>9.7658486243977689E-4</v>
      </c>
      <c r="I139" s="9">
        <f t="shared" si="33"/>
        <v>0.5120039116799262</v>
      </c>
    </row>
    <row r="140" spans="1:9" x14ac:dyDescent="0.25">
      <c r="E140">
        <f t="shared" si="30"/>
        <v>0</v>
      </c>
      <c r="F140">
        <f t="shared" si="31"/>
        <v>0</v>
      </c>
      <c r="G140" s="9">
        <f t="shared" si="32"/>
        <v>5.8774717541114377E-42</v>
      </c>
      <c r="H140" s="3"/>
      <c r="I140" s="9">
        <f t="shared" si="33"/>
        <v>-5.8774717541114377E-42</v>
      </c>
    </row>
    <row r="141" spans="1:9" x14ac:dyDescent="0.25">
      <c r="A141">
        <v>71</v>
      </c>
      <c r="B141">
        <v>0</v>
      </c>
      <c r="C141">
        <v>0</v>
      </c>
      <c r="D141">
        <v>32.768000000000001</v>
      </c>
      <c r="E141">
        <f t="shared" si="30"/>
        <v>0</v>
      </c>
      <c r="F141">
        <f t="shared" si="31"/>
        <v>0</v>
      </c>
      <c r="G141" s="9">
        <f t="shared" si="32"/>
        <v>32.768000000000001</v>
      </c>
      <c r="H141" s="3">
        <f>(D141-G141)/D141</f>
        <v>0</v>
      </c>
      <c r="I141" s="9">
        <f t="shared" si="33"/>
        <v>0</v>
      </c>
    </row>
    <row r="142" spans="1:9" x14ac:dyDescent="0.25">
      <c r="A142">
        <v>71</v>
      </c>
      <c r="B142">
        <v>0</v>
      </c>
      <c r="C142">
        <v>127</v>
      </c>
      <c r="D142">
        <v>32.895000000000003</v>
      </c>
      <c r="E142">
        <f t="shared" si="30"/>
        <v>0</v>
      </c>
      <c r="F142">
        <f t="shared" si="31"/>
        <v>127</v>
      </c>
      <c r="G142" s="9">
        <f t="shared" si="32"/>
        <v>32.894999674879998</v>
      </c>
      <c r="H142" s="3">
        <f>(D142-G142)/D142</f>
        <v>9.8835691012089172E-9</v>
      </c>
      <c r="I142" s="9">
        <f t="shared" si="33"/>
        <v>3.2512000558426735E-7</v>
      </c>
    </row>
    <row r="143" spans="1:9" x14ac:dyDescent="0.25">
      <c r="A143">
        <v>71</v>
      </c>
      <c r="B143">
        <v>0</v>
      </c>
      <c r="C143">
        <v>255</v>
      </c>
      <c r="D143">
        <v>33.023000000000003</v>
      </c>
      <c r="E143">
        <f t="shared" si="30"/>
        <v>0</v>
      </c>
      <c r="F143">
        <f t="shared" si="31"/>
        <v>255</v>
      </c>
      <c r="G143" s="9">
        <f t="shared" si="32"/>
        <v>33.022999347199999</v>
      </c>
      <c r="H143" s="3">
        <f>(D143-G143)/D143</f>
        <v>1.976804058610431E-8</v>
      </c>
      <c r="I143" s="9">
        <f t="shared" si="33"/>
        <v>6.5280000427492268E-7</v>
      </c>
    </row>
    <row r="144" spans="1:9" x14ac:dyDescent="0.25">
      <c r="A144">
        <v>71</v>
      </c>
      <c r="B144">
        <v>1</v>
      </c>
      <c r="C144">
        <v>0</v>
      </c>
      <c r="D144">
        <v>33.024000000000001</v>
      </c>
      <c r="E144">
        <f t="shared" si="30"/>
        <v>1</v>
      </c>
      <c r="F144">
        <f t="shared" si="31"/>
        <v>0</v>
      </c>
      <c r="G144" s="9">
        <f t="shared" si="32"/>
        <v>33.024000000000001</v>
      </c>
      <c r="H144" s="3">
        <f>(D144-G144)/D144</f>
        <v>0</v>
      </c>
      <c r="I144" s="9">
        <f t="shared" si="33"/>
        <v>0</v>
      </c>
    </row>
    <row r="145" spans="1:9" x14ac:dyDescent="0.25">
      <c r="A145">
        <v>71</v>
      </c>
      <c r="B145">
        <v>1</v>
      </c>
      <c r="C145">
        <v>127</v>
      </c>
      <c r="D145">
        <v>33.151000000000003</v>
      </c>
      <c r="E145">
        <f t="shared" si="30"/>
        <v>1</v>
      </c>
      <c r="F145">
        <f t="shared" si="31"/>
        <v>127</v>
      </c>
      <c r="G145" s="9">
        <f t="shared" si="32"/>
        <v>33.150999674879998</v>
      </c>
      <c r="H145" s="3">
        <f>(D145-G145)/D145</f>
        <v>9.8072458020653165E-9</v>
      </c>
      <c r="I145" s="9">
        <f t="shared" si="33"/>
        <v>3.2512000558426735E-7</v>
      </c>
    </row>
    <row r="146" spans="1:9" x14ac:dyDescent="0.25">
      <c r="A146">
        <v>71</v>
      </c>
      <c r="B146">
        <v>1</v>
      </c>
      <c r="C146">
        <v>255</v>
      </c>
      <c r="D146">
        <v>33.279000000000003</v>
      </c>
      <c r="E146">
        <f t="shared" si="30"/>
        <v>1</v>
      </c>
      <c r="F146">
        <f t="shared" si="31"/>
        <v>255</v>
      </c>
      <c r="G146" s="9">
        <f t="shared" si="32"/>
        <v>33.278999347199999</v>
      </c>
      <c r="H146" s="3">
        <f>(D146-G146)/D146</f>
        <v>1.9615974166138485E-8</v>
      </c>
      <c r="I146" s="9">
        <f t="shared" si="33"/>
        <v>6.5280000427492268E-7</v>
      </c>
    </row>
    <row r="147" spans="1:9" x14ac:dyDescent="0.25">
      <c r="A147">
        <v>71</v>
      </c>
      <c r="B147">
        <v>5</v>
      </c>
      <c r="C147">
        <v>0</v>
      </c>
      <c r="D147">
        <v>34.048000000000002</v>
      </c>
      <c r="E147">
        <f t="shared" si="30"/>
        <v>5</v>
      </c>
      <c r="F147">
        <f t="shared" si="31"/>
        <v>0</v>
      </c>
      <c r="G147" s="9">
        <f t="shared" si="32"/>
        <v>34.048000000000002</v>
      </c>
      <c r="H147" s="3">
        <f>(D147-G147)/D147</f>
        <v>0</v>
      </c>
      <c r="I147" s="9">
        <f t="shared" si="33"/>
        <v>0</v>
      </c>
    </row>
    <row r="148" spans="1:9" x14ac:dyDescent="0.25">
      <c r="A148">
        <v>71</v>
      </c>
      <c r="B148">
        <v>5</v>
      </c>
      <c r="C148">
        <v>127</v>
      </c>
      <c r="D148">
        <v>34.174999999999997</v>
      </c>
      <c r="E148">
        <f t="shared" si="30"/>
        <v>5</v>
      </c>
      <c r="F148">
        <f t="shared" si="31"/>
        <v>127</v>
      </c>
      <c r="G148" s="9">
        <f t="shared" si="32"/>
        <v>34.174999674879999</v>
      </c>
      <c r="H148" s="3">
        <f>(D148-G148)/D148</f>
        <v>9.5133869342747628E-9</v>
      </c>
      <c r="I148" s="9">
        <f t="shared" si="33"/>
        <v>3.2511999847883999E-7</v>
      </c>
    </row>
    <row r="149" spans="1:9" x14ac:dyDescent="0.25">
      <c r="A149">
        <v>71</v>
      </c>
      <c r="B149">
        <v>5</v>
      </c>
      <c r="C149">
        <v>255</v>
      </c>
      <c r="D149">
        <v>34.302999999999997</v>
      </c>
      <c r="E149">
        <f t="shared" si="30"/>
        <v>5</v>
      </c>
      <c r="F149">
        <f t="shared" si="31"/>
        <v>255</v>
      </c>
      <c r="G149" s="9">
        <f t="shared" si="32"/>
        <v>34.3029993472</v>
      </c>
      <c r="H149" s="3">
        <f>(D149-G149)/D149</f>
        <v>1.9030405421377003E-8</v>
      </c>
      <c r="I149" s="9">
        <f t="shared" si="33"/>
        <v>6.5279999716949533E-7</v>
      </c>
    </row>
    <row r="150" spans="1:9" x14ac:dyDescent="0.25">
      <c r="A150">
        <v>71</v>
      </c>
      <c r="B150">
        <v>127</v>
      </c>
      <c r="C150">
        <v>0</v>
      </c>
      <c r="D150">
        <v>65.28</v>
      </c>
      <c r="E150">
        <f t="shared" si="30"/>
        <v>127</v>
      </c>
      <c r="F150">
        <f t="shared" si="31"/>
        <v>0</v>
      </c>
      <c r="G150" s="9">
        <f t="shared" si="32"/>
        <v>65.28</v>
      </c>
      <c r="H150" s="3">
        <f>(D150-G150)/D150</f>
        <v>0</v>
      </c>
      <c r="I150" s="9">
        <f t="shared" si="33"/>
        <v>0</v>
      </c>
    </row>
    <row r="151" spans="1:9" x14ac:dyDescent="0.25">
      <c r="A151">
        <v>71</v>
      </c>
      <c r="B151">
        <v>127</v>
      </c>
      <c r="C151">
        <v>127</v>
      </c>
      <c r="D151">
        <v>65.406999999999996</v>
      </c>
      <c r="E151">
        <f t="shared" si="30"/>
        <v>127</v>
      </c>
      <c r="F151">
        <f t="shared" si="31"/>
        <v>127</v>
      </c>
      <c r="G151" s="9">
        <f t="shared" si="32"/>
        <v>65.406999674879998</v>
      </c>
      <c r="H151" s="3">
        <f>(D151-G151)/D151</f>
        <v>4.9707217649309708E-9</v>
      </c>
      <c r="I151" s="9">
        <f t="shared" si="33"/>
        <v>3.2511999847883999E-7</v>
      </c>
    </row>
    <row r="152" spans="1:9" x14ac:dyDescent="0.25">
      <c r="A152">
        <v>71</v>
      </c>
      <c r="B152">
        <v>127</v>
      </c>
      <c r="C152">
        <v>255</v>
      </c>
      <c r="D152">
        <v>65.534999999999997</v>
      </c>
      <c r="E152">
        <f t="shared" si="30"/>
        <v>127</v>
      </c>
      <c r="F152">
        <f t="shared" si="31"/>
        <v>255</v>
      </c>
      <c r="G152" s="9">
        <f t="shared" si="32"/>
        <v>65.534999347199999</v>
      </c>
      <c r="H152" s="3">
        <f>(D152-G152)/D152</f>
        <v>9.9610894509726918E-9</v>
      </c>
      <c r="I152" s="9">
        <f t="shared" si="33"/>
        <v>6.5279999716949533E-7</v>
      </c>
    </row>
    <row r="153" spans="1:9" x14ac:dyDescent="0.25">
      <c r="A153">
        <v>71</v>
      </c>
      <c r="B153" s="4">
        <v>255</v>
      </c>
      <c r="C153">
        <v>0</v>
      </c>
      <c r="D153">
        <v>130.56</v>
      </c>
      <c r="E153">
        <f t="shared" si="30"/>
        <v>382</v>
      </c>
      <c r="F153">
        <f t="shared" si="31"/>
        <v>-128</v>
      </c>
      <c r="G153" s="9">
        <f t="shared" si="32"/>
        <v>130.43200032768002</v>
      </c>
      <c r="H153" s="3">
        <f>(D153-G153)/D153</f>
        <v>9.8038964705872552E-4</v>
      </c>
      <c r="I153" s="9">
        <f t="shared" si="33"/>
        <v>0.12799967231998721</v>
      </c>
    </row>
    <row r="154" spans="1:9" x14ac:dyDescent="0.25">
      <c r="A154">
        <v>71</v>
      </c>
      <c r="B154" s="4">
        <v>255</v>
      </c>
      <c r="C154">
        <v>127</v>
      </c>
      <c r="D154">
        <v>130.81399999999999</v>
      </c>
      <c r="E154">
        <f t="shared" si="30"/>
        <v>382</v>
      </c>
      <c r="F154">
        <f t="shared" si="31"/>
        <v>126</v>
      </c>
      <c r="G154" s="9">
        <f t="shared" si="32"/>
        <v>130.68599967744001</v>
      </c>
      <c r="H154" s="3">
        <f>(D154-G154)/D154</f>
        <v>9.7849100677285437E-4</v>
      </c>
      <c r="I154" s="9">
        <f t="shared" si="33"/>
        <v>0.12800032255998417</v>
      </c>
    </row>
    <row r="155" spans="1:9" x14ac:dyDescent="0.25">
      <c r="A155">
        <v>71</v>
      </c>
      <c r="B155" s="4">
        <v>255</v>
      </c>
      <c r="C155">
        <v>255</v>
      </c>
      <c r="D155">
        <v>131.07</v>
      </c>
      <c r="E155">
        <f t="shared" si="30"/>
        <v>382</v>
      </c>
      <c r="F155">
        <f t="shared" si="31"/>
        <v>382</v>
      </c>
      <c r="G155" s="9">
        <f t="shared" si="32"/>
        <v>130.94199902208001</v>
      </c>
      <c r="H155" s="3">
        <f>(D155-G155)/D155</f>
        <v>9.7658486243977689E-4</v>
      </c>
      <c r="I155" s="9">
        <f t="shared" si="33"/>
        <v>0.12800097791998155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Sheet3</vt:lpstr>
      <vt:lpstr>Sheet5</vt:lpstr>
      <vt:lpstr>Sheet6</vt:lpstr>
      <vt:lpstr>Sheet7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cp:lastPrinted>2024-09-04T14:54:32Z</cp:lastPrinted>
  <dcterms:created xsi:type="dcterms:W3CDTF">2024-08-27T17:16:13Z</dcterms:created>
  <dcterms:modified xsi:type="dcterms:W3CDTF">2024-09-06T01:27:40Z</dcterms:modified>
</cp:coreProperties>
</file>