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tib\Documents\UR Bootcamp\"/>
    </mc:Choice>
  </mc:AlternateContent>
  <xr:revisionPtr revIDLastSave="0" documentId="13_ncr:1_{AE58FB3B-7A5C-4E1E-862A-BC5279B2ECC0}" xr6:coauthVersionLast="47" xr6:coauthVersionMax="47" xr10:uidLastSave="{00000000-0000-0000-0000-000000000000}"/>
  <bookViews>
    <workbookView xWindow="-28920" yWindow="-90" windowWidth="29040" windowHeight="15840" tabRatio="646" activeTab="4" xr2:uid="{00000000-000D-0000-FFFF-FFFF00000000}"/>
  </bookViews>
  <sheets>
    <sheet name="data" sheetId="1" r:id="rId1"/>
    <sheet name="campaign success by category " sheetId="5" r:id="rId2"/>
    <sheet name="campaign success by sub-categor" sheetId="6" r:id="rId3"/>
    <sheet name="Campaign Sucess by Date Created" sheetId="8" r:id="rId4"/>
    <sheet name="bonus" sheetId="11" r:id="rId5"/>
    <sheet name="bonus2" sheetId="12" r:id="rId6"/>
    <sheet name="random pivot" sheetId="10" r:id="rId7"/>
  </sheets>
  <definedNames>
    <definedName name="_xlnm._FilterDatabase" localSheetId="0" hidden="1">data!$A$1:$U$4115</definedName>
    <definedName name="backers_count">data!$N$2:$N$4115</definedName>
    <definedName name="failed_backers">bonus2!$D:$D</definedName>
    <definedName name="goal">data!$D$2:$D$4115</definedName>
    <definedName name="pledged">data!$E$2:$E$4115</definedName>
    <definedName name="state">data!$F$2:$F$4115</definedName>
    <definedName name="successful_backers">bonus2!$B:$B</definedName>
  </definedNames>
  <calcPr calcId="191029"/>
  <pivotCaches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" i="12" l="1"/>
  <c r="U5" i="12"/>
  <c r="Q6" i="12"/>
  <c r="Q5" i="12"/>
  <c r="P6" i="12"/>
  <c r="P5" i="12"/>
  <c r="O6" i="12"/>
  <c r="O5" i="12"/>
  <c r="N6" i="12"/>
  <c r="N5" i="12"/>
  <c r="M6" i="12"/>
  <c r="M5" i="12"/>
  <c r="L6" i="12"/>
  <c r="L5" i="12"/>
  <c r="K6" i="12"/>
  <c r="K5" i="12"/>
  <c r="J6" i="12"/>
  <c r="J5" i="12"/>
  <c r="D10" i="11"/>
  <c r="B10" i="11"/>
  <c r="D12" i="11"/>
  <c r="D3" i="11"/>
  <c r="C3" i="11"/>
  <c r="B3" i="11"/>
  <c r="D4" i="11"/>
  <c r="C4" i="11"/>
  <c r="B4" i="11"/>
  <c r="D5" i="11"/>
  <c r="C5" i="11"/>
  <c r="B5" i="11"/>
  <c r="B6" i="11"/>
  <c r="C6" i="11"/>
  <c r="D6" i="11"/>
  <c r="C7" i="11"/>
  <c r="B7" i="11"/>
  <c r="D7" i="11"/>
  <c r="B8" i="11"/>
  <c r="D8" i="11"/>
  <c r="C8" i="11"/>
  <c r="B9" i="11"/>
  <c r="D9" i="11"/>
  <c r="C9" i="11"/>
  <c r="B11" i="11"/>
  <c r="D11" i="11"/>
  <c r="C11" i="11"/>
  <c r="C10" i="11"/>
  <c r="B12" i="11"/>
  <c r="C12" i="11"/>
  <c r="D13" i="11"/>
  <c r="C13" i="11"/>
  <c r="B13" i="11"/>
  <c r="B2" i="11"/>
  <c r="D2" i="11"/>
  <c r="C2" i="1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5" i="12" l="1"/>
  <c r="S5" i="12" s="1"/>
  <c r="R6" i="12"/>
  <c r="S6" i="12" s="1"/>
  <c r="G9" i="11"/>
  <c r="E9" i="11"/>
  <c r="H9" i="11" s="1"/>
  <c r="E3" i="11"/>
  <c r="G3" i="11"/>
  <c r="E5" i="11"/>
  <c r="H3" i="11"/>
  <c r="G5" i="11"/>
  <c r="H5" i="11"/>
  <c r="F7" i="11"/>
  <c r="F3" i="11"/>
  <c r="E6" i="11"/>
  <c r="H6" i="11" s="1"/>
  <c r="F9" i="11"/>
  <c r="E8" i="11"/>
  <c r="H8" i="11" s="1"/>
  <c r="E13" i="11"/>
  <c r="G13" i="11" s="1"/>
  <c r="E11" i="11"/>
  <c r="F11" i="11" s="1"/>
  <c r="E7" i="11"/>
  <c r="G7" i="11" s="1"/>
  <c r="E4" i="11"/>
  <c r="G4" i="11" s="1"/>
  <c r="F5" i="11"/>
  <c r="E10" i="11"/>
  <c r="G10" i="11" s="1"/>
  <c r="E12" i="11"/>
  <c r="F12" i="11" s="1"/>
  <c r="E2" i="11"/>
  <c r="T6" i="12" l="1"/>
  <c r="T5" i="12"/>
  <c r="F6" i="11"/>
  <c r="G6" i="11"/>
  <c r="H7" i="11"/>
  <c r="H11" i="11"/>
  <c r="G11" i="11"/>
  <c r="F13" i="11"/>
  <c r="H4" i="11"/>
  <c r="F10" i="11"/>
  <c r="H13" i="11"/>
  <c r="H10" i="11"/>
  <c r="G8" i="11"/>
  <c r="F4" i="11"/>
  <c r="H12" i="11"/>
  <c r="G12" i="11"/>
  <c r="F8" i="11"/>
  <c r="H2" i="11"/>
  <c r="G2" i="11"/>
  <c r="F2" i="11"/>
</calcChain>
</file>

<file path=xl/sharedStrings.xml><?xml version="1.0" encoding="utf-8"?>
<sst xmlns="http://schemas.openxmlformats.org/spreadsheetml/2006/main" count="28568" uniqueCount="8419">
  <si>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</si>
  <si>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</si>
  <si>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</si>
  <si>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</si>
  <si>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</si>
  <si>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</si>
  <si>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</si>
  <si>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</si>
  <si>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</si>
  <si>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</si>
  <si>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</si>
  <si>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</si>
  <si>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</si>
  <si>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</si>
  <si>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</si>
  <si>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</si>
  <si>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</si>
  <si>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</si>
  <si>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</si>
  <si>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</si>
  <si>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</si>
  <si>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</si>
  <si>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</si>
  <si>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</si>
  <si>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</si>
  <si>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</si>
  <si>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</si>
  <si>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</si>
  <si>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</si>
  <si>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</si>
  <si>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</si>
  <si>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</si>
  <si>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</si>
  <si>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</si>
  <si>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</si>
  <si>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</si>
  <si>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</si>
  <si>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</si>
  <si>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</si>
  <si>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</si>
  <si>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</si>
  <si>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</si>
  <si>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</si>
  <si>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</si>
  <si>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</si>
  <si>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</si>
  <si>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</si>
  <si>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</si>
  <si>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</si>
  <si>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</si>
  <si>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</si>
  <si>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</si>
  <si>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</si>
  <si>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</si>
  <si>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</si>
  <si>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</si>
  <si>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</si>
  <si>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</si>
  <si>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</si>
  <si>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</si>
  <si>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</si>
  <si>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</si>
  <si>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</si>
  <si>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</si>
  <si>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</si>
  <si>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</si>
  <si>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</si>
  <si>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</si>
  <si>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</si>
  <si>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</si>
  <si>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</si>
  <si>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</si>
  <si>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</si>
  <si>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</si>
  <si>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</si>
  <si>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</si>
  <si>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</si>
  <si>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</si>
  <si>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</si>
  <si>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</si>
  <si>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</si>
  <si>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</si>
  <si>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</si>
  <si>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</si>
  <si>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</si>
  <si>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</si>
  <si>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</si>
  <si>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</si>
  <si>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</si>
  <si>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</si>
  <si>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</si>
  <si>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</si>
  <si>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</si>
  <si>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</si>
  <si>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</si>
  <si>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</si>
  <si>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</si>
  <si>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</si>
  <si>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</si>
  <si>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</si>
  <si>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</si>
  <si>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</si>
  <si>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</si>
  <si>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</si>
  <si>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</si>
  <si>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</si>
  <si>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</si>
  <si>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</si>
  <si>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</si>
  <si>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</si>
  <si>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</si>
  <si>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</si>
  <si>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</si>
  <si>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</si>
  <si>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</si>
  <si>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</si>
  <si>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</si>
  <si>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</si>
  <si>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</si>
  <si>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</si>
  <si>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</si>
  <si>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</si>
  <si>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</si>
  <si>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</si>
  <si>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</si>
  <si>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</si>
  <si>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</si>
  <si>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</si>
  <si>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</si>
  <si>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</si>
  <si>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</si>
  <si>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</si>
  <si>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</si>
  <si>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</si>
  <si>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</si>
  <si>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</si>
  <si>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</si>
  <si>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</si>
  <si>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</si>
  <si>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</si>
  <si>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</si>
  <si>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</si>
  <si>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</si>
  <si>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</si>
  <si>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</si>
  <si>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</si>
  <si>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</si>
  <si>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</si>
  <si>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</si>
  <si>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</si>
  <si>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</si>
  <si>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</si>
  <si>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</si>
  <si>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</si>
  <si>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</si>
  <si>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</si>
  <si>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</si>
  <si>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</si>
  <si>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</si>
  <si>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</si>
  <si>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</si>
  <si>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</si>
  <si>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</si>
  <si>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</si>
  <si>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</si>
  <si>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</si>
  <si>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</si>
  <si>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</si>
  <si>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</si>
  <si>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</si>
  <si>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</si>
  <si>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</si>
  <si>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</si>
  <si>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</si>
  <si>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</si>
  <si>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</si>
  <si>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</si>
  <si>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</si>
  <si>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</si>
  <si>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</si>
  <si>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</si>
  <si>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</si>
  <si>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</si>
  <si>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</si>
  <si>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</si>
  <si>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</si>
  <si>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</si>
  <si>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</si>
  <si>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</si>
  <si>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</si>
  <si>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</si>
  <si>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</si>
  <si>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</si>
  <si>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</si>
  <si>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</si>
  <si>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</si>
  <si>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</si>
  <si>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</si>
  <si>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</si>
  <si>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</si>
  <si>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</si>
  <si>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</si>
  <si>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</si>
  <si>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</si>
  <si>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</si>
  <si>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</si>
  <si>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</si>
  <si>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</si>
  <si>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</si>
  <si>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</si>
  <si>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</si>
  <si>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</si>
  <si>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</si>
  <si>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</si>
  <si>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</si>
  <si>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</si>
  <si>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</si>
  <si>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</si>
  <si>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</si>
  <si>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</si>
  <si>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</si>
  <si>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</si>
  <si>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</si>
  <si>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</si>
  <si>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</si>
  <si>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</si>
  <si>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</si>
  <si>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</si>
  <si>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</si>
  <si>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</si>
  <si>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</si>
  <si>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</si>
  <si>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</si>
  <si>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</si>
  <si>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</si>
  <si>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</si>
  <si>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</si>
  <si>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</si>
  <si>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</si>
  <si>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</si>
  <si>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</si>
  <si>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</si>
  <si>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</si>
  <si>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</si>
  <si>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</si>
  <si>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</si>
  <si>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</si>
  <si>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</si>
  <si>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</si>
  <si>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</si>
  <si>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</si>
  <si>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</si>
  <si>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</si>
  <si>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</si>
  <si>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</si>
  <si>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</si>
  <si>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</si>
  <si>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</si>
  <si>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</si>
  <si>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</si>
  <si>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</si>
  <si>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</si>
  <si>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</si>
  <si>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</si>
  <si>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</si>
  <si>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</si>
  <si>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</si>
  <si>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</si>
  <si>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</si>
  <si>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</si>
  <si>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</si>
  <si>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</si>
  <si>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</si>
  <si>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</si>
  <si>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</si>
  <si>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</si>
  <si>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</si>
  <si>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</si>
  <si>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</si>
  <si>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</si>
  <si>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</si>
  <si>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</si>
  <si>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</si>
  <si>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</si>
  <si>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</si>
  <si>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</si>
  <si>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</si>
  <si>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</si>
  <si>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</si>
  <si>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</si>
  <si>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</si>
  <si>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</si>
  <si>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</si>
  <si>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</si>
  <si>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</si>
  <si>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</si>
  <si>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</si>
  <si>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</si>
  <si>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</si>
  <si>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</si>
  <si>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</si>
  <si>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</si>
  <si>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</si>
  <si>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</si>
  <si>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</si>
  <si>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</si>
  <si>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</si>
  <si>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</si>
  <si>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</si>
  <si>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</si>
  <si>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</si>
  <si>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</si>
  <si>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</si>
  <si>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</si>
  <si>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</si>
  <si>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</si>
  <si>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</si>
  <si>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</si>
  <si>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</si>
  <si>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</si>
  <si>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</si>
  <si>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</si>
  <si>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</si>
  <si>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</si>
  <si>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</si>
  <si>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</si>
  <si>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</si>
  <si>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</si>
  <si>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</si>
  <si>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</si>
  <si>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</si>
  <si>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</si>
  <si>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</si>
  <si>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</si>
  <si>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</si>
  <si>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</si>
  <si>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</si>
  <si>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</si>
  <si>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</si>
  <si>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</si>
  <si>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</si>
  <si>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</si>
  <si>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</si>
  <si>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</si>
  <si>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</si>
  <si>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</si>
  <si>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</si>
  <si>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</si>
  <si>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</si>
  <si>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</si>
  <si>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</si>
  <si>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</si>
  <si>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</si>
  <si>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</si>
  <si>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</si>
  <si>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</si>
  <si>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</si>
  <si>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</si>
  <si>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</si>
  <si>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</si>
  <si>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</si>
  <si>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</si>
  <si>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</si>
  <si>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</si>
  <si>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</si>
  <si>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</si>
  <si>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</si>
  <si>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</si>
  <si>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</si>
  <si>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</si>
  <si>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</si>
  <si>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</si>
  <si>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</si>
  <si>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</si>
  <si>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</si>
  <si>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</si>
  <si>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</si>
  <si>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</si>
  <si>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</si>
  <si>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</si>
  <si>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</si>
  <si>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</si>
  <si>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</si>
  <si>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</si>
  <si>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</si>
  <si>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</si>
  <si>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</si>
  <si>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</si>
  <si>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</si>
  <si>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</si>
  <si>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</si>
  <si>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</si>
  <si>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</si>
  <si>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</si>
  <si>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</si>
  <si>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</si>
  <si>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</si>
  <si>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</si>
  <si>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</si>
  <si>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</si>
  <si>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</si>
  <si>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</si>
  <si>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</si>
  <si>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</si>
  <si>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</si>
  <si>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</si>
  <si>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</si>
  <si>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</si>
  <si>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</si>
  <si>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</si>
  <si>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</si>
  <si>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</si>
  <si>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</si>
  <si>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</si>
  <si>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</si>
  <si>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</si>
  <si>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</si>
  <si>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</si>
  <si>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</si>
  <si>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</si>
  <si>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</si>
  <si>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</si>
  <si>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</si>
  <si>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</si>
  <si>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</si>
  <si>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</si>
  <si>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</si>
  <si>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</si>
  <si>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</si>
  <si>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</si>
  <si>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</si>
  <si>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</si>
  <si>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</si>
  <si>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</si>
  <si>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</si>
  <si>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</si>
  <si>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</si>
  <si>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</si>
  <si>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</si>
  <si>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</si>
  <si>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</si>
  <si>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</si>
  <si>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</si>
  <si>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</si>
  <si>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</si>
  <si>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</si>
  <si>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</si>
  <si>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</si>
  <si>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</si>
  <si>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</si>
  <si>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</si>
  <si>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</si>
  <si>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</si>
  <si>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</si>
  <si>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</si>
  <si>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</si>
  <si>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</si>
  <si>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</si>
  <si>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</si>
  <si>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</si>
  <si>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</si>
  <si>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</si>
  <si>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</si>
  <si>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</si>
  <si>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</si>
  <si>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</si>
  <si>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</si>
  <si>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</si>
  <si>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</si>
  <si>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</si>
  <si>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</si>
  <si>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</si>
  <si>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</si>
  <si>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</si>
  <si>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</si>
  <si>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</si>
  <si>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</si>
  <si>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</si>
  <si>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</si>
  <si>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</si>
  <si>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</si>
  <si>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</si>
  <si>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</si>
  <si>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</si>
  <si>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</si>
  <si>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</si>
  <si>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</si>
  <si>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</si>
  <si>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</si>
  <si>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</si>
  <si>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</si>
  <si>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</si>
  <si>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</si>
  <si>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</si>
  <si>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</si>
  <si>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</si>
  <si>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</si>
  <si>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</si>
  <si>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</si>
  <si>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</si>
  <si>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</si>
  <si>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</si>
  <si>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</si>
  <si>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</si>
  <si>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</si>
  <si>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</si>
  <si>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</si>
  <si>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</si>
  <si>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</si>
  <si>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</si>
  <si>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</si>
  <si>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</si>
  <si>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</si>
  <si>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</si>
  <si>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</si>
  <si>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</si>
  <si>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</si>
  <si>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</si>
  <si>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</si>
  <si>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</si>
  <si>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</si>
  <si>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</si>
  <si>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</si>
  <si>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</si>
  <si>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</si>
  <si>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</si>
  <si>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</si>
  <si>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</si>
  <si>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</si>
  <si>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</si>
  <si>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</si>
  <si>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</si>
  <si>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</si>
  <si>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</si>
  <si>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</si>
  <si>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</si>
  <si>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</si>
  <si>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</si>
  <si>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</si>
  <si>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</si>
  <si>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</si>
  <si>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</si>
  <si>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</si>
  <si>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</si>
  <si>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</si>
  <si>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</si>
  <si>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</si>
  <si>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</si>
  <si>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</si>
  <si>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</si>
  <si>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</si>
  <si>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</si>
  <si>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</si>
  <si>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</si>
  <si>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</si>
  <si>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</si>
  <si>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</si>
  <si>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</si>
  <si>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</si>
  <si>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</si>
  <si>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</si>
  <si>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</si>
  <si>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</si>
  <si>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</si>
  <si>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</si>
  <si>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</si>
  <si>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</si>
  <si>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</si>
  <si>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</si>
  <si>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</si>
  <si>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</si>
  <si>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</si>
  <si>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</si>
  <si>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</si>
  <si>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</si>
  <si>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</si>
  <si>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</si>
  <si>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</si>
  <si>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</si>
  <si>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</si>
  <si>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</si>
  <si>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</si>
  <si>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</si>
  <si>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</si>
  <si>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</si>
  <si>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</si>
  <si>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</si>
  <si>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</si>
  <si>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</si>
  <si>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</si>
  <si>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</si>
  <si>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</si>
  <si>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</si>
  <si>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</si>
  <si>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</si>
  <si>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</si>
  <si>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</si>
  <si>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</si>
  <si>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</si>
  <si>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</si>
  <si>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</si>
  <si>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</si>
  <si>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</si>
  <si>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</si>
  <si>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</si>
  <si>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</si>
  <si>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</si>
  <si>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</si>
  <si>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</si>
  <si>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</si>
  <si>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</si>
  <si>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</si>
  <si>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</si>
  <si>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</si>
  <si>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</si>
  <si>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</si>
  <si>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</si>
  <si>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</si>
  <si>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</si>
  <si>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</si>
  <si>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</si>
  <si>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</si>
  <si>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</si>
  <si>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</si>
  <si>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</si>
  <si>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</si>
  <si>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</si>
  <si>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</si>
  <si>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</si>
  <si>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</si>
  <si>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</si>
  <si>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</si>
  <si>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</si>
  <si>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</si>
  <si>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</si>
  <si>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</si>
  <si>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</si>
  <si>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</si>
  <si>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</si>
  <si>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</si>
  <si>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</si>
  <si>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</si>
  <si>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</si>
  <si>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</si>
  <si>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</si>
  <si>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</si>
  <si>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</si>
  <si>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</si>
  <si>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</si>
  <si>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</si>
  <si>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</si>
  <si>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</si>
  <si>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</si>
  <si>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</si>
  <si>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</si>
  <si>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</si>
  <si>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</si>
  <si>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</si>
  <si>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</si>
  <si>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</si>
  <si>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</si>
  <si>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</si>
  <si>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</si>
  <si>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</si>
  <si>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</si>
  <si>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</si>
  <si>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</si>
  <si>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</si>
  <si>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</si>
  <si>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</si>
  <si>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</si>
  <si>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</si>
  <si>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</si>
  <si>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</si>
  <si>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</si>
  <si>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</si>
  <si>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</si>
  <si>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</si>
  <si>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</si>
  <si>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</si>
  <si>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</si>
  <si>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</si>
  <si>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</si>
  <si>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</si>
  <si>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</si>
  <si>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</si>
  <si>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</si>
  <si>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</si>
  <si>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</si>
  <si>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</si>
  <si>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</si>
  <si>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</si>
  <si>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</si>
  <si>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</si>
  <si>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</si>
  <si>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</si>
  <si>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</si>
  <si>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</si>
  <si>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</si>
  <si>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</si>
  <si>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</si>
  <si>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</si>
  <si>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</si>
  <si>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</si>
  <si>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</si>
  <si>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</si>
  <si>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</si>
  <si>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</si>
  <si>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</si>
  <si>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</si>
  <si>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</si>
  <si>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</si>
  <si>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</si>
  <si>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</si>
  <si>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</si>
  <si>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</si>
  <si>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</si>
  <si>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</si>
  <si>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</si>
  <si>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</si>
  <si>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</si>
  <si>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</si>
  <si>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</si>
  <si>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</si>
  <si>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</si>
  <si>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</si>
  <si>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</si>
  <si>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</si>
  <si>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</si>
  <si>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</si>
  <si>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</si>
  <si>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</si>
  <si>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</si>
  <si>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</si>
  <si>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</si>
  <si>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</si>
  <si>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</si>
  <si>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</si>
  <si>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</si>
  <si>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</si>
  <si>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</si>
  <si>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</si>
  <si>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</si>
  <si>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</si>
  <si>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</si>
  <si>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</si>
  <si>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</si>
  <si>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</si>
  <si>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</si>
  <si>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</si>
  <si>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</si>
  <si>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</si>
  <si>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</si>
  <si>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</si>
  <si>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</si>
  <si>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</si>
  <si>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</si>
  <si>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</si>
  <si>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</si>
  <si>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</si>
  <si>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</si>
  <si>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</si>
  <si>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</si>
  <si>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</si>
  <si>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</si>
  <si>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</si>
  <si>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</si>
  <si>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</si>
  <si>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</si>
  <si>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</si>
  <si>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</si>
  <si>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</si>
  <si>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</si>
  <si>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</si>
  <si>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</si>
  <si>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</si>
  <si>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</si>
  <si>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</si>
  <si>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</si>
  <si>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</si>
  <si>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</si>
  <si>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</si>
  <si>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</si>
  <si>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</si>
  <si>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</si>
  <si>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</si>
  <si>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</si>
  <si>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</si>
  <si>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</si>
  <si>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</si>
  <si>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</si>
  <si>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</si>
  <si>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</si>
  <si>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</si>
  <si>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</si>
  <si>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</si>
  <si>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</si>
  <si>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</si>
  <si>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</si>
  <si>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</si>
  <si>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</si>
  <si>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</si>
  <si>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</si>
  <si>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</si>
  <si>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</si>
  <si>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</si>
  <si>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</si>
  <si>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</si>
  <si>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</si>
  <si>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</si>
  <si>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</si>
  <si>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</si>
  <si>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</si>
  <si>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</si>
  <si>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</si>
  <si>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</si>
  <si>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</si>
  <si>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</si>
  <si>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</si>
  <si>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</si>
  <si>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</si>
  <si>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</si>
  <si>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</si>
  <si>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</si>
  <si>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</si>
  <si>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</si>
  <si>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</si>
  <si>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</si>
  <si>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</si>
  <si>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</si>
  <si>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</si>
  <si>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</si>
  <si>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</si>
  <si>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</si>
  <si>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</si>
  <si>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</si>
  <si>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</si>
  <si>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</si>
  <si>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</si>
  <si>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</si>
  <si>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</si>
  <si>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</si>
  <si>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</si>
  <si>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</si>
  <si>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</si>
  <si>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</si>
  <si>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</si>
  <si>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</si>
  <si>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</si>
  <si>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</si>
  <si>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</si>
  <si>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</si>
  <si>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</si>
  <si>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</si>
  <si>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</si>
  <si>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</si>
  <si>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</si>
  <si>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</si>
  <si>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</si>
  <si>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</si>
  <si>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</si>
  <si>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</si>
  <si>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</si>
  <si>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</si>
  <si>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</si>
  <si>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</si>
  <si>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</si>
  <si>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</si>
  <si>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</si>
  <si>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</si>
  <si>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</si>
  <si>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</si>
  <si>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</si>
  <si>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</si>
  <si>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</si>
  <si>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</si>
  <si>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</si>
  <si>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</si>
  <si>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</si>
  <si>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</si>
  <si>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</si>
  <si>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</si>
  <si>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</si>
  <si>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</si>
  <si>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</si>
  <si>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</si>
  <si>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</si>
  <si>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</si>
  <si>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</si>
  <si>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</si>
  <si>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</si>
  <si>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</si>
  <si>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</si>
  <si>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</si>
  <si>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</si>
  <si>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</si>
  <si>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</si>
  <si>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</si>
  <si>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</si>
  <si>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</si>
  <si>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</si>
  <si>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</si>
  <si>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</si>
  <si>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</si>
  <si>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</si>
  <si>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</si>
  <si>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</si>
  <si>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</si>
  <si>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</si>
  <si>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</si>
  <si>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</si>
  <si>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</si>
  <si>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</si>
  <si>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</si>
  <si>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</si>
  <si>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</si>
  <si>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</si>
  <si>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</si>
  <si>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</si>
  <si>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</si>
  <si>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</si>
  <si>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</si>
  <si>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</si>
  <si>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</si>
  <si>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</si>
  <si>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</si>
  <si>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</si>
  <si>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</si>
  <si>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</si>
  <si>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</si>
  <si>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</si>
  <si>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</si>
  <si>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</si>
  <si>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</si>
  <si>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</si>
  <si>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</si>
  <si>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</si>
  <si>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</si>
  <si>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</si>
  <si>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</si>
  <si>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</si>
  <si>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</si>
  <si>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</si>
  <si>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</si>
  <si>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</si>
  <si>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</si>
  <si>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</si>
  <si>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</si>
  <si>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</si>
  <si>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</si>
  <si>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</si>
  <si>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</si>
  <si>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</si>
  <si>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</si>
  <si>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</si>
  <si>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</si>
  <si>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</si>
  <si>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</si>
  <si>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</si>
  <si>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</si>
  <si>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</si>
  <si>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</si>
  <si>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</si>
  <si>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</si>
  <si>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</si>
  <si>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</si>
  <si>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</si>
  <si>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</si>
  <si>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</si>
  <si>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</si>
  <si>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</si>
  <si>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</si>
  <si>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</si>
  <si>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</si>
  <si>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</si>
  <si>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</si>
  <si>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</si>
  <si>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</si>
  <si>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</si>
  <si>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</si>
  <si>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</si>
  <si>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</si>
  <si>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</si>
  <si>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</si>
  <si>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</si>
  <si>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</si>
  <si>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</si>
  <si>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</si>
  <si>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</si>
  <si>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</si>
  <si>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</si>
  <si>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</si>
  <si>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</si>
  <si>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</si>
  <si>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</si>
  <si>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</si>
  <si>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</si>
  <si>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</si>
  <si>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</si>
  <si>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</si>
  <si>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</si>
  <si>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</si>
  <si>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</si>
  <si>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</si>
  <si>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</si>
  <si>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</si>
  <si>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</si>
  <si>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</si>
  <si>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</si>
  <si>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</si>
  <si>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</si>
  <si>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</si>
  <si>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</si>
  <si>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</si>
  <si>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</si>
  <si>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</si>
  <si>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</si>
  <si>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</si>
  <si>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</si>
  <si>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</si>
  <si>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</si>
  <si>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</si>
  <si>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</si>
  <si>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</si>
  <si>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</si>
  <si>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</si>
  <si>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</si>
  <si>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</si>
  <si>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</si>
  <si>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</si>
  <si>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</si>
  <si>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</si>
  <si>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</si>
  <si>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</si>
  <si>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</si>
  <si>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</si>
  <si>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</si>
  <si>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</si>
  <si>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</si>
  <si>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</si>
  <si>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</si>
  <si>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</si>
  <si>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</si>
  <si>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</si>
  <si>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</si>
  <si>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</si>
  <si>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</si>
  <si>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</si>
  <si>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</si>
  <si>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</si>
  <si>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</si>
  <si>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</si>
  <si>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</si>
  <si>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</si>
  <si>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</si>
  <si>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</si>
  <si>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</si>
  <si>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</si>
  <si>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</si>
  <si>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</si>
  <si>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</si>
  <si>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</si>
  <si>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</si>
  <si>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</si>
  <si>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</si>
  <si>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</si>
  <si>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</si>
  <si>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</si>
  <si>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</si>
  <si>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</si>
  <si>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</si>
  <si>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</si>
  <si>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</si>
  <si>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</si>
  <si>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</si>
  <si>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</si>
  <si>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</si>
  <si>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</si>
  <si>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</si>
  <si>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</si>
  <si>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</si>
  <si>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</si>
  <si>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</si>
  <si>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</si>
  <si>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</si>
  <si>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</si>
  <si>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</si>
  <si>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</si>
  <si>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</si>
  <si>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</si>
  <si>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</si>
  <si>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</si>
  <si>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</si>
  <si>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</si>
  <si>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</si>
  <si>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</si>
  <si>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</si>
  <si>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</si>
  <si>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</si>
  <si>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</si>
  <si>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</si>
  <si>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</si>
  <si>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</si>
  <si>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</si>
  <si>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</si>
  <si>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</si>
  <si>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</si>
  <si>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</si>
  <si>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</si>
  <si>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</si>
  <si>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</si>
  <si>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</si>
  <si>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</si>
  <si>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</si>
  <si>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</si>
  <si>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</si>
  <si>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</si>
  <si>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</si>
  <si>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</si>
  <si>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</si>
  <si>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</si>
  <si>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</si>
  <si>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</si>
  <si>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</si>
  <si>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</si>
  <si>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</si>
  <si>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</si>
  <si>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</si>
  <si>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</si>
  <si>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</si>
  <si>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</si>
  <si>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</si>
  <si>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</si>
  <si>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</si>
  <si>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</si>
  <si>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</si>
  <si>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</si>
  <si>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</si>
  <si>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</si>
  <si>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</si>
  <si>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</si>
  <si>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</si>
  <si>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</si>
  <si>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</si>
  <si>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</si>
  <si>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</si>
  <si>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</si>
  <si>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</si>
  <si>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</si>
  <si>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</si>
  <si>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</si>
  <si>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</si>
  <si>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</si>
  <si>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</si>
  <si>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</si>
  <si>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</si>
  <si>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</si>
  <si>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</si>
  <si>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</si>
  <si>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</si>
  <si>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</si>
  <si>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</si>
  <si>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</si>
  <si>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</si>
  <si>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</si>
  <si>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</si>
  <si>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</si>
  <si>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</si>
  <si>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</si>
  <si>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</si>
  <si>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</si>
  <si>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</si>
  <si>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</si>
  <si>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</si>
  <si>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</si>
  <si>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</si>
  <si>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</si>
  <si>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</si>
  <si>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</si>
  <si>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</si>
  <si>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</si>
  <si>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</si>
  <si>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</si>
  <si>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</si>
  <si>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</si>
  <si>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</si>
  <si>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</si>
  <si>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</si>
  <si>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</si>
  <si>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</si>
  <si>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</si>
  <si>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</si>
  <si>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</si>
  <si>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</si>
  <si>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</si>
  <si>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</si>
  <si>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</si>
  <si>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</si>
  <si>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</si>
  <si>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</si>
  <si>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</si>
  <si>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</si>
  <si>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</si>
  <si>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</si>
  <si>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</si>
  <si>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</si>
  <si>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</si>
  <si>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</si>
  <si>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</si>
  <si>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</si>
  <si>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</si>
  <si>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</si>
  <si>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</si>
  <si>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</si>
  <si>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</si>
  <si>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</si>
  <si>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</si>
  <si>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</si>
  <si>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</si>
  <si>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</si>
  <si>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</si>
  <si>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</si>
  <si>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</si>
  <si>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</si>
  <si>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</si>
  <si>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</si>
  <si>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</si>
  <si>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</si>
  <si>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</si>
  <si>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</si>
  <si>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</si>
  <si>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</si>
  <si>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</si>
  <si>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</si>
  <si>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</si>
  <si>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</si>
  <si>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</si>
  <si>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</si>
  <si>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</si>
  <si>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</si>
  <si>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</si>
  <si>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</si>
  <si>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</si>
  <si>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</si>
  <si>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</si>
  <si>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</si>
  <si>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</si>
  <si>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</si>
  <si>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</si>
  <si>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</si>
  <si>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</si>
  <si>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</si>
  <si>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</si>
  <si>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</si>
  <si>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</si>
  <si>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</si>
  <si>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</si>
  <si>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</si>
  <si>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</si>
  <si>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</si>
  <si>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</si>
  <si>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</si>
  <si>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</si>
  <si>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</si>
  <si>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</si>
  <si>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</si>
  <si>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</si>
  <si>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</si>
  <si>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</si>
  <si>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</si>
  <si>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</si>
  <si>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</si>
  <si>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</si>
  <si>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</si>
  <si>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</si>
  <si>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</si>
  <si>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</si>
  <si>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</si>
  <si>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</si>
  <si>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</si>
  <si>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</si>
  <si>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</si>
  <si>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</si>
  <si>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</si>
  <si>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</si>
  <si>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</si>
  <si>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</si>
  <si>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</si>
  <si>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</si>
  <si>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</si>
  <si>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</si>
  <si>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</si>
  <si>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</si>
  <si>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</si>
  <si>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</si>
  <si>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</si>
  <si>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</si>
  <si>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</si>
  <si>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</si>
  <si>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</si>
  <si>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</si>
  <si>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</si>
  <si>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</si>
  <si>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</si>
  <si>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</si>
  <si>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</si>
  <si>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</si>
  <si>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</si>
  <si>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</si>
  <si>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</si>
  <si>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</si>
  <si>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</si>
  <si>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</si>
  <si>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</si>
  <si>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</si>
  <si>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</si>
  <si>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</si>
  <si>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</si>
  <si>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</si>
  <si>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</si>
  <si>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</si>
  <si>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</si>
  <si>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</si>
  <si>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</si>
  <si>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</si>
  <si>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</si>
  <si>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</si>
  <si>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</si>
  <si>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</si>
  <si>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</si>
  <si>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</si>
  <si>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</si>
  <si>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</si>
  <si>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</si>
  <si>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</si>
  <si>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</si>
  <si>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</si>
  <si>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</si>
  <si>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</si>
  <si>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</si>
  <si>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</si>
  <si>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</si>
  <si>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</si>
  <si>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</si>
  <si>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</si>
  <si>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</si>
  <si>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</si>
  <si>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</si>
  <si>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</si>
  <si>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</si>
  <si>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</si>
  <si>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</si>
  <si>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</si>
  <si>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</si>
  <si>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</si>
  <si>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</si>
  <si>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</si>
  <si>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</si>
  <si>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</si>
  <si>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</si>
  <si>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</si>
  <si>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</si>
  <si>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</si>
  <si>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</si>
  <si>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</si>
  <si>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</si>
  <si>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</si>
  <si>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</si>
  <si>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</si>
  <si>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</si>
  <si>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</si>
  <si>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</si>
  <si>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</si>
  <si>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</si>
  <si>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</si>
  <si>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</si>
  <si>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</si>
  <si>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</si>
  <si>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</si>
  <si>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</si>
  <si>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</si>
  <si>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</si>
  <si>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</si>
  <si>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</si>
  <si>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</si>
  <si>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</si>
  <si>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</si>
  <si>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</si>
  <si>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</si>
  <si>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</si>
  <si>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</si>
  <si>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</si>
  <si>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</si>
  <si>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</si>
  <si>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</si>
  <si>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</si>
  <si>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</si>
  <si>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</si>
  <si>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</si>
  <si>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</si>
  <si>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</si>
  <si>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</si>
  <si>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</si>
  <si>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</si>
  <si>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</si>
  <si>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</si>
  <si>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</si>
  <si>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</si>
  <si>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</si>
  <si>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</si>
  <si>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</si>
  <si>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</si>
  <si>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</si>
  <si>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</si>
  <si>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</si>
  <si>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</si>
  <si>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</si>
  <si>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</si>
  <si>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</si>
  <si>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</si>
  <si>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</si>
  <si>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</si>
  <si>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</si>
  <si>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</si>
  <si>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</si>
  <si>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</si>
  <si>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</si>
  <si>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</si>
  <si>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</si>
  <si>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</si>
  <si>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</si>
  <si>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</si>
  <si>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</si>
  <si>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</si>
  <si>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</si>
  <si>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</si>
  <si>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</si>
  <si>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</si>
  <si>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</si>
  <si>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</si>
  <si>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</si>
  <si>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</si>
  <si>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</si>
  <si>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</si>
  <si>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</si>
  <si>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</si>
  <si>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</si>
  <si>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</si>
  <si>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</si>
  <si>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</si>
  <si>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</si>
  <si>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</si>
  <si>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</si>
  <si>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</si>
  <si>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</si>
  <si>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</si>
  <si>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</si>
  <si>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</si>
  <si>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</si>
  <si>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</si>
  <si>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</si>
  <si>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</si>
  <si>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</si>
  <si>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</si>
  <si>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</si>
  <si>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</si>
  <si>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</si>
  <si>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</si>
  <si>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</si>
  <si>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</si>
  <si>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</si>
  <si>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</si>
  <si>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</si>
  <si>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</si>
  <si>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</si>
  <si>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</si>
  <si>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</si>
  <si>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</si>
  <si>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</si>
  <si>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</si>
  <si>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</si>
  <si>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</si>
  <si>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</si>
  <si>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</si>
  <si>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</si>
  <si>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</si>
  <si>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</si>
  <si>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</si>
  <si>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</si>
  <si>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</si>
  <si>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</si>
  <si>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</si>
  <si>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</si>
  <si>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</si>
  <si>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</si>
  <si>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</si>
  <si>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</si>
  <si>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</si>
  <si>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</si>
  <si>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</si>
  <si>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</si>
  <si>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</si>
  <si>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</si>
  <si>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</si>
  <si>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</si>
  <si>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</si>
  <si>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</si>
  <si>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</si>
  <si>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</si>
  <si>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</si>
  <si>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</si>
  <si>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</si>
  <si>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</si>
  <si>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</si>
  <si>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</si>
  <si>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</si>
  <si>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</si>
  <si>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</si>
  <si>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</si>
  <si>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</si>
  <si>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</si>
  <si>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</si>
  <si>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</si>
  <si>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</si>
  <si>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</si>
  <si>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</si>
  <si>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</si>
  <si>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</si>
  <si>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</si>
  <si>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</si>
  <si>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</si>
  <si>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</si>
  <si>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</si>
  <si>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</si>
  <si>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</si>
  <si>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</si>
  <si>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</si>
  <si>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</si>
  <si>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</si>
  <si>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</si>
  <si>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</si>
  <si>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</si>
  <si>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</si>
  <si>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</si>
  <si>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</si>
  <si>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</si>
  <si>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</si>
  <si>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</si>
  <si>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</si>
  <si>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</si>
  <si>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</si>
  <si>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</si>
  <si>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</si>
  <si>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</si>
  <si>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</si>
  <si>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</si>
  <si>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</si>
  <si>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</si>
  <si>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</si>
  <si>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</si>
  <si>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</si>
  <si>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</si>
  <si>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</si>
  <si>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</si>
  <si>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</si>
  <si>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</si>
  <si>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</si>
  <si>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</si>
  <si>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</si>
  <si>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</si>
  <si>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</si>
  <si>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</si>
  <si>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</si>
  <si>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</si>
  <si>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</si>
  <si>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</si>
  <si>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</si>
  <si>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</si>
  <si>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</si>
  <si>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</si>
  <si>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</si>
  <si>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</si>
  <si>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</si>
  <si>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</si>
  <si>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</si>
  <si>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</si>
  <si>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</si>
  <si>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</si>
  <si>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</si>
  <si>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</si>
  <si>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</si>
  <si>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</si>
  <si>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</si>
  <si>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</si>
  <si>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</si>
  <si>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</si>
  <si>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</si>
  <si>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</si>
  <si>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</si>
  <si>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</si>
  <si>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</si>
  <si>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</si>
  <si>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</si>
  <si>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</si>
  <si>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</si>
  <si>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</si>
  <si>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</si>
  <si>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</si>
  <si>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</si>
  <si>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</si>
  <si>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</si>
  <si>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</si>
  <si>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</si>
  <si>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</si>
  <si>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</si>
  <si>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</si>
  <si>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</si>
  <si>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</si>
  <si>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</si>
  <si>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</si>
  <si>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</si>
  <si>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</si>
  <si>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</si>
  <si>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</si>
  <si>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</si>
  <si>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</si>
  <si>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</si>
  <si>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</si>
  <si>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</si>
  <si>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</si>
  <si>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</si>
  <si>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</si>
  <si>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</si>
  <si>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</si>
  <si>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</si>
  <si>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</si>
  <si>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</si>
  <si>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</si>
  <si>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</si>
  <si>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</si>
  <si>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</si>
  <si>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</si>
  <si>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</si>
  <si>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</si>
  <si>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</si>
  <si>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</si>
  <si>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</si>
  <si>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</si>
  <si>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</si>
  <si>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</si>
  <si>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</si>
  <si>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</si>
  <si>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</si>
  <si>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</si>
  <si>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</si>
  <si>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</si>
  <si>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</si>
  <si>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</si>
  <si>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</si>
  <si>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</si>
  <si>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</si>
  <si>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</si>
  <si>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</si>
  <si>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</si>
  <si>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</si>
  <si>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</si>
  <si>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</si>
  <si>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</si>
  <si>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</si>
  <si>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</si>
  <si>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</si>
  <si>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</si>
  <si>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</si>
  <si>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</si>
  <si>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</si>
  <si>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</si>
  <si>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</si>
  <si>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</si>
  <si>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</si>
  <si>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</si>
  <si>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</si>
  <si>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</si>
  <si>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</si>
  <si>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</si>
  <si>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</si>
  <si>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</si>
  <si>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</si>
  <si>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</si>
  <si>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</si>
  <si>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</si>
  <si>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</si>
  <si>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</si>
  <si>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</si>
  <si>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</si>
  <si>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</si>
  <si>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</si>
  <si>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</si>
  <si>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</si>
  <si>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</si>
  <si>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</si>
  <si>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</si>
  <si>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</si>
  <si>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</si>
  <si>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</si>
  <si>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</si>
  <si>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</si>
  <si>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</si>
  <si>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</si>
  <si>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</si>
  <si>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</si>
  <si>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</si>
  <si>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</si>
  <si>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</si>
  <si>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</si>
  <si>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</si>
  <si>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</si>
  <si>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</si>
  <si>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</si>
  <si>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</si>
  <si>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</si>
  <si>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</si>
  <si>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</si>
  <si>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</si>
  <si>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</si>
  <si>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</si>
  <si>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</si>
  <si>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</si>
  <si>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</si>
  <si>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</si>
  <si>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</si>
  <si>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</si>
  <si>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</si>
  <si>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</si>
  <si>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</si>
  <si>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</si>
  <si>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</si>
  <si>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</si>
  <si>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</si>
  <si>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</si>
  <si>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</si>
  <si>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</si>
  <si>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</si>
  <si>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</si>
  <si>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</si>
  <si>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</si>
  <si>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</si>
  <si>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</si>
  <si>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</si>
  <si>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</si>
  <si>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</si>
  <si>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</si>
  <si>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</si>
  <si>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</si>
  <si>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</si>
  <si>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</si>
  <si>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</si>
  <si>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</si>
  <si>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</si>
  <si>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</si>
  <si>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</si>
  <si>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</si>
  <si>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</si>
  <si>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</si>
  <si>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</si>
  <si>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</si>
  <si>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</si>
  <si>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</si>
  <si>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</si>
  <si>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</si>
  <si>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</si>
  <si>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</si>
  <si>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</si>
  <si>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</si>
  <si>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</si>
  <si>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</si>
  <si>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</si>
  <si>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</si>
  <si>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</si>
  <si>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</si>
  <si>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</si>
  <si>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</si>
  <si>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</si>
  <si>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</si>
  <si>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</si>
  <si>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</si>
  <si>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</si>
  <si>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</si>
  <si>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</si>
  <si>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</si>
  <si>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</si>
  <si>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</si>
  <si>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</si>
  <si>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</si>
  <si>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</si>
  <si>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</si>
  <si>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</si>
  <si>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</si>
  <si>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</si>
  <si>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</si>
  <si>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</si>
  <si>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</si>
  <si>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</si>
  <si>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</si>
  <si>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</si>
  <si>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</si>
  <si>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</si>
  <si>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</si>
  <si>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</si>
  <si>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</si>
  <si>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</si>
  <si>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</si>
  <si>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</si>
  <si>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</si>
  <si>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</si>
  <si>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</si>
  <si>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</si>
  <si>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</si>
  <si>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</si>
  <si>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</si>
  <si>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</si>
  <si>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</si>
  <si>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</si>
  <si>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</si>
  <si>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</si>
  <si>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</si>
  <si>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</si>
  <si>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</si>
  <si>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</si>
  <si>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</si>
  <si>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</si>
  <si>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</si>
  <si>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</si>
  <si>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</si>
  <si>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</si>
  <si>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</si>
  <si>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</si>
  <si>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</si>
  <si>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</si>
  <si>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</si>
  <si>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</si>
  <si>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</si>
  <si>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</si>
  <si>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</si>
  <si>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</si>
  <si>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</si>
  <si>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</si>
  <si>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</si>
  <si>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</si>
  <si>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</si>
  <si>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</si>
  <si>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</si>
  <si>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</si>
  <si>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</si>
  <si>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</si>
  <si>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</si>
  <si>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</si>
  <si>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</si>
  <si>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</si>
  <si>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</si>
  <si>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</si>
  <si>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</si>
  <si>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</si>
  <si>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</si>
  <si>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</si>
  <si>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</si>
  <si>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</si>
  <si>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</si>
  <si>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</si>
  <si>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</si>
  <si>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</si>
  <si>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</si>
  <si>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</si>
  <si>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</si>
  <si>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</si>
  <si>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</si>
  <si>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</si>
  <si>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</si>
  <si>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</si>
  <si>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</si>
  <si>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</si>
  <si>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</si>
  <si>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</si>
  <si>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</si>
  <si>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</si>
  <si>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</si>
  <si>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</si>
  <si>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</si>
  <si>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</si>
  <si>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</si>
  <si>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</si>
  <si>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</si>
  <si>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</si>
  <si>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</si>
  <si>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</si>
  <si>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</si>
  <si>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</si>
  <si>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</si>
  <si>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</si>
  <si>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</si>
  <si>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</si>
  <si>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</si>
  <si>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</si>
  <si>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</si>
  <si>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</si>
  <si>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</si>
  <si>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</si>
  <si>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</si>
  <si>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</si>
  <si>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</si>
  <si>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</si>
  <si>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</si>
  <si>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</si>
  <si>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</si>
  <si>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</si>
  <si>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</si>
  <si>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</si>
  <si>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</si>
  <si>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</si>
  <si>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</si>
  <si>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</si>
  <si>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</si>
  <si>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</si>
  <si>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</si>
  <si>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</si>
  <si>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</si>
  <si>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</si>
  <si>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</si>
  <si>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</si>
  <si>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</si>
  <si>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</si>
  <si>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</si>
  <si>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</si>
  <si>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</si>
  <si>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</si>
  <si>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</si>
  <si>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</si>
  <si>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</si>
  <si>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</si>
  <si>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</si>
  <si>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</si>
  <si>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</si>
  <si>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</si>
  <si>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</si>
  <si>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</si>
  <si>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</si>
  <si>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</si>
  <si>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</si>
  <si>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</si>
  <si>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</si>
  <si>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</si>
  <si>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</si>
  <si>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</si>
  <si>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</si>
  <si>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</si>
  <si>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</si>
  <si>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</si>
  <si>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</si>
  <si>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</si>
  <si>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</si>
  <si>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</si>
  <si>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</si>
  <si>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</si>
  <si>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</si>
  <si>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</si>
  <si>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</si>
  <si>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</si>
  <si>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</si>
  <si>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</si>
  <si>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</si>
  <si>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</si>
  <si>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</si>
  <si>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</si>
  <si>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</si>
  <si>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</si>
  <si>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</si>
  <si>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</si>
  <si>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</si>
  <si>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</si>
  <si>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</si>
  <si>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</si>
  <si>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</si>
  <si>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</si>
  <si>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</si>
  <si>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</si>
  <si>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</si>
  <si>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</si>
  <si>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</si>
  <si>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</si>
  <si>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</si>
  <si>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</si>
  <si>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</si>
  <si>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</si>
  <si>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</si>
  <si>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</si>
  <si>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</si>
  <si>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</si>
  <si>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</si>
  <si>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</si>
  <si>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</si>
  <si>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</si>
  <si>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</si>
  <si>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</si>
  <si>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</si>
  <si>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</si>
  <si>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</si>
  <si>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</si>
  <si>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</si>
  <si>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</si>
  <si>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</si>
  <si>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</si>
  <si>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</si>
  <si>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</si>
  <si>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</si>
  <si>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</si>
  <si>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</si>
  <si>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</si>
  <si>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</si>
  <si>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</si>
  <si>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</si>
  <si>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</si>
  <si>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</si>
  <si>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</si>
  <si>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</si>
  <si>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</si>
  <si>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</si>
  <si>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</si>
  <si>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</si>
  <si>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</si>
  <si>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</si>
  <si>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</si>
  <si>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</si>
  <si>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</si>
  <si>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</si>
  <si>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</si>
  <si>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</si>
  <si>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</si>
  <si>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</si>
  <si>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</si>
  <si>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</si>
  <si>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</si>
  <si>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</si>
  <si>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</si>
  <si>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</si>
  <si>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</si>
  <si>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</si>
  <si>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</si>
  <si>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</si>
  <si>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</si>
  <si>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</si>
  <si>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</si>
  <si>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</si>
  <si>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</si>
  <si>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</si>
  <si>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</si>
  <si>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</si>
  <si>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</si>
  <si>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</si>
  <si>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</si>
  <si>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</si>
  <si>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</si>
  <si>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</si>
  <si>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</si>
  <si>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</si>
  <si>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</si>
  <si>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</si>
  <si>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</si>
  <si>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</si>
  <si>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</si>
  <si>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</si>
  <si>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</si>
  <si>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</si>
  <si>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</si>
  <si>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</si>
  <si>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</si>
  <si>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</si>
  <si>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</si>
  <si>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</si>
  <si>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</si>
  <si>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</si>
  <si>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</si>
  <si>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</si>
  <si>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</si>
  <si>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</si>
  <si>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</si>
  <si>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</si>
  <si>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</si>
  <si>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</si>
  <si>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</si>
  <si>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</si>
  <si>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</si>
  <si>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</si>
  <si>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</si>
  <si>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</si>
  <si>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</si>
  <si>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</si>
  <si>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</si>
  <si>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</si>
  <si>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</si>
  <si>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</si>
  <si>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</si>
  <si>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</si>
  <si>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</si>
  <si>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</si>
  <si>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</si>
  <si>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</si>
  <si>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</si>
  <si>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</si>
  <si>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</si>
  <si>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</si>
  <si>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</si>
  <si>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</si>
  <si>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</si>
  <si>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</si>
  <si>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</si>
  <si>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</si>
  <si>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</si>
  <si>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</si>
  <si>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</si>
  <si>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</si>
  <si>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</si>
  <si>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</si>
  <si>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</si>
  <si>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</si>
  <si>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</si>
  <si>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</si>
  <si>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</si>
  <si>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</si>
  <si>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</si>
  <si>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</si>
  <si>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</si>
  <si>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</si>
  <si>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</si>
  <si>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</si>
  <si>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</si>
  <si>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</si>
  <si>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</si>
  <si>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</si>
  <si>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</si>
  <si>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</si>
  <si>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</si>
  <si>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</si>
  <si>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</si>
  <si>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</si>
  <si>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</si>
  <si>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</si>
  <si>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</si>
  <si>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</si>
  <si>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</si>
  <si>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</si>
  <si>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</si>
  <si>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</si>
  <si>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</si>
  <si>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</si>
  <si>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</si>
  <si>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</si>
  <si>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</si>
  <si>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</si>
  <si>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</si>
  <si>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</si>
  <si>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</si>
  <si>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</si>
  <si>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</si>
  <si>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</si>
  <si>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</si>
  <si>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</si>
  <si>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</si>
  <si>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</si>
  <si>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</si>
  <si>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</si>
  <si>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</si>
  <si>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</si>
  <si>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</si>
  <si>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</si>
  <si>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</si>
  <si>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</si>
  <si>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</si>
  <si>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</si>
  <si>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</si>
  <si>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</si>
  <si>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</si>
  <si>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</si>
  <si>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</si>
  <si>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</si>
  <si>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</si>
  <si>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</si>
  <si>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</si>
  <si>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</si>
  <si>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</si>
  <si>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</si>
  <si>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</si>
  <si>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</si>
  <si>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</si>
  <si>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</si>
  <si>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</si>
  <si>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</si>
  <si>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</si>
  <si>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</si>
  <si>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</si>
  <si>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</si>
  <si>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</si>
  <si>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</si>
  <si>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</si>
  <si>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</si>
  <si>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</si>
  <si>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</si>
  <si>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</si>
  <si>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</si>
  <si>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</si>
  <si>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</si>
  <si>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</si>
  <si>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</si>
  <si>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</si>
  <si>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</si>
  <si>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</si>
  <si>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</si>
  <si>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</si>
  <si>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</si>
  <si>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</si>
  <si>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</si>
  <si>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</si>
  <si>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</si>
  <si>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</si>
  <si>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</si>
  <si>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</si>
  <si>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</si>
  <si>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</si>
  <si>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</si>
  <si>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</si>
  <si>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</si>
  <si>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</si>
  <si>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</si>
  <si>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</si>
  <si>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</si>
  <si>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</si>
  <si>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</si>
  <si>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</si>
  <si>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</si>
  <si>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</si>
  <si>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</si>
  <si>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</si>
  <si>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</si>
  <si>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</si>
  <si>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</si>
  <si>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</si>
  <si>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</si>
  <si>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</si>
  <si>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</si>
  <si>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</si>
  <si>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</si>
  <si>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</si>
  <si>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</si>
  <si>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</si>
  <si>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</si>
  <si>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</si>
  <si>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</si>
  <si>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</si>
  <si>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</si>
  <si>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</si>
  <si>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</si>
  <si>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</si>
  <si>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</si>
  <si>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</si>
  <si>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</si>
  <si>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</si>
  <si>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</si>
  <si>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</si>
  <si>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</si>
  <si>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</si>
  <si>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</si>
  <si>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</si>
  <si>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</si>
  <si>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</si>
  <si>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</si>
  <si>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</si>
  <si>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</si>
  <si>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</si>
  <si>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</si>
  <si>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</si>
  <si>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</si>
  <si>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</si>
  <si>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</si>
  <si>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</si>
  <si>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</si>
  <si>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</si>
  <si>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</si>
  <si>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</si>
  <si>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</si>
  <si>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</si>
  <si>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</si>
  <si>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</si>
  <si>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</si>
  <si>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</si>
  <si>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</si>
  <si>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</si>
  <si>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</si>
  <si>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</si>
  <si>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</si>
  <si>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</si>
  <si>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</si>
  <si>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</si>
  <si>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</si>
  <si>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</si>
  <si>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</si>
  <si>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</si>
  <si>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</si>
  <si>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</si>
  <si>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</si>
  <si>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</si>
  <si>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</si>
  <si>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</si>
  <si>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</si>
  <si>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</si>
  <si>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</si>
  <si>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</si>
  <si>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</si>
  <si>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</si>
  <si>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</si>
  <si>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</si>
  <si>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</si>
  <si>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</si>
  <si>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</si>
  <si>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</si>
  <si>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</si>
  <si>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</si>
  <si>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</si>
  <si>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</si>
  <si>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</si>
  <si>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</si>
  <si>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</si>
  <si>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</si>
  <si>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</si>
  <si>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</si>
  <si>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</si>
  <si>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</si>
  <si>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</si>
  <si>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</si>
  <si>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</si>
  <si>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</si>
  <si>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</si>
  <si>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</si>
  <si>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</si>
  <si>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</si>
  <si>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</si>
  <si>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</si>
  <si>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</si>
  <si>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</si>
  <si>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</si>
  <si>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</si>
  <si>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</si>
  <si>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</si>
  <si>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</si>
  <si>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</si>
  <si>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</si>
  <si>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</si>
  <si>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</si>
  <si>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</si>
  <si>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</si>
  <si>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</si>
  <si>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</si>
  <si>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</si>
  <si>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</si>
  <si>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</si>
  <si>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</si>
  <si>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</si>
  <si>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</si>
  <si>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</si>
  <si>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</si>
  <si>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</si>
  <si>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</si>
  <si>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</si>
  <si>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</si>
  <si>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</si>
  <si>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</si>
  <si>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</si>
  <si>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</si>
  <si>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</si>
  <si>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</si>
  <si>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</si>
  <si>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</si>
  <si>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</si>
  <si>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</si>
  <si>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</si>
  <si>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</si>
  <si>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</si>
  <si>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</si>
  <si>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</si>
  <si>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</si>
  <si>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</si>
  <si>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</si>
  <si>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</si>
  <si>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</si>
  <si>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</si>
  <si>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</si>
  <si>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</si>
  <si>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</si>
  <si>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</si>
  <si>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</si>
  <si>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</si>
  <si>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</si>
  <si>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</si>
  <si>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</si>
  <si>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</si>
  <si>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</si>
  <si>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</si>
  <si>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</si>
  <si>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</si>
  <si>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</si>
  <si>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</si>
  <si>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</si>
  <si>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</si>
  <si>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</si>
  <si>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</si>
  <si>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</si>
  <si>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</si>
  <si>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</si>
  <si>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</si>
  <si>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</si>
  <si>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</si>
  <si>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</si>
  <si>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</si>
  <si>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</si>
  <si>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</si>
  <si>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</si>
  <si>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</si>
  <si>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</si>
  <si>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</si>
  <si>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</si>
  <si>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</si>
  <si>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</si>
  <si>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</si>
  <si>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</si>
  <si>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</si>
  <si>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</si>
  <si>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</si>
  <si>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</si>
  <si>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</si>
  <si>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</si>
  <si>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</si>
  <si>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</si>
  <si>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</si>
  <si>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</si>
  <si>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</si>
  <si>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</si>
  <si>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</si>
  <si>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</si>
  <si>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</si>
  <si>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</si>
  <si>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</si>
  <si>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</si>
  <si>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</si>
  <si>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</si>
  <si>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</si>
  <si>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</si>
  <si>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</si>
  <si>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</si>
  <si>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</si>
  <si>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</si>
  <si>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</si>
  <si>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</si>
  <si>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</si>
  <si>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</si>
  <si>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</si>
  <si>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</si>
  <si>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</si>
  <si>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</si>
  <si>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</si>
  <si>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</si>
  <si>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</si>
  <si>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</si>
  <si>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</si>
  <si>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</si>
  <si>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</si>
  <si>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</si>
  <si>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</si>
  <si>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</si>
  <si>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</si>
  <si>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</si>
  <si>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</si>
  <si>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</si>
  <si>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</si>
  <si>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</si>
  <si>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</si>
  <si>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</si>
  <si>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</si>
  <si>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</si>
  <si>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</si>
  <si>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</si>
  <si>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</si>
  <si>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</si>
  <si>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</si>
  <si>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</si>
  <si>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</si>
  <si>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</si>
  <si>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</si>
  <si>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</si>
  <si>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</si>
  <si>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</si>
  <si>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</si>
  <si>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</si>
  <si>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</si>
  <si>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</si>
  <si>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</si>
  <si>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</si>
  <si>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</si>
  <si>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</si>
  <si>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</si>
  <si>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</si>
  <si>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</si>
  <si>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</si>
  <si>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</si>
  <si>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</si>
  <si>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</si>
  <si>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</si>
  <si>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</si>
  <si>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</si>
  <si>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</si>
  <si>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</si>
  <si>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</si>
  <si>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</si>
  <si>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</si>
  <si>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</si>
  <si>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</si>
  <si>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</si>
  <si>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</si>
  <si>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</si>
  <si>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</si>
  <si>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</si>
  <si>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</si>
  <si>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</si>
  <si>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</si>
  <si>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</si>
  <si>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</si>
  <si>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</si>
  <si>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</si>
  <si>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</si>
  <si>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</si>
  <si>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</si>
  <si>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</si>
  <si>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</si>
  <si>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</si>
  <si>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</si>
  <si>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</si>
  <si>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</si>
  <si>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</si>
  <si>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</si>
  <si>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</si>
  <si>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</si>
  <si>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</si>
  <si>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</si>
  <si>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</si>
  <si>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</si>
  <si>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</si>
  <si>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</si>
  <si>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</si>
  <si>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</si>
  <si>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</si>
  <si>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</si>
  <si>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</si>
  <si>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</si>
  <si>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</si>
  <si>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</si>
  <si>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</si>
  <si>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</si>
  <si>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</si>
  <si>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</si>
  <si>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</si>
  <si>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</si>
  <si>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</si>
  <si>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</si>
  <si>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</si>
  <si>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</si>
  <si>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</si>
  <si>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</si>
  <si>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</si>
  <si>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</si>
  <si>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</si>
  <si>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</si>
  <si>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</si>
  <si>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</si>
  <si>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</si>
  <si>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</si>
  <si>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</si>
  <si>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</si>
  <si>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</si>
  <si>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</si>
  <si>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</si>
  <si>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</si>
  <si>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</si>
  <si>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</si>
  <si>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</si>
  <si>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</si>
  <si>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</si>
  <si>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</si>
  <si>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</si>
  <si>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</si>
  <si>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</si>
  <si>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</si>
  <si>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</si>
  <si>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</si>
  <si>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</si>
  <si>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</si>
  <si>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</si>
  <si>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</si>
  <si>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</si>
  <si>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</si>
  <si>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</si>
  <si>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</si>
  <si>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</si>
  <si>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</si>
  <si>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</si>
  <si>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</si>
  <si>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</si>
  <si>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</si>
  <si>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</si>
  <si>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</si>
  <si>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</si>
  <si>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</si>
  <si>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</si>
  <si>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</si>
  <si>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</si>
  <si>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</si>
  <si>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</si>
  <si>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</si>
  <si>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</si>
  <si>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</si>
  <si>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</si>
  <si>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</si>
  <si>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</si>
  <si>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</si>
  <si>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</si>
  <si>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</si>
  <si>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</si>
  <si>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</si>
  <si>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</si>
  <si>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</si>
  <si>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</si>
  <si>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</si>
  <si>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</si>
  <si>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</si>
  <si>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</si>
  <si>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</si>
  <si>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</si>
  <si>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</si>
  <si>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</si>
  <si>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</si>
  <si>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</si>
  <si>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</si>
  <si>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</si>
  <si>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</si>
  <si>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</si>
  <si>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</si>
  <si>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</si>
  <si>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</si>
  <si>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</si>
  <si>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</si>
  <si>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</si>
  <si>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</si>
  <si>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</si>
  <si>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</si>
  <si>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</si>
  <si>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</si>
  <si>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</si>
  <si>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</si>
  <si>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</si>
  <si>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</si>
  <si>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</si>
  <si>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</si>
  <si>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</si>
  <si>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</si>
  <si>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</si>
  <si>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</si>
  <si>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</si>
  <si>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</si>
  <si>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</si>
  <si>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</si>
  <si>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</si>
  <si>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</si>
  <si>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</si>
  <si>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</si>
  <si>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</si>
  <si>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</si>
  <si>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</si>
  <si>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</si>
  <si>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</si>
  <si>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</si>
  <si>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</si>
  <si>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</si>
  <si>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</si>
  <si>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</si>
  <si>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</si>
  <si>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</si>
  <si>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</si>
  <si>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</si>
  <si>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</si>
  <si>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</si>
  <si>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</si>
  <si>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</si>
  <si>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</si>
  <si>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</si>
  <si>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</si>
  <si>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</si>
  <si>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</si>
  <si>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</si>
  <si>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</si>
  <si>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</si>
  <si>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</si>
  <si>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</si>
  <si>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</si>
  <si>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</si>
  <si>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</si>
  <si>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</si>
  <si>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</si>
  <si>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</si>
  <si>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</si>
  <si>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</si>
  <si>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</si>
  <si>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</si>
  <si>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</si>
  <si>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</si>
  <si>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</si>
  <si>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</si>
  <si>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</si>
  <si>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</si>
  <si>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</si>
  <si>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</si>
  <si>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</si>
  <si>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</si>
  <si>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</si>
  <si>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</si>
  <si>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</si>
  <si>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</si>
  <si>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</si>
  <si>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</si>
  <si>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</si>
  <si>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</si>
  <si>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</si>
  <si>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</si>
  <si>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</si>
  <si>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</si>
  <si>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</si>
  <si>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</si>
  <si>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</si>
  <si>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</si>
  <si>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</si>
  <si>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</si>
  <si>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</si>
  <si>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</si>
  <si>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</si>
  <si>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</si>
  <si>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</si>
  <si>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</si>
  <si>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</si>
  <si>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</si>
  <si>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</si>
  <si>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</si>
  <si>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</si>
  <si>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</si>
  <si>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</si>
  <si>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</si>
  <si>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</si>
  <si>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</si>
  <si>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</si>
  <si>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</si>
  <si>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</si>
  <si>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</si>
  <si>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</si>
  <si>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</si>
  <si>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</si>
  <si>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</si>
  <si>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</si>
  <si>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</si>
  <si>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</si>
  <si>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</si>
  <si>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</si>
  <si>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</si>
  <si>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</si>
  <si>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</si>
  <si>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</si>
  <si>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</si>
  <si>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</si>
  <si>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</si>
  <si>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</si>
  <si>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</si>
  <si>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</si>
  <si>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</si>
  <si>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</si>
  <si>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</si>
  <si>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</si>
  <si>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</si>
  <si>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</si>
  <si>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</si>
  <si>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</si>
  <si>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</si>
  <si>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</si>
  <si>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</si>
  <si>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</si>
  <si>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</si>
  <si>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</si>
  <si>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</si>
  <si>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</si>
  <si>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</si>
  <si>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</si>
  <si>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</si>
  <si>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</si>
  <si>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</si>
  <si>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</si>
  <si>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</si>
  <si>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</si>
  <si>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</si>
  <si>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</si>
  <si>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</si>
  <si>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</si>
  <si>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</si>
  <si>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</si>
  <si>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</si>
  <si>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</si>
  <si>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</si>
  <si>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</si>
  <si>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</si>
  <si>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</si>
  <si>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</si>
  <si>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</si>
  <si>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</si>
  <si>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</si>
  <si>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</si>
  <si>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</si>
  <si>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</si>
  <si>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</si>
  <si>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</si>
  <si>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</si>
  <si>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</si>
  <si>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</si>
  <si>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</si>
  <si>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</si>
  <si>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</si>
  <si>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</si>
  <si>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</si>
  <si>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</si>
  <si>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</si>
  <si>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</si>
  <si>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</si>
  <si>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</si>
  <si>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</si>
  <si>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</si>
  <si>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</si>
  <si>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</si>
  <si>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</si>
  <si>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</si>
  <si>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</si>
  <si>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</si>
  <si>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</si>
  <si>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</si>
  <si>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</si>
  <si>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</si>
  <si>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</si>
  <si>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</si>
  <si>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</si>
  <si>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</si>
  <si>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</si>
  <si>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</si>
  <si>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</si>
  <si>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</si>
  <si>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</si>
  <si>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</si>
  <si>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</si>
  <si>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</si>
  <si>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</si>
  <si>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</si>
  <si>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</si>
  <si>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</si>
  <si>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</si>
  <si>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</si>
  <si>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</si>
  <si>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</si>
  <si>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</si>
  <si>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</si>
  <si>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</si>
  <si>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</si>
  <si>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</si>
  <si>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</si>
  <si>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</si>
  <si>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</si>
  <si>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</si>
  <si>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</si>
  <si>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</si>
  <si>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</si>
  <si>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</si>
  <si>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</si>
  <si>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</si>
  <si>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</si>
  <si>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</si>
  <si>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</si>
  <si>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</si>
  <si>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</si>
  <si>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</si>
  <si>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</si>
  <si>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</si>
  <si>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</si>
  <si>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</si>
  <si>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</si>
  <si>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</si>
  <si>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</si>
  <si>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</si>
  <si>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</si>
  <si>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</si>
  <si>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</si>
  <si>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</si>
  <si>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</si>
  <si>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</si>
  <si>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</si>
  <si>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</si>
  <si>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</si>
  <si>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</si>
  <si>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</si>
  <si>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</si>
  <si>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</si>
  <si>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</si>
  <si>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</si>
  <si>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</si>
  <si>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</si>
  <si>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</si>
  <si>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</si>
  <si>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</si>
  <si>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</si>
  <si>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</si>
  <si>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</si>
  <si>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</si>
  <si>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</si>
  <si>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</si>
  <si>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</si>
  <si>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</si>
  <si>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</si>
  <si>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</si>
  <si>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</si>
  <si>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</si>
  <si>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</si>
  <si>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</si>
  <si>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</si>
  <si>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</si>
  <si>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</si>
  <si>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</si>
  <si>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</si>
  <si>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</si>
  <si>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</si>
  <si>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</si>
  <si>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</si>
  <si>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</si>
  <si>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</si>
  <si>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</si>
  <si>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</si>
  <si>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</si>
  <si>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</si>
  <si>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</si>
  <si>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</si>
  <si>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</si>
  <si>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</si>
  <si>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</si>
  <si>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</si>
  <si>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</si>
  <si>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</si>
  <si>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</si>
  <si>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</si>
  <si>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</si>
  <si>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</si>
  <si>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</si>
  <si>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</si>
  <si>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</si>
  <si>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</si>
  <si>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</si>
  <si>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</si>
  <si>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</si>
  <si>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</si>
  <si>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</si>
  <si>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</si>
  <si>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</si>
  <si>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</si>
  <si>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</si>
  <si>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</si>
  <si>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</si>
  <si>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</si>
  <si>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</si>
  <si>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</si>
  <si>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</si>
  <si>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</si>
  <si>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</si>
  <si>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</si>
  <si>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</si>
  <si>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</si>
  <si>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</si>
  <si>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</si>
  <si>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</si>
  <si>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</si>
  <si>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</si>
  <si>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</si>
  <si>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</si>
  <si>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</si>
  <si>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</si>
  <si>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</si>
  <si>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</si>
  <si>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</si>
  <si>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</si>
  <si>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</si>
  <si>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</si>
  <si>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</si>
  <si>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</si>
  <si>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</si>
  <si>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</si>
  <si>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</si>
  <si>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</si>
  <si>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</si>
  <si>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</si>
  <si>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</si>
  <si>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</si>
  <si>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</si>
  <si>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</si>
  <si>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</si>
  <si>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</si>
  <si>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</si>
  <si>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</si>
  <si>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</si>
  <si>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</si>
  <si>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</si>
  <si>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</si>
  <si>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</si>
  <si>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</si>
  <si>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</si>
  <si>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</si>
  <si>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</si>
  <si>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</si>
  <si>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</si>
  <si>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</si>
  <si>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</si>
  <si>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</si>
  <si>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</si>
  <si>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</si>
  <si>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</si>
  <si>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</si>
  <si>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</si>
  <si>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</si>
  <si>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</si>
  <si>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</si>
  <si>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</si>
  <si>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</si>
  <si>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</si>
  <si>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</si>
  <si>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</si>
  <si>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</si>
  <si>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</si>
  <si>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</si>
  <si>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</si>
  <si>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</si>
  <si>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</si>
  <si>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</si>
  <si>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</si>
  <si>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</si>
  <si>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</si>
  <si>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</si>
  <si>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</si>
  <si>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</si>
  <si>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</si>
  <si>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</si>
  <si>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</si>
  <si>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</si>
  <si>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</si>
  <si>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</si>
  <si>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</si>
  <si>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</si>
  <si>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</si>
  <si>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</si>
  <si>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</si>
  <si>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</si>
  <si>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</si>
  <si>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</si>
  <si>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</si>
  <si>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</si>
  <si>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</si>
  <si>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</si>
  <si>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</si>
  <si>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</si>
  <si>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</si>
  <si>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</si>
  <si>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</si>
  <si>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</si>
  <si>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</si>
  <si>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</si>
  <si>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</si>
  <si>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</si>
  <si>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</si>
  <si>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</si>
  <si>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</si>
  <si>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</si>
  <si>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</si>
  <si>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</si>
  <si>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</si>
  <si>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</si>
  <si>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</si>
  <si>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</si>
  <si>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</si>
  <si>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</si>
  <si>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</si>
  <si>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</si>
  <si>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</si>
  <si>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</si>
  <si>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</si>
  <si>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</si>
  <si>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</si>
  <si>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</si>
  <si>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</si>
  <si>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</si>
  <si>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</si>
  <si>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</si>
  <si>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</si>
  <si>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</si>
  <si>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</si>
  <si>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</si>
  <si>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</si>
  <si>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</si>
  <si>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</si>
  <si>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</si>
  <si>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</si>
  <si>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</si>
  <si>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</si>
  <si>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</si>
  <si>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</si>
  <si>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</si>
  <si>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</si>
  <si>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</si>
  <si>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</si>
  <si>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</si>
  <si>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</si>
  <si>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</si>
  <si>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</si>
  <si>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</si>
  <si>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</si>
  <si>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</si>
  <si>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</si>
  <si>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</si>
  <si>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</si>
  <si>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</si>
  <si>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</si>
  <si>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</si>
  <si>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</si>
  <si>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</si>
  <si>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</si>
  <si>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</si>
  <si>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</si>
  <si>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</si>
  <si>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</si>
  <si>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</si>
  <si>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</si>
  <si>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</si>
  <si>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</si>
  <si>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</si>
  <si>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</si>
  <si>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</si>
  <si>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</si>
  <si>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</si>
  <si>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</si>
  <si>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</si>
  <si>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</si>
  <si>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</si>
  <si>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</si>
  <si>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</si>
  <si>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</si>
  <si>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</si>
  <si>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</si>
  <si>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</si>
  <si>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</si>
  <si>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</si>
  <si>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</si>
  <si>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</si>
  <si>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</si>
  <si>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</si>
  <si>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</si>
  <si>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</si>
  <si>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</si>
  <si>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</si>
  <si>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</si>
  <si>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</si>
  <si>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</si>
  <si>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</si>
  <si>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</si>
  <si>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</si>
  <si>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</si>
  <si>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</si>
  <si>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</si>
  <si>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</si>
  <si>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</si>
  <si>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</si>
  <si>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</si>
  <si>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</si>
  <si>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</si>
  <si>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</si>
  <si>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</si>
  <si>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</si>
  <si>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</si>
  <si>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</si>
  <si>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</si>
  <si>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</si>
  <si>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</si>
  <si>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</si>
  <si>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</si>
  <si>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</si>
  <si>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</si>
  <si>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</si>
  <si>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</si>
  <si>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</si>
  <si>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</si>
  <si>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</si>
  <si>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</si>
  <si>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</si>
  <si>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</si>
  <si>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</si>
  <si>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</si>
  <si>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</si>
  <si>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</si>
  <si>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</si>
  <si>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</si>
  <si>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</si>
  <si>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</si>
  <si>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</si>
  <si>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</si>
  <si>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</si>
  <si>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</si>
  <si>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</si>
  <si>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</si>
  <si>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</si>
  <si>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</si>
  <si>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</si>
  <si>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</si>
  <si>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</si>
  <si>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</si>
  <si>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</si>
  <si>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</si>
  <si>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</si>
  <si>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</si>
  <si>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</si>
  <si>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</si>
  <si>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</si>
  <si>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</si>
  <si>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</si>
  <si>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</si>
  <si>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</si>
  <si>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</si>
  <si>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</si>
  <si>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</si>
  <si>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</si>
  <si>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</si>
  <si>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</si>
  <si>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</si>
  <si>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</si>
  <si>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</si>
  <si>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</si>
  <si>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</si>
  <si>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</si>
  <si>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</si>
  <si>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</si>
  <si>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</si>
  <si>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</si>
  <si>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</si>
  <si>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</si>
  <si>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</si>
  <si>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</si>
  <si>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</si>
  <si>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</si>
  <si>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</si>
  <si>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</si>
  <si>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</si>
  <si>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</si>
  <si>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</si>
  <si>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</si>
  <si>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</si>
  <si>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</si>
  <si>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</si>
  <si>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</si>
  <si>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</si>
  <si>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</si>
  <si>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</si>
  <si>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</si>
  <si>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</si>
  <si>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</si>
  <si>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</si>
  <si>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</si>
  <si>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</si>
  <si>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</si>
  <si>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</si>
  <si>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</si>
  <si>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</si>
  <si>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</si>
  <si>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</si>
  <si>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</si>
  <si>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</si>
  <si>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</si>
  <si>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</si>
  <si>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</si>
  <si>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</si>
  <si>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</si>
  <si>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</si>
  <si>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</si>
  <si>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</si>
  <si>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</si>
  <si>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</si>
  <si>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</si>
  <si>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</si>
  <si>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</si>
  <si>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</si>
  <si>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</si>
  <si>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</si>
  <si>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</si>
  <si>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</si>
  <si>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</si>
  <si>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</si>
  <si>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</si>
  <si>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</si>
  <si>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</si>
  <si>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</si>
  <si>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</si>
  <si>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</si>
  <si>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</si>
  <si>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</si>
  <si>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</si>
  <si>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</si>
  <si>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</si>
  <si>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</si>
  <si>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</si>
  <si>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</si>
  <si>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</si>
  <si>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</si>
  <si>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</si>
  <si>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</si>
  <si>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</si>
  <si>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</si>
  <si>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</si>
  <si>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</si>
  <si>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</si>
  <si>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</si>
  <si>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</si>
  <si>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</si>
  <si>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</si>
  <si>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</si>
  <si>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</si>
  <si>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</si>
  <si>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</si>
  <si>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</si>
  <si>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</si>
  <si>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</si>
  <si>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</si>
  <si>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</si>
  <si>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</si>
  <si>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</si>
  <si>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</si>
  <si>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</si>
  <si>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</si>
  <si>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</si>
  <si>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</si>
  <si>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</si>
  <si>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</si>
  <si>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</si>
  <si>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</si>
  <si>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</si>
  <si>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</si>
  <si>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</si>
  <si>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</si>
  <si>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</si>
  <si>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</si>
  <si>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</si>
  <si>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</si>
  <si>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</si>
  <si>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</si>
  <si>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</si>
  <si>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</si>
  <si>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</si>
  <si>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</si>
  <si>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</si>
  <si>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</si>
  <si>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</si>
  <si>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</si>
  <si>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</si>
  <si>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</si>
  <si>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</si>
  <si>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</si>
  <si>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</si>
  <si>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</si>
  <si>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</si>
  <si>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</si>
  <si>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</si>
  <si>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</si>
  <si>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</si>
  <si>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</si>
  <si>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</si>
  <si>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</si>
  <si>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</si>
  <si>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</si>
  <si>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</si>
  <si>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</si>
  <si>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</si>
  <si>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</si>
  <si>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</si>
  <si>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</si>
  <si>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</si>
  <si>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</si>
  <si>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</si>
  <si>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</si>
  <si>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</si>
  <si>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</si>
  <si>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</si>
  <si>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</si>
  <si>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</si>
  <si>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</si>
  <si>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</si>
  <si>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</si>
  <si>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</si>
  <si>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</si>
  <si>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</si>
  <si>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</si>
  <si>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</si>
  <si>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</si>
  <si>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</si>
  <si>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</si>
  <si>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</si>
  <si>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</si>
  <si>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</si>
  <si>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</si>
  <si>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</si>
  <si>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</si>
  <si>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</si>
  <si>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</si>
  <si>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</si>
  <si>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</si>
  <si>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</si>
  <si>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</si>
  <si>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</si>
  <si>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</si>
  <si>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</si>
  <si>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</si>
  <si>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</si>
  <si>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</si>
  <si>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</si>
  <si>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</si>
  <si>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</si>
  <si>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</si>
  <si>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</si>
  <si>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</si>
  <si>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</si>
  <si>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</si>
  <si>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</si>
  <si>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</si>
  <si>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</si>
  <si>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</si>
  <si>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</si>
  <si>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</si>
  <si>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</si>
  <si>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</si>
  <si>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</si>
  <si>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</si>
  <si>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</si>
  <si>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</si>
  <si>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</si>
  <si>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</si>
  <si>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</si>
  <si>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</si>
  <si>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</si>
  <si>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</si>
  <si>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</si>
  <si>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</si>
  <si>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</si>
  <si>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</si>
  <si>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</si>
  <si>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</si>
  <si>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</si>
  <si>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</si>
  <si>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</si>
  <si>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</si>
  <si>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</si>
  <si>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</si>
  <si>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</si>
  <si>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</si>
  <si>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</si>
  <si>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</si>
  <si>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</si>
  <si>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</si>
  <si>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</si>
  <si>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</si>
  <si>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</si>
  <si>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</si>
  <si>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</si>
  <si>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</si>
  <si>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</si>
  <si>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</si>
  <si>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</si>
  <si>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</si>
  <si>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</si>
  <si>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</si>
  <si>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</si>
  <si>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</si>
  <si>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</si>
  <si>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</si>
  <si>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</si>
  <si>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</si>
  <si>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</si>
  <si>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</si>
  <si>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</si>
  <si>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</si>
  <si>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</si>
  <si>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</si>
  <si>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</si>
  <si>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</si>
  <si>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</si>
  <si>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</si>
  <si>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</si>
  <si>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</si>
  <si>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</si>
  <si>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</si>
  <si>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</si>
  <si>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</si>
  <si>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</si>
  <si>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</si>
  <si>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</si>
  <si>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</si>
  <si>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</si>
  <si>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</si>
  <si>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</si>
  <si>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</si>
  <si>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</si>
  <si>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</si>
  <si>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</si>
  <si>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</si>
  <si>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</si>
  <si>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</si>
  <si>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</si>
  <si>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</si>
  <si>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</si>
  <si>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</si>
  <si>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</si>
  <si>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</si>
  <si>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</si>
  <si>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</si>
  <si>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</si>
  <si>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</si>
  <si>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</si>
  <si>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</si>
  <si>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</si>
  <si>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</si>
  <si>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</si>
  <si>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</si>
  <si>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</si>
  <si>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</si>
  <si>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</si>
  <si>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</si>
  <si>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</si>
  <si>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</si>
  <si>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</si>
  <si>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</si>
  <si>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</si>
  <si>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</si>
  <si>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</si>
  <si>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</si>
  <si>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</si>
  <si>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</si>
  <si>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</si>
  <si>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</si>
  <si>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</si>
  <si>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</si>
  <si>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</si>
  <si>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</si>
  <si>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</si>
  <si>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</si>
  <si>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</si>
  <si>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</si>
  <si>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</si>
  <si>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</si>
  <si>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</si>
  <si>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</si>
  <si>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</si>
  <si>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</si>
  <si>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</si>
  <si>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</si>
  <si>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</si>
  <si>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</si>
  <si>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</si>
  <si>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</si>
  <si>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</si>
  <si>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</si>
  <si>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</si>
  <si>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</si>
  <si>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</si>
  <si>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</si>
  <si>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</si>
  <si>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</si>
  <si>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</si>
  <si>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</si>
  <si>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</si>
  <si>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</si>
  <si>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</si>
  <si>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</si>
  <si>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</si>
  <si>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</si>
  <si>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</si>
  <si>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</si>
  <si>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</si>
  <si>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</si>
  <si>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</si>
  <si>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</si>
  <si>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</si>
  <si>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</si>
  <si>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</si>
  <si>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</si>
  <si>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</si>
  <si>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</si>
  <si>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</si>
  <si>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</si>
  <si>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</si>
  <si>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</si>
  <si>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</si>
  <si>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</si>
  <si>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</si>
  <si>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</si>
  <si>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</si>
  <si>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</si>
  <si>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</si>
  <si>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</si>
  <si>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</si>
  <si>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</si>
  <si>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</si>
  <si>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</si>
  <si>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</si>
  <si>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</si>
  <si>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</si>
  <si>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</si>
  <si>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</si>
  <si>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</si>
  <si>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</si>
  <si>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</si>
  <si>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</si>
  <si>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</si>
  <si>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</si>
  <si>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</si>
  <si>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</si>
  <si>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</si>
  <si>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</si>
  <si>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</si>
  <si>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</si>
  <si>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</si>
  <si>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</si>
  <si>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</si>
  <si>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</si>
  <si>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</si>
  <si>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</si>
  <si>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</si>
  <si>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</si>
  <si>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</si>
  <si>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</si>
  <si>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</si>
  <si>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</si>
  <si>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</si>
  <si>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</si>
  <si>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</si>
  <si>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</si>
  <si>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</si>
  <si>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</si>
  <si>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</si>
  <si>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</si>
  <si>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</si>
  <si>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</si>
  <si>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</si>
  <si>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</si>
  <si>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</si>
  <si>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</si>
  <si>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</si>
  <si>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</si>
  <si>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</si>
  <si>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</si>
  <si>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</si>
  <si>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</si>
  <si>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</si>
  <si>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</si>
  <si>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</si>
  <si>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</si>
  <si>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</si>
  <si>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</si>
  <si>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</si>
  <si>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</si>
  <si>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</si>
  <si>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</si>
  <si>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</si>
  <si>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</si>
  <si>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</si>
  <si>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</si>
  <si>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</si>
  <si>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</si>
  <si>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</si>
  <si>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</si>
  <si>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</si>
  <si>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</si>
  <si>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</si>
  <si>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</si>
  <si>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</si>
  <si>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</si>
  <si>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</si>
  <si>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</si>
  <si>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</si>
  <si>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</si>
  <si>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</si>
  <si>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</si>
  <si>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</si>
  <si>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</si>
  <si>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</si>
  <si>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</si>
  <si>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</si>
  <si>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</si>
  <si>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</si>
  <si>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</si>
  <si>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</si>
  <si>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</si>
  <si>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</si>
  <si>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</si>
  <si>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</si>
  <si>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</si>
  <si>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</si>
  <si>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</si>
  <si>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</si>
  <si>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</si>
  <si>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</si>
  <si>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</si>
  <si>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</si>
  <si>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</si>
  <si>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</si>
  <si>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</si>
  <si>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</si>
  <si>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</si>
  <si>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</si>
  <si>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</si>
  <si>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</si>
  <si>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</si>
  <si>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</si>
  <si>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</si>
  <si>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</si>
  <si>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</si>
  <si>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</si>
  <si>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</si>
  <si>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</si>
  <si>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</si>
  <si>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</si>
  <si>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</si>
  <si>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</si>
  <si>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</si>
  <si>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</si>
  <si>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</si>
  <si>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</si>
  <si>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</si>
  <si>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</si>
  <si>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</si>
  <si>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</si>
  <si>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</si>
  <si>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</si>
  <si>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</si>
  <si>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</si>
  <si>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</si>
  <si>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</si>
  <si>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</si>
  <si>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</si>
  <si>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</si>
  <si>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</si>
  <si>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</si>
  <si>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</si>
  <si>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</si>
  <si>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</si>
  <si>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</si>
  <si>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</si>
  <si>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</si>
  <si>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</si>
  <si>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</si>
  <si>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</si>
  <si>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</si>
  <si>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</si>
  <si>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</si>
  <si>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</si>
  <si>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</si>
  <si>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</si>
  <si>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</si>
  <si>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</si>
  <si>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</si>
  <si>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</si>
  <si>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</si>
  <si>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</si>
  <si>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</si>
  <si>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</si>
  <si>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</si>
  <si>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</si>
  <si>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</si>
  <si>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</si>
  <si>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</si>
  <si>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</si>
  <si>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</si>
  <si>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</si>
  <si>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</si>
  <si>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</si>
  <si>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</si>
  <si>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</si>
  <si>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</si>
  <si>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</si>
  <si>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</si>
  <si>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</si>
  <si>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</si>
  <si>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</si>
  <si>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</si>
  <si>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</si>
  <si>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</si>
  <si>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</si>
  <si>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</si>
  <si>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</si>
  <si>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</si>
  <si>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</si>
  <si>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</si>
  <si>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</si>
  <si>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</si>
  <si>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</si>
  <si>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</si>
  <si>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</si>
  <si>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</si>
  <si>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</si>
  <si>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</si>
  <si>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</si>
  <si>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</si>
  <si>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</si>
  <si>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</si>
  <si>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</si>
  <si>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</si>
  <si>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</si>
  <si>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</si>
  <si>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</si>
  <si>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</si>
  <si>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</si>
  <si>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</si>
  <si>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</si>
  <si>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</si>
  <si>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</si>
  <si>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</si>
  <si>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</si>
  <si>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</si>
  <si>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</si>
  <si>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</si>
  <si>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</si>
  <si>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</si>
  <si>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</si>
  <si>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</si>
  <si>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</si>
  <si>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</si>
  <si>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</si>
  <si>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</si>
  <si>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</si>
  <si>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</si>
  <si>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</si>
  <si>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</si>
  <si>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</si>
  <si>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</si>
  <si>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</si>
  <si>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</si>
  <si>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</si>
  <si>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</si>
  <si>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</si>
  <si>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</si>
  <si>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</si>
  <si>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</si>
  <si>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</si>
  <si>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</si>
  <si>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</si>
  <si>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</si>
  <si>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</si>
  <si>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</si>
  <si>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</si>
  <si>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</si>
  <si>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</si>
  <si>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</si>
  <si>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</si>
  <si>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</si>
  <si>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</si>
  <si>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</si>
  <si>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</si>
  <si>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</si>
  <si>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</si>
  <si>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</si>
  <si>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</si>
  <si>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</si>
  <si>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</si>
  <si>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</si>
  <si>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</si>
  <si>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</si>
  <si>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</si>
  <si>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</si>
  <si>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</si>
  <si>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</si>
  <si>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</si>
  <si>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</si>
  <si>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</si>
  <si>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</si>
  <si>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</si>
  <si>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</si>
  <si>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</si>
  <si>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</si>
  <si>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</si>
  <si>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</si>
  <si>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</si>
  <si>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</si>
  <si>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</si>
  <si>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</si>
  <si>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</si>
  <si>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</si>
  <si>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</si>
  <si>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</si>
  <si>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</si>
  <si>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</si>
  <si>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</si>
  <si>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</si>
  <si>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</si>
  <si>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</si>
  <si>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</si>
  <si>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</si>
  <si>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</si>
  <si>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</si>
  <si>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</si>
  <si>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</si>
  <si>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</si>
  <si>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</si>
  <si>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</si>
  <si>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</si>
  <si>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</si>
  <si>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</si>
  <si>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</si>
  <si>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</si>
  <si>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</si>
  <si>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</si>
  <si>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</si>
  <si>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</si>
  <si>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</si>
  <si>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</si>
  <si>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</si>
  <si>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</si>
  <si>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</si>
  <si>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</si>
  <si>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</si>
  <si>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</si>
  <si>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</si>
  <si>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</si>
  <si>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</si>
  <si>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</si>
  <si>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</si>
  <si>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</si>
  <si>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</si>
  <si>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</si>
  <si>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</si>
  <si>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</si>
  <si>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</si>
  <si>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</si>
  <si>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</si>
  <si>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</si>
  <si>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</si>
  <si>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</si>
  <si>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</si>
  <si>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</si>
  <si>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</si>
  <si>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</si>
  <si>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</si>
  <si>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</si>
  <si>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</si>
  <si>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</si>
  <si>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</si>
  <si>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</si>
  <si>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</si>
  <si>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</si>
  <si>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</si>
  <si>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</si>
  <si>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</si>
  <si>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</si>
  <si>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</si>
  <si>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</si>
  <si>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</si>
  <si>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</si>
  <si>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</si>
  <si>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</si>
  <si>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</si>
  <si>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</si>
  <si>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</si>
  <si>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</si>
  <si>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</si>
  <si>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</si>
  <si>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</si>
  <si>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</si>
  <si>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</si>
  <si>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</si>
  <si>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</si>
  <si>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</si>
  <si>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</si>
  <si>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</si>
  <si>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</si>
  <si>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</si>
  <si>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</si>
  <si>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</si>
  <si>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</si>
  <si>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</si>
  <si>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</si>
  <si>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</si>
  <si>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</si>
  <si>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</si>
  <si>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</si>
  <si>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</si>
  <si>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</si>
  <si>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</si>
  <si>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</si>
  <si>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</si>
  <si>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</si>
  <si>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</si>
  <si>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</si>
  <si>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</si>
  <si>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</si>
  <si>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</si>
  <si>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</si>
  <si>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</si>
  <si>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</si>
  <si>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</si>
  <si>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</si>
  <si>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</si>
  <si>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</si>
  <si>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</si>
  <si>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</si>
  <si>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</si>
  <si>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</si>
  <si>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</si>
  <si>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</si>
  <si>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</si>
  <si>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</si>
  <si>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</si>
  <si>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</si>
  <si>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</si>
  <si>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</si>
  <si>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</si>
  <si>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</si>
  <si>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</si>
  <si>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</si>
  <si>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</si>
  <si>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</si>
  <si>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</si>
  <si>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</si>
  <si>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</si>
  <si>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</si>
  <si>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</si>
  <si>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</si>
  <si>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</si>
  <si>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</si>
  <si>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</si>
  <si>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</si>
  <si>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</si>
  <si>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</si>
  <si>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</si>
  <si>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</si>
  <si>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</si>
  <si>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</si>
  <si>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</si>
  <si>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</si>
  <si>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</si>
  <si>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</si>
  <si>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</si>
  <si>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</si>
  <si>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</si>
  <si>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</si>
  <si>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</si>
  <si>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</si>
  <si>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</si>
  <si>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</si>
  <si>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</si>
  <si>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</si>
  <si>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</si>
  <si>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</si>
  <si>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</si>
  <si>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</si>
  <si>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</si>
  <si>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</si>
  <si>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</si>
  <si>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</si>
  <si>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</si>
  <si>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</si>
  <si>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</si>
  <si>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</si>
  <si>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</si>
  <si>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</si>
  <si>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</si>
  <si>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</si>
  <si>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</si>
  <si>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</si>
  <si>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</si>
  <si>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</si>
  <si>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</si>
  <si>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</si>
  <si>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</si>
  <si>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</si>
  <si>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</si>
  <si>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</si>
  <si>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</si>
  <si>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</si>
  <si>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</si>
  <si>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</si>
  <si>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</si>
  <si>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</si>
  <si>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</si>
  <si>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</si>
  <si>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</si>
  <si>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</si>
  <si>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</si>
  <si>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</si>
  <si>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</si>
  <si>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</si>
  <si>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</si>
  <si>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</si>
  <si>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</si>
  <si>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</si>
  <si>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</si>
  <si>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</si>
  <si>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</si>
  <si>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</si>
  <si>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</si>
  <si>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</si>
  <si>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</si>
  <si>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</si>
  <si>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</si>
  <si>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</si>
  <si>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</si>
  <si>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</si>
  <si>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</si>
  <si>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</si>
  <si>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</si>
  <si>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</si>
  <si>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</si>
  <si>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</si>
  <si>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</si>
  <si>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</si>
  <si>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</si>
  <si>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</si>
  <si>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</si>
  <si>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</si>
  <si>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</si>
  <si>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</si>
  <si>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</si>
  <si>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</si>
  <si>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</si>
  <si>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</si>
  <si>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</si>
  <si>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</si>
  <si>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</si>
  <si>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</si>
  <si>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</si>
  <si>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</si>
  <si>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</si>
  <si>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</si>
  <si>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</si>
  <si>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</si>
  <si>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</si>
  <si>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</si>
  <si>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</si>
  <si>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</si>
  <si>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</si>
  <si>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</si>
  <si>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</si>
  <si>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</si>
  <si>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</si>
  <si>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</si>
  <si>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</si>
  <si>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</si>
  <si>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</si>
  <si>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</si>
  <si>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</si>
  <si>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</si>
  <si>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</si>
  <si>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</si>
  <si>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</si>
  <si>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</si>
  <si>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</si>
  <si>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</si>
  <si>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</si>
  <si>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</si>
  <si>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</si>
  <si>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</si>
  <si>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</si>
  <si>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</si>
  <si>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</si>
  <si>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</si>
  <si>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</si>
  <si>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</si>
  <si>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</si>
  <si>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</si>
  <si>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</si>
  <si>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</si>
  <si>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</si>
  <si>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</si>
  <si>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</si>
  <si>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</si>
  <si>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</si>
  <si>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</si>
  <si>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</si>
  <si>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</si>
  <si>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</si>
  <si>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</si>
  <si>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</si>
  <si>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</si>
  <si>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</si>
  <si>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</si>
  <si>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</si>
  <si>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</si>
  <si>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</si>
  <si>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</si>
  <si>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</si>
  <si>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</si>
  <si>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</si>
  <si>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</si>
  <si>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</si>
  <si>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</si>
  <si>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</si>
  <si>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</si>
  <si>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</si>
  <si>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</si>
  <si>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</si>
  <si>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</si>
  <si>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</si>
  <si>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</si>
  <si>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</si>
  <si>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</si>
  <si>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</si>
  <si>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</si>
  <si>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</si>
  <si>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</si>
  <si>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</si>
  <si>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</si>
  <si>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</si>
  <si>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</si>
  <si>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</si>
  <si>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</si>
  <si>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</si>
  <si>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</si>
  <si>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</si>
  <si>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</si>
  <si>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</si>
  <si>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</si>
  <si>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</si>
  <si>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</si>
  <si>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</si>
  <si>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</si>
  <si>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</si>
  <si>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</si>
  <si>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</si>
  <si>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</si>
  <si>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</si>
  <si>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</si>
  <si>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</si>
  <si>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</si>
  <si>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</si>
  <si>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</si>
  <si>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</si>
  <si>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</si>
  <si>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</si>
  <si>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</si>
  <si>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</si>
  <si>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</si>
  <si>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</si>
  <si>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</si>
  <si>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</si>
  <si>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</si>
  <si>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</si>
  <si>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</si>
  <si>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</si>
  <si>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</si>
  <si>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</si>
  <si>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</si>
  <si>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</si>
  <si>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</si>
  <si>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</si>
  <si>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</si>
  <si>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</si>
  <si>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</si>
  <si>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</si>
  <si>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</si>
  <si>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</si>
  <si>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</si>
  <si>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</si>
  <si>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</si>
  <si>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</si>
  <si>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</si>
  <si>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</si>
  <si>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</si>
  <si>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</si>
  <si>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</si>
  <si>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</si>
  <si>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</si>
  <si>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</si>
  <si>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</si>
  <si>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</si>
  <si>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</si>
  <si>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</si>
  <si>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</si>
  <si>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</si>
  <si>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</si>
  <si>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</si>
  <si>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</si>
  <si>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</si>
  <si>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</si>
  <si>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</si>
  <si>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</si>
  <si>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</si>
  <si>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</si>
  <si>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</si>
  <si>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</si>
  <si>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</si>
  <si>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</si>
  <si>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</si>
  <si>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</si>
  <si>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</si>
  <si>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</si>
  <si>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</si>
  <si>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</si>
  <si>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</si>
  <si>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</si>
  <si>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</si>
  <si>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</si>
  <si>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</si>
  <si>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</si>
  <si>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</si>
  <si>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</si>
  <si>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</si>
  <si>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</si>
  <si>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</si>
  <si>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</si>
  <si>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</si>
  <si>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</si>
  <si>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</si>
  <si>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</si>
  <si>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</si>
  <si>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</si>
  <si>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</si>
  <si>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</si>
  <si>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</si>
  <si>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</si>
  <si>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</si>
  <si>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</si>
  <si>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</si>
  <si>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</si>
  <si>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</si>
  <si>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</si>
  <si>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</si>
  <si>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</si>
  <si>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</si>
  <si>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</si>
  <si>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</si>
  <si>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</si>
  <si>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</si>
  <si>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</si>
  <si>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</si>
  <si>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</si>
  <si>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</si>
  <si>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</si>
  <si>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</si>
  <si>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</si>
  <si>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</si>
  <si>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</si>
  <si>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</si>
  <si>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</si>
  <si>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</si>
  <si>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</si>
  <si>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</si>
  <si>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</si>
  <si>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</si>
  <si>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</si>
  <si>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</si>
  <si>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</si>
  <si>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</si>
  <si>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</si>
  <si>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</si>
  <si>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</si>
  <si>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</si>
  <si>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</si>
  <si>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</si>
  <si>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</si>
  <si>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</si>
  <si>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</si>
  <si>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</si>
  <si>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</si>
  <si>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</si>
  <si>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</si>
  <si>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</si>
  <si>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</si>
  <si>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</si>
  <si>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</si>
  <si>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</si>
  <si>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</si>
  <si>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</si>
  <si>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</si>
  <si>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</si>
  <si>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</si>
  <si>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</si>
  <si>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</si>
  <si>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</si>
  <si>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</si>
  <si>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</si>
  <si>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</si>
  <si>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</si>
  <si>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</si>
  <si>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</si>
  <si>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</si>
  <si>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</si>
  <si>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</si>
  <si>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</si>
  <si>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</si>
  <si>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</si>
  <si>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</si>
  <si>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</si>
  <si>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</si>
  <si>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</si>
  <si>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</si>
  <si>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</si>
  <si>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</si>
  <si>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</si>
  <si>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</si>
  <si>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</si>
  <si>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</si>
  <si>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</si>
  <si>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</si>
  <si>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</si>
  <si>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</si>
  <si>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</si>
  <si>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</si>
  <si>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</si>
  <si>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</si>
  <si>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</si>
  <si>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</si>
  <si>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</si>
  <si>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</si>
  <si>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</si>
  <si>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</si>
  <si>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</si>
  <si>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</si>
  <si>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</si>
  <si>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</si>
  <si>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</si>
  <si>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</si>
  <si>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</si>
  <si>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</si>
  <si>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</si>
  <si>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</si>
  <si>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</si>
  <si>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</si>
  <si>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</si>
  <si>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</si>
  <si>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</si>
  <si>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</si>
  <si>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</si>
  <si>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</si>
  <si>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</si>
  <si>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</si>
  <si>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</si>
  <si>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</si>
  <si>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</si>
  <si>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</si>
  <si>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</si>
  <si>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</si>
  <si>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</si>
  <si>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</si>
  <si>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</si>
  <si>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</si>
  <si>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</si>
  <si>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</si>
  <si>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</si>
  <si>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</si>
  <si>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</si>
  <si>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</si>
  <si>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</si>
  <si>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</si>
  <si>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</si>
  <si>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</si>
  <si>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</si>
  <si>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</si>
  <si>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</si>
  <si>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</si>
  <si>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</si>
  <si>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</si>
  <si>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</si>
  <si>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</si>
  <si>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</si>
  <si>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</si>
  <si>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</si>
  <si>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</si>
  <si>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</si>
  <si>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</si>
  <si>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</si>
  <si>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</si>
  <si>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</si>
  <si>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</si>
  <si>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</si>
  <si>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</si>
  <si>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</si>
  <si>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</si>
  <si>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</si>
  <si>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</si>
  <si>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</si>
  <si>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</si>
  <si>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</si>
  <si>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</si>
  <si>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</si>
  <si>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</si>
  <si>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</si>
  <si>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</si>
  <si>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</si>
  <si>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</si>
  <si>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</si>
  <si>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</si>
  <si>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</si>
  <si>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</si>
  <si>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</si>
  <si>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</si>
  <si>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</si>
  <si>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</si>
  <si>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</si>
  <si>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</si>
  <si>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</si>
  <si>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</si>
  <si>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</si>
  <si>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</si>
  <si>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</si>
  <si>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</si>
  <si>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</si>
  <si>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</si>
  <si>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</si>
  <si>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</si>
  <si>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</si>
  <si>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</si>
  <si>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</si>
  <si>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</si>
  <si>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</si>
  <si>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</si>
  <si>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</si>
  <si>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</si>
  <si>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</si>
  <si>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</si>
  <si>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</si>
  <si>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</si>
  <si>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</si>
  <si>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</si>
  <si>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</si>
  <si>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</si>
  <si>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</si>
  <si>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</si>
  <si>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</si>
  <si>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</si>
  <si>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</si>
  <si>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</si>
  <si>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</si>
  <si>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</si>
  <si>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</si>
  <si>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</si>
  <si>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</si>
  <si>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</si>
  <si>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</si>
  <si>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</si>
  <si>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</si>
  <si>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</si>
  <si>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</si>
  <si>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</si>
  <si>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</si>
  <si>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</si>
  <si>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</si>
  <si>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</si>
  <si>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</si>
  <si>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</si>
  <si>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</si>
  <si>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</si>
  <si>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</si>
  <si>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</si>
  <si>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</si>
  <si>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</si>
  <si>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</si>
  <si>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</si>
  <si>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</si>
  <si>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</si>
  <si>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</si>
  <si>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</si>
  <si>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</si>
  <si>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</si>
  <si>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</si>
  <si>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</si>
  <si>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</si>
  <si>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</si>
  <si>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</si>
  <si>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</si>
  <si>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</si>
  <si>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</si>
  <si>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</si>
  <si>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</si>
  <si>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</si>
  <si>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</si>
  <si>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</si>
  <si>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</si>
  <si>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</si>
  <si>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</si>
  <si>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</si>
  <si>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</si>
  <si>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</si>
  <si>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</si>
  <si>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</si>
  <si>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</si>
  <si>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</si>
  <si>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</si>
  <si>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</si>
  <si>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</si>
  <si>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</si>
  <si>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</si>
  <si>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</si>
  <si>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</si>
  <si>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</si>
  <si>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</si>
  <si>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</si>
  <si>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</si>
  <si>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</si>
  <si>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</si>
  <si>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</si>
  <si>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</si>
  <si>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</si>
  <si>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</si>
  <si>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</si>
  <si>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</si>
  <si>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</si>
  <si>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</si>
  <si>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</si>
  <si>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</si>
  <si>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</si>
  <si>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</si>
  <si>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</si>
  <si>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</si>
  <si>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</si>
  <si>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</si>
  <si>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</si>
  <si>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</si>
  <si>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</si>
  <si>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</si>
  <si>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</si>
  <si>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</si>
  <si>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</si>
  <si>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</si>
  <si>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</si>
  <si>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</si>
  <si>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</si>
  <si>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</si>
  <si>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</si>
  <si>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</si>
  <si>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</si>
  <si>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</si>
  <si>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</si>
  <si>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</si>
  <si>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</si>
  <si>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</si>
  <si>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</si>
  <si>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</si>
  <si>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</si>
  <si>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</si>
  <si>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</si>
  <si>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</si>
  <si>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</si>
  <si>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</si>
  <si>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</si>
  <si>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</si>
  <si>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</si>
  <si>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</si>
  <si>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</si>
  <si>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</si>
  <si>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</si>
  <si>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</si>
  <si>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</si>
  <si>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</si>
  <si>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</si>
  <si>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</si>
  <si>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</si>
  <si>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</si>
  <si>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</si>
  <si>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</si>
  <si>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</si>
  <si>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</si>
  <si>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</si>
  <si>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</si>
  <si>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</si>
  <si>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</si>
  <si>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</si>
  <si>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</si>
  <si>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</si>
  <si>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</si>
  <si>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</si>
  <si>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</si>
  <si>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</si>
  <si>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</si>
  <si>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</si>
  <si>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</si>
  <si>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</si>
  <si>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</si>
  <si>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</si>
  <si>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</si>
  <si>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</si>
  <si>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</si>
  <si>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</si>
  <si>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</si>
  <si>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</si>
  <si>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</si>
  <si>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</si>
  <si>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</si>
  <si>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</si>
  <si>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</si>
  <si>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</si>
  <si>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</si>
  <si>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</si>
  <si>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</si>
  <si>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</si>
  <si>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</si>
  <si>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</si>
  <si>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</si>
  <si>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</si>
  <si>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</si>
  <si>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</si>
  <si>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</si>
  <si>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</si>
  <si>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</si>
  <si>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</si>
  <si>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</si>
  <si>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</si>
  <si>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</si>
  <si>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</si>
  <si>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</si>
  <si>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</si>
  <si>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</si>
  <si>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</si>
  <si>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</si>
  <si>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</si>
  <si>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</si>
  <si>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</si>
  <si>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</si>
  <si>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</si>
  <si>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</si>
  <si>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</si>
  <si>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</si>
  <si>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</si>
  <si>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</si>
  <si>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</si>
  <si>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</si>
  <si>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</si>
  <si>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</si>
  <si>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</si>
  <si>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</si>
  <si>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</si>
  <si>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</si>
  <si>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</si>
  <si>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</si>
  <si>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</si>
  <si>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</si>
  <si>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</si>
  <si>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</si>
  <si>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</si>
  <si>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</si>
  <si>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</si>
  <si>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</si>
  <si>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</si>
  <si>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</si>
  <si>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</si>
  <si>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</si>
  <si>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</si>
  <si>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</si>
  <si>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</si>
  <si>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</si>
  <si>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</si>
  <si>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</si>
  <si>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</si>
  <si>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</si>
  <si>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</si>
  <si>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</si>
  <si>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</si>
  <si>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</si>
  <si>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</si>
  <si>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</si>
  <si>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</si>
  <si>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</si>
  <si>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</si>
  <si>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</si>
  <si>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</si>
  <si>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</si>
  <si>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</si>
  <si>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</si>
  <si>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</si>
  <si>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</si>
  <si>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</si>
  <si>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</si>
  <si>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</si>
  <si>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</si>
  <si>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</si>
  <si>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</si>
  <si>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</si>
  <si>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</si>
  <si>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</si>
  <si>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</si>
  <si>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</si>
  <si>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</si>
  <si>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</si>
  <si>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</si>
  <si>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</si>
  <si>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</si>
  <si>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</si>
  <si>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</si>
  <si>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</si>
  <si>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</si>
  <si>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</si>
  <si>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</si>
  <si>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</si>
  <si>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</si>
  <si>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</si>
  <si>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</si>
  <si>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</si>
  <si>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</si>
  <si>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</si>
  <si>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</si>
  <si>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</si>
  <si>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</si>
  <si>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</si>
  <si>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</si>
  <si>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</si>
  <si>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</si>
  <si>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</si>
  <si>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</si>
  <si>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</si>
  <si>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</si>
  <si>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</si>
  <si>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</si>
  <si>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</si>
  <si>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</si>
  <si>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</si>
  <si>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</si>
  <si>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</si>
  <si>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</si>
  <si>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</si>
  <si>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</si>
  <si>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</si>
  <si>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</si>
  <si>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</si>
  <si>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</si>
  <si>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</si>
  <si>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</si>
  <si>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</si>
  <si>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</si>
  <si>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</si>
  <si>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</si>
  <si>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</si>
  <si>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</si>
  <si>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</si>
  <si>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</si>
  <si>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</si>
  <si>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</si>
  <si>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</si>
  <si>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</si>
  <si>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</si>
  <si>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</si>
  <si>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</si>
  <si>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</si>
  <si>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</si>
  <si>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</si>
  <si>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</si>
  <si>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</si>
  <si>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</si>
  <si>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</si>
  <si>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</si>
  <si>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</si>
  <si>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</si>
  <si>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</si>
  <si>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</si>
  <si>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</si>
  <si>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</si>
  <si>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</si>
  <si>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</si>
  <si>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</si>
  <si>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</si>
  <si>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</si>
  <si>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</si>
  <si>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</si>
  <si>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</si>
  <si>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</si>
  <si>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</si>
  <si>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</si>
  <si>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</si>
  <si>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</si>
  <si>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</si>
  <si>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</si>
  <si>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</si>
  <si>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</si>
  <si>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</si>
  <si>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</si>
  <si>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</si>
  <si>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</si>
  <si>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</si>
  <si>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</si>
  <si>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</si>
  <si>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</si>
  <si>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</si>
  <si>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</si>
  <si>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</si>
  <si>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</si>
  <si>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</si>
  <si>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</si>
  <si>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</si>
  <si>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</si>
  <si>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</si>
  <si>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</si>
  <si>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</si>
  <si>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</si>
  <si>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</si>
  <si>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</si>
  <si>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</si>
  <si>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</si>
  <si>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</si>
  <si>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</si>
  <si>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</si>
  <si>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</si>
  <si>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</si>
  <si>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</si>
  <si>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</si>
  <si>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</si>
  <si>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</si>
  <si>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</si>
  <si>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</si>
  <si>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</si>
  <si>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</si>
  <si>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</si>
  <si>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</si>
  <si>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</si>
  <si>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</si>
  <si>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</si>
  <si>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</si>
  <si>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</si>
  <si>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</si>
  <si>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</si>
  <si>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</si>
  <si>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</si>
  <si>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</si>
  <si>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</si>
  <si>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</si>
  <si>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</si>
  <si>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</si>
  <si>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</si>
  <si>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</si>
  <si>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</si>
  <si>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</si>
  <si>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</si>
  <si>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</si>
  <si>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</si>
  <si>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</si>
  <si>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</si>
  <si>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</si>
  <si>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</si>
  <si>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</si>
  <si>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</si>
  <si>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</si>
  <si>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</si>
  <si>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</si>
  <si>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</si>
  <si>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</si>
  <si>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</si>
  <si>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</si>
  <si>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</si>
  <si>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</si>
  <si>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</si>
  <si>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</si>
  <si>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</si>
  <si>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</si>
  <si>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</si>
  <si>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</si>
  <si>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</si>
  <si>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</si>
  <si>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</si>
  <si>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</si>
  <si>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</si>
  <si>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</si>
  <si>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</si>
  <si>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</si>
  <si>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</si>
  <si>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</si>
  <si>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</si>
  <si>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</si>
  <si>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</si>
  <si>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</si>
  <si>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</si>
  <si>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</si>
  <si>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</si>
  <si>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</si>
  <si>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</si>
  <si>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</si>
  <si>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</si>
  <si>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</si>
  <si>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</si>
  <si>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</si>
  <si>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</si>
  <si>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</si>
  <si>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</si>
  <si>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</si>
  <si>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</si>
  <si>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</si>
  <si>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</si>
  <si>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</si>
  <si>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</si>
  <si>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</si>
  <si>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</si>
  <si>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</si>
  <si>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</si>
  <si>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</si>
  <si>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</si>
  <si>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</si>
  <si>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</si>
  <si>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</si>
  <si>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</si>
  <si>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</si>
  <si>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</si>
  <si>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</si>
  <si>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</si>
  <si>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</si>
  <si>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</si>
  <si>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</si>
  <si>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</si>
  <si>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</si>
  <si>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</si>
  <si>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</si>
  <si>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</si>
  <si>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</si>
  <si>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</si>
  <si>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</si>
  <si>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</si>
  <si>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</si>
  <si>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</si>
  <si>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</si>
  <si>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</si>
  <si>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</si>
  <si>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</si>
  <si>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</si>
  <si>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</si>
  <si>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</si>
  <si>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</si>
  <si>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</si>
  <si>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</si>
  <si>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</si>
  <si>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</si>
  <si>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</si>
  <si>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</si>
  <si>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</si>
  <si>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</si>
  <si>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</si>
  <si>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</si>
  <si>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</si>
  <si>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</si>
  <si>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</si>
  <si>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</si>
  <si>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</si>
  <si>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</si>
  <si>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</si>
  <si>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</si>
  <si>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</si>
  <si>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</si>
  <si>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</si>
  <si>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</si>
  <si>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</si>
  <si>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</si>
  <si>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</si>
  <si>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</si>
  <si>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</si>
  <si>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</si>
  <si>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</si>
  <si>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</si>
  <si>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</si>
  <si>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</si>
  <si>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</si>
  <si>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</si>
  <si>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</si>
  <si>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</si>
  <si>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</si>
  <si>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</si>
  <si>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</si>
  <si>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</si>
  <si>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</si>
  <si>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</si>
  <si>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</si>
  <si>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</si>
  <si>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</si>
  <si>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</si>
  <si>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</si>
  <si>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</si>
  <si>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</si>
  <si>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</si>
  <si>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</si>
  <si>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</si>
  <si>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</si>
  <si>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</si>
  <si>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</si>
  <si>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</si>
  <si>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</si>
  <si>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</si>
  <si>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</si>
  <si>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</si>
  <si>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</si>
  <si>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</si>
  <si>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</si>
  <si>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</si>
  <si>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</si>
  <si>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</si>
  <si>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</si>
  <si>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</si>
  <si>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</si>
  <si>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</si>
  <si>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</si>
  <si>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</si>
  <si>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</si>
  <si>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</si>
  <si>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</si>
  <si>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</si>
  <si>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</si>
  <si>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</si>
  <si>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</si>
  <si>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</si>
  <si>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</si>
  <si>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</si>
  <si>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</si>
  <si>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</si>
  <si>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</si>
  <si>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</si>
  <si>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</si>
  <si>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</si>
  <si>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</si>
  <si>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</si>
  <si>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</si>
  <si>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</si>
  <si>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</si>
  <si>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</si>
  <si>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</si>
  <si>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</si>
  <si>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</si>
  <si>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</si>
  <si>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</si>
  <si>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</si>
  <si>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</si>
  <si>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</si>
  <si>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</si>
  <si>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</si>
  <si>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</si>
  <si>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</si>
  <si>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</si>
  <si>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</si>
  <si>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</si>
  <si>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</si>
  <si>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</si>
  <si>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</si>
  <si>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</si>
  <si>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</si>
  <si>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</si>
  <si>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</si>
  <si>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</si>
  <si>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</si>
  <si>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</si>
  <si>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</si>
  <si>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</si>
  <si>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</si>
  <si>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</si>
  <si>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</si>
  <si>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</si>
  <si>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</si>
  <si>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</si>
  <si>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</si>
  <si>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</si>
  <si>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</si>
  <si>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</si>
  <si>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</si>
  <si>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</si>
  <si>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</si>
  <si>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</si>
  <si>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</si>
  <si>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</si>
  <si>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</si>
  <si>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</si>
  <si>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</si>
  <si>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</si>
  <si>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</si>
  <si>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</si>
  <si>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</si>
  <si>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</si>
  <si>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</si>
  <si>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</si>
  <si>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</si>
  <si>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</si>
  <si>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</si>
  <si>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</si>
  <si>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</si>
  <si>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</si>
  <si>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</si>
  <si>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</si>
  <si>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</si>
  <si>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</si>
  <si>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</si>
  <si>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</si>
  <si>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</si>
  <si>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</si>
  <si>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</si>
  <si>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</si>
  <si>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</si>
  <si>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</si>
  <si>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</si>
  <si>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</si>
  <si>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</si>
  <si>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</si>
  <si>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</si>
  <si>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</si>
  <si>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</si>
  <si>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</si>
  <si>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</si>
  <si>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</si>
  <si>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</si>
  <si>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</si>
  <si>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</si>
  <si>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</si>
  <si>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</si>
  <si>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</si>
  <si>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</si>
  <si>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</si>
  <si>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</si>
  <si>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</si>
  <si>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</si>
  <si>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</si>
  <si>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</si>
  <si>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</si>
  <si>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</si>
  <si>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</si>
  <si>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</si>
  <si>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</si>
  <si>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</si>
  <si>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</si>
  <si>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</si>
  <si>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</si>
  <si>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</si>
  <si>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</si>
  <si>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</si>
  <si>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</si>
  <si>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</si>
  <si>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</si>
  <si>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</si>
  <si>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</si>
  <si>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</si>
  <si>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</si>
  <si>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</si>
  <si>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</si>
  <si>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</si>
  <si>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</si>
  <si>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</si>
  <si>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</si>
  <si>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</si>
  <si>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</si>
  <si>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</si>
  <si>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</si>
  <si>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</si>
  <si>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</si>
  <si>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</si>
  <si>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</si>
  <si>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</si>
  <si>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</si>
  <si>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</si>
  <si>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</si>
  <si>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</si>
  <si>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</si>
  <si>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</si>
  <si>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</si>
  <si>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</si>
  <si>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</si>
  <si>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</si>
  <si>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</si>
  <si>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</si>
  <si>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</si>
  <si>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</si>
  <si>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</si>
  <si>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</si>
  <si>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</si>
  <si>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</si>
  <si>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</si>
  <si>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</si>
  <si>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</si>
  <si>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</si>
  <si>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</si>
  <si>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</si>
  <si>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</si>
  <si>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</si>
  <si>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</si>
  <si>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</si>
  <si>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</si>
  <si>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</si>
  <si>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</si>
  <si>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</si>
  <si>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</si>
  <si>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</si>
  <si>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</si>
  <si>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</si>
  <si>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</si>
  <si>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</si>
  <si>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</si>
  <si>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</si>
  <si>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</si>
  <si>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</si>
  <si>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</si>
  <si>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</si>
  <si>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</si>
  <si>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</si>
  <si>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</si>
  <si>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</si>
  <si>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</si>
  <si>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</si>
  <si>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</si>
  <si>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</si>
  <si>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</si>
  <si>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</si>
  <si>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</si>
  <si>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</si>
  <si>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</si>
  <si>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</si>
  <si>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</si>
  <si>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</si>
  <si>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</si>
  <si>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</si>
  <si>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</si>
  <si>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</si>
  <si>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</si>
  <si>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</si>
  <si>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</si>
  <si>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</si>
  <si>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</si>
  <si>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</si>
  <si>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</si>
  <si>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</si>
  <si>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</si>
  <si>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</si>
  <si>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</si>
  <si>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</si>
  <si>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</si>
  <si>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</si>
  <si>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</si>
  <si>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</si>
  <si>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</si>
  <si>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</si>
  <si>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</si>
  <si>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</si>
  <si>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</si>
  <si>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</si>
  <si>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</si>
  <si>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</si>
  <si>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</si>
  <si>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</si>
  <si>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</si>
  <si>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</si>
  <si>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</si>
  <si>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</si>
  <si>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</si>
  <si>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</si>
  <si>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</si>
  <si>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</si>
  <si>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</si>
  <si>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</si>
  <si>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</si>
  <si>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</si>
  <si>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</si>
  <si>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</si>
  <si>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</si>
  <si>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</si>
  <si>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</si>
  <si>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</si>
  <si>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</si>
  <si>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</si>
  <si>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</si>
  <si>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</si>
  <si>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</si>
  <si>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</si>
  <si>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</si>
  <si>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</si>
  <si>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</si>
  <si>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</si>
  <si>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</si>
  <si>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</si>
  <si>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</si>
  <si>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</si>
  <si>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</si>
  <si>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</si>
  <si>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</si>
  <si>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</si>
  <si>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</si>
  <si>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</si>
  <si>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</si>
  <si>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</si>
  <si>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</si>
  <si>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</si>
  <si>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</si>
  <si>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</si>
  <si>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</si>
  <si>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</si>
  <si>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</si>
  <si>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</si>
  <si>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</si>
  <si>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</si>
  <si>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</si>
  <si>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</si>
  <si>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</si>
  <si>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</si>
  <si>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</si>
  <si>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</si>
  <si>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</si>
  <si>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</si>
  <si>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</si>
  <si>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</si>
  <si>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</si>
  <si>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</si>
  <si>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</si>
  <si>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</si>
  <si>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</si>
  <si>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</si>
  <si>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</si>
  <si>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</si>
  <si>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</si>
  <si>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</si>
  <si>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</si>
  <si>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</si>
  <si>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</si>
  <si>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</si>
  <si>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</si>
  <si>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</si>
  <si>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</si>
  <si>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</si>
  <si>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</si>
  <si>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</si>
  <si>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</si>
  <si>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</si>
  <si>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</si>
  <si>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</si>
  <si>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</si>
  <si>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</si>
  <si>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</si>
  <si>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</si>
  <si>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</si>
  <si>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</si>
  <si>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</si>
  <si>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</si>
  <si>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</si>
  <si>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</si>
  <si>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</si>
  <si>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</si>
  <si>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</si>
  <si>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</si>
  <si>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</si>
  <si>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</si>
  <si>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</si>
  <si>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</si>
  <si>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</si>
  <si>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</si>
  <si>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</si>
  <si>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</si>
  <si>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</si>
  <si>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</si>
  <si>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</si>
  <si>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</si>
  <si>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</si>
  <si>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</si>
  <si>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</si>
  <si>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</si>
  <si>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</si>
  <si>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</si>
  <si>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</si>
  <si>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</si>
  <si>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</si>
  <si>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</si>
  <si>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</si>
  <si>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</si>
  <si>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</si>
  <si>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</si>
  <si>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</si>
  <si>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</si>
  <si>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</si>
  <si>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</si>
  <si>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</si>
  <si>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</si>
  <si>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</si>
  <si>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</si>
  <si>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</si>
  <si>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</si>
  <si>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</si>
  <si>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</si>
  <si>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</si>
  <si>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</si>
  <si>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</si>
  <si>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</si>
  <si>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</si>
  <si>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</si>
  <si>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</si>
  <si>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</si>
  <si>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</si>
  <si>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</si>
  <si>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</si>
  <si>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</si>
  <si>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</si>
  <si>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</si>
  <si>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</si>
  <si>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</si>
  <si>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</si>
  <si>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</si>
  <si>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</si>
  <si>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</si>
  <si>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</si>
  <si>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</si>
  <si>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</si>
  <si>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</si>
  <si>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</si>
  <si>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</si>
  <si>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</si>
  <si>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</si>
  <si>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</si>
  <si>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</si>
  <si>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</si>
  <si>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</si>
  <si>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</si>
  <si>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</si>
  <si>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</si>
  <si>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</si>
  <si>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</si>
  <si>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</si>
  <si>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</si>
  <si>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</si>
  <si>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</si>
  <si>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</si>
  <si>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</si>
  <si>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</si>
  <si>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</si>
  <si>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</si>
  <si>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</si>
  <si>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</si>
  <si>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</si>
  <si>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</si>
  <si>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</si>
  <si>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</si>
  <si>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</si>
  <si>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</si>
  <si>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</si>
  <si>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</si>
  <si>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</si>
  <si>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</si>
  <si>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</si>
  <si>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</si>
  <si>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</si>
  <si>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</si>
  <si>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</si>
  <si>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</si>
  <si>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</si>
  <si>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</si>
  <si>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</si>
  <si>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</si>
  <si>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</si>
  <si>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</si>
  <si>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</si>
  <si>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</si>
  <si>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</si>
  <si>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</si>
  <si>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</si>
  <si>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</si>
  <si>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</si>
  <si>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</si>
  <si>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</si>
  <si>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</si>
  <si>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</si>
  <si>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</si>
  <si>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</si>
  <si>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</si>
  <si>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</si>
  <si>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</si>
  <si>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</si>
  <si>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</si>
  <si>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</si>
  <si>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</si>
  <si>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</si>
  <si>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</si>
  <si>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</si>
  <si>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</si>
  <si>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</si>
  <si>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</si>
  <si>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</si>
  <si>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</si>
  <si>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</si>
  <si>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</si>
  <si>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</si>
  <si>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</si>
  <si>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</si>
  <si>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</si>
  <si>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</si>
  <si>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</si>
  <si>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</si>
  <si>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</si>
  <si>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</si>
  <si>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</si>
  <si>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</si>
  <si>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</si>
  <si>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</si>
  <si>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</si>
  <si>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</si>
  <si>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</si>
  <si>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</si>
  <si>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</si>
  <si>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</si>
  <si>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</si>
  <si>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</si>
  <si>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</si>
  <si>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</si>
  <si>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</si>
  <si>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</si>
  <si>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</si>
  <si>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</si>
  <si>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</si>
  <si>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</si>
  <si>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</si>
  <si>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</si>
  <si>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</si>
  <si>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</si>
  <si>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</si>
  <si>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</si>
  <si>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</si>
  <si>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</si>
  <si>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</si>
  <si>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</si>
  <si>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</si>
  <si>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</si>
  <si>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</si>
  <si>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</si>
  <si>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</si>
  <si>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</si>
  <si>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</si>
  <si>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</si>
  <si>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</si>
  <si>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</si>
  <si>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</si>
  <si>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</si>
  <si>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</si>
  <si>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</si>
  <si>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</si>
  <si>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</si>
  <si>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</si>
  <si>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</si>
  <si>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</si>
  <si>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</si>
  <si>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</si>
  <si>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</si>
  <si>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</si>
  <si>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</si>
  <si>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</si>
  <si>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</si>
  <si>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</si>
  <si>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</si>
  <si>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</si>
  <si>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</si>
  <si>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</si>
  <si>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</si>
  <si>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</si>
  <si>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</si>
  <si>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</si>
  <si>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</si>
  <si>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</si>
  <si>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</si>
  <si>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</si>
  <si>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</si>
  <si>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</si>
  <si>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</si>
  <si>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</si>
  <si>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</si>
  <si>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</si>
  <si>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</si>
  <si>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</si>
  <si>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</si>
  <si>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</si>
  <si>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</si>
  <si>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</si>
  <si>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</si>
  <si>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</si>
  <si>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</si>
  <si>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</si>
  <si>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</si>
  <si>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</si>
  <si>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</si>
  <si>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</si>
  <si>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</si>
  <si>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</si>
  <si>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</si>
  <si>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</si>
  <si>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</si>
  <si>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</si>
  <si>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</si>
  <si>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</si>
  <si>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</si>
  <si>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</si>
  <si>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</si>
  <si>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</si>
  <si>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</si>
  <si>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</si>
  <si>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</si>
  <si>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</si>
  <si>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</si>
  <si>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</si>
  <si>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</si>
  <si>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</si>
  <si>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</si>
  <si>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</si>
  <si>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</si>
  <si>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</si>
  <si>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</si>
  <si>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</si>
  <si>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</si>
  <si>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</si>
  <si>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</si>
  <si>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</si>
  <si>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</si>
  <si>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</si>
  <si>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</si>
  <si>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</si>
  <si>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</si>
  <si>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</si>
  <si>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</si>
  <si>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</si>
  <si>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</si>
  <si>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</si>
  <si>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</si>
  <si>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</si>
  <si>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</si>
  <si>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</si>
  <si>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</si>
  <si>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</si>
  <si>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</si>
  <si>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</si>
  <si>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</si>
  <si>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</si>
  <si>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</si>
  <si>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</si>
  <si>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</si>
  <si>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</si>
  <si>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</si>
  <si>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</si>
  <si>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</si>
  <si>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</si>
  <si>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</si>
  <si>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</si>
  <si>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</si>
  <si>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</si>
  <si>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</si>
  <si>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</si>
  <si>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</si>
  <si>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</si>
  <si>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</si>
  <si>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</si>
  <si>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</si>
  <si>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</si>
  <si>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</si>
  <si>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</si>
  <si>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</si>
  <si>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</si>
  <si>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</si>
  <si>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</si>
  <si>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</si>
  <si>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</si>
  <si>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</si>
  <si>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</si>
  <si>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</si>
  <si>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</si>
  <si>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</si>
  <si>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</si>
  <si>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</si>
  <si>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</si>
  <si>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</si>
  <si>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</si>
  <si>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</si>
  <si>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</si>
  <si>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</si>
  <si>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</si>
  <si>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</si>
  <si>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</si>
  <si>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</si>
  <si>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</si>
  <si>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</si>
  <si>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</si>
  <si>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</si>
  <si>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</si>
  <si>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</si>
  <si>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</si>
  <si>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</si>
  <si>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</si>
  <si>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</si>
  <si>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</si>
  <si>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</si>
  <si>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</si>
  <si>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</si>
  <si>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</si>
  <si>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</si>
  <si>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</si>
  <si>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</si>
  <si>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</si>
  <si>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</si>
  <si>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</si>
  <si>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</si>
  <si>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</si>
  <si>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</si>
  <si>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</si>
  <si>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</si>
  <si>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</si>
  <si>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</si>
  <si>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</si>
  <si>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</si>
  <si>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</si>
  <si>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</si>
  <si>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</si>
  <si>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</si>
  <si>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</si>
  <si>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</si>
  <si>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</si>
  <si>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</si>
  <si>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</si>
  <si>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</si>
  <si>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</si>
  <si>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</si>
  <si>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</si>
  <si>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</si>
  <si>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</si>
  <si>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</si>
  <si>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</si>
  <si>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</si>
  <si>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</si>
  <si>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</si>
  <si>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</si>
  <si>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</si>
  <si>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</si>
  <si>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</si>
  <si>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</si>
  <si>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</si>
  <si>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</si>
  <si>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</si>
  <si>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</si>
  <si>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</si>
  <si>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</si>
  <si>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</si>
  <si>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</si>
  <si>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</si>
  <si>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</si>
  <si>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</si>
  <si>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</si>
  <si>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</si>
  <si>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</si>
  <si>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</si>
  <si>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</si>
  <si>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</si>
  <si>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</si>
  <si>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</si>
  <si>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</si>
  <si>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</si>
  <si>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</si>
  <si>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</si>
  <si>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</si>
  <si>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</si>
  <si>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</si>
  <si>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</si>
  <si>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</si>
  <si>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</si>
  <si>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</si>
  <si>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</si>
  <si>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</si>
  <si>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</si>
  <si>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</si>
  <si>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</si>
  <si>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</si>
  <si>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</si>
  <si>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</si>
  <si>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</si>
  <si>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</si>
  <si>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</si>
  <si>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</si>
  <si>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</si>
  <si>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</si>
  <si>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</si>
  <si>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</si>
  <si>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</si>
  <si>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</si>
  <si>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</si>
  <si>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</si>
  <si>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</si>
  <si>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</si>
  <si>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</si>
  <si>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</si>
  <si>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</si>
  <si>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</si>
  <si>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</si>
  <si>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</si>
  <si>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</si>
  <si>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</si>
  <si>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</si>
  <si>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</si>
  <si>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</si>
  <si>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</si>
  <si>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</si>
  <si>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</si>
  <si>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</si>
  <si>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</si>
  <si>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</si>
  <si>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</si>
  <si>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</si>
  <si>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</si>
  <si>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</si>
  <si>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</si>
  <si>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</si>
  <si>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</si>
  <si>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</si>
  <si>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</si>
  <si>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</si>
  <si>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</si>
  <si>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</si>
  <si>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</si>
  <si>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</si>
  <si>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</si>
  <si>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</si>
  <si>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</si>
  <si>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</si>
  <si>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</si>
  <si>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</si>
  <si>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</si>
  <si>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</si>
  <si>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</si>
  <si>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</si>
  <si>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</si>
  <si>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</si>
  <si>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</si>
  <si>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</si>
  <si>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</si>
  <si>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</si>
  <si>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</si>
  <si>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</si>
  <si>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</si>
  <si>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</si>
  <si>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</si>
  <si>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</si>
  <si>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</si>
  <si>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</si>
  <si>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</si>
  <si>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</si>
  <si>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</si>
  <si>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</si>
  <si>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</si>
  <si>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</si>
  <si>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</si>
  <si>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</si>
  <si>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</si>
  <si>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</si>
  <si>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</si>
  <si>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</si>
  <si>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</si>
  <si>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</si>
  <si>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</si>
  <si>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</si>
  <si>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</si>
  <si>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</si>
  <si>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</si>
  <si>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</si>
  <si>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</si>
  <si>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</si>
  <si>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</si>
  <si>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</si>
  <si>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</si>
  <si>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</si>
  <si>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</si>
  <si>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</si>
  <si>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</si>
  <si>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</si>
  <si>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</si>
  <si>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</si>
  <si>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</si>
  <si>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</si>
  <si>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</si>
  <si>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</si>
  <si>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</si>
  <si>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</si>
  <si>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</si>
  <si>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</si>
  <si>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</si>
  <si>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</si>
  <si>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</si>
  <si>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</si>
  <si>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</si>
  <si>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</si>
  <si>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</si>
  <si>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</si>
  <si>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</si>
  <si>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</si>
  <si>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</si>
  <si>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</si>
  <si>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</si>
  <si>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</si>
  <si>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</si>
  <si>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</si>
  <si>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</si>
  <si>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</si>
  <si>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</si>
  <si>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</si>
  <si>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</si>
  <si>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</si>
  <si>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</si>
  <si>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</si>
  <si>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</si>
  <si>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</si>
  <si>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</si>
  <si>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</si>
  <si>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</si>
  <si>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</si>
  <si>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</si>
  <si>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</si>
  <si>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</si>
  <si>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</si>
  <si>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</si>
  <si>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</si>
  <si>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</si>
  <si>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</si>
  <si>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</si>
  <si>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</si>
  <si>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</si>
  <si>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</si>
  <si>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</si>
  <si>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</si>
  <si>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</si>
  <si>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</si>
  <si>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</si>
  <si>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</si>
  <si>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</si>
  <si>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</si>
  <si>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</si>
  <si>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</si>
  <si>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</si>
  <si>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</si>
  <si>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</si>
  <si>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</si>
  <si>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</si>
  <si>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</si>
  <si>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</si>
  <si>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</si>
  <si>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</si>
  <si>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</si>
  <si>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</si>
  <si>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</si>
  <si>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</si>
  <si>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</si>
  <si>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</si>
  <si>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</si>
  <si>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</si>
  <si>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</si>
  <si>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</si>
  <si>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</si>
  <si>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</si>
  <si>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</si>
  <si>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</si>
  <si>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</si>
  <si>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</si>
  <si>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</si>
  <si>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</si>
  <si>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</si>
  <si>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</si>
  <si>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</si>
  <si>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</si>
  <si>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</si>
  <si>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</si>
  <si>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</si>
  <si>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</si>
  <si>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</si>
  <si>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</si>
  <si>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</si>
  <si>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</si>
  <si>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</si>
  <si>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</si>
  <si>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</si>
  <si>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</si>
  <si>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</si>
  <si>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</si>
  <si>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</si>
  <si>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</si>
  <si>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</si>
  <si>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</si>
  <si>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</si>
  <si>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</si>
  <si>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</si>
  <si>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</si>
  <si>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</si>
  <si>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</si>
  <si>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</si>
  <si>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</si>
  <si>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</si>
  <si>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</si>
  <si>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</si>
  <si>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</si>
  <si>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</si>
  <si>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</si>
  <si>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</si>
  <si>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</si>
  <si>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</si>
  <si>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</si>
  <si>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</si>
  <si>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</si>
  <si>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</si>
  <si>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</si>
  <si>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</si>
  <si>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</si>
  <si>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</si>
  <si>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</si>
  <si>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</si>
  <si>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</si>
  <si>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</si>
  <si>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</si>
  <si>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</si>
  <si>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</si>
  <si>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</si>
  <si>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</si>
  <si>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</si>
  <si>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</si>
  <si>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</si>
  <si>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</si>
  <si>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</si>
  <si>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</si>
  <si>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</si>
  <si>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</si>
  <si>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</si>
  <si>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</si>
  <si>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</si>
  <si>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</si>
  <si>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</si>
  <si>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</si>
  <si>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</si>
  <si>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</si>
  <si>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</si>
  <si>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</si>
  <si>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</si>
  <si>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</si>
  <si>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</si>
  <si>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</si>
  <si>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</si>
  <si>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</si>
  <si>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</si>
  <si>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</si>
  <si>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</si>
  <si>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</si>
  <si>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</si>
  <si>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</si>
  <si>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</si>
  <si>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</si>
  <si>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</si>
  <si>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</si>
  <si>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</si>
  <si>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</si>
  <si>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</si>
  <si>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</si>
  <si>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</si>
  <si>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</si>
  <si>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</si>
  <si>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</si>
  <si>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</si>
  <si>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</si>
  <si>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</si>
  <si>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</si>
  <si>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</si>
  <si>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</si>
  <si>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</si>
  <si>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</si>
  <si>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</si>
  <si>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</si>
  <si>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</si>
  <si>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</si>
  <si>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</si>
  <si>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</si>
  <si>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</si>
  <si>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</si>
  <si>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</si>
  <si>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</si>
  <si>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</si>
  <si>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</si>
  <si>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</si>
  <si>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</si>
  <si>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</si>
  <si>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</si>
  <si>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</si>
  <si>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</si>
  <si>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</si>
  <si>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</si>
  <si>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</si>
  <si>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</si>
  <si>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</si>
  <si>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</si>
  <si>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</si>
  <si>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</si>
  <si>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</si>
  <si>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</si>
  <si>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</si>
  <si>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</si>
  <si>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</si>
  <si>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</si>
  <si>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</si>
  <si>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</si>
  <si>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</si>
  <si>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</si>
  <si>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</si>
  <si>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</si>
  <si>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</si>
  <si>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</si>
  <si>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</si>
  <si>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</si>
  <si>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</si>
  <si>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</si>
  <si>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</si>
  <si>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</si>
  <si>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</si>
  <si>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</si>
  <si>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</si>
  <si>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</si>
  <si>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</si>
  <si>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</si>
  <si>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</si>
  <si>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</si>
  <si>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</si>
  <si>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</si>
  <si>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</si>
  <si>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</si>
  <si>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</si>
  <si>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</si>
  <si>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</si>
  <si>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</si>
  <si>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</si>
  <si>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</si>
  <si>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</si>
  <si>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</si>
  <si>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</si>
  <si>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</si>
  <si>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</si>
  <si>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</si>
  <si>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</si>
  <si>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</si>
  <si>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</si>
  <si>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</si>
  <si>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</si>
  <si>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</si>
  <si>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</si>
  <si>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</si>
  <si>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</si>
  <si>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</si>
  <si>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</si>
  <si>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</si>
  <si>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</si>
  <si>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</si>
  <si>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</si>
  <si>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</si>
  <si>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</si>
  <si>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</si>
  <si>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</si>
  <si>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</si>
  <si>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</si>
  <si>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</si>
  <si>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</si>
  <si>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</si>
  <si>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</si>
  <si>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</si>
  <si>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</si>
  <si>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</si>
  <si>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</si>
  <si>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</si>
  <si>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</si>
  <si>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</si>
  <si>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</si>
  <si>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</si>
  <si>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</si>
  <si>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</si>
  <si>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</si>
  <si>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</si>
  <si>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</si>
  <si>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</si>
  <si>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</si>
  <si>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</si>
  <si>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</si>
  <si>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</si>
  <si>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</si>
  <si>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</si>
  <si>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</si>
  <si>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</si>
  <si>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</si>
  <si>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</si>
  <si>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</si>
  <si>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</si>
  <si>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</si>
  <si>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</si>
  <si>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</si>
  <si>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</si>
  <si>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</si>
  <si>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</si>
  <si>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</si>
  <si>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</si>
  <si>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</si>
  <si>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</si>
  <si>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</si>
  <si>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</si>
  <si>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</si>
  <si>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</si>
  <si>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</si>
  <si>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</si>
  <si>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</si>
  <si>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</si>
  <si>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</si>
  <si>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</si>
  <si>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</si>
  <si>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</si>
  <si>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</si>
  <si>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</si>
  <si>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</si>
  <si>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</si>
  <si>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</si>
  <si>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</si>
  <si>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</si>
  <si>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</si>
  <si>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</si>
  <si>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</si>
  <si>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</si>
  <si>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</si>
  <si>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</si>
  <si>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</si>
  <si>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</si>
  <si>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</si>
  <si>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</si>
  <si>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</si>
  <si>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</si>
  <si>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</si>
  <si>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</si>
  <si>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</si>
  <si>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</si>
  <si>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</si>
  <si>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</si>
  <si>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</si>
  <si>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</si>
  <si>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</si>
  <si>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</si>
  <si>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</si>
  <si>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</si>
  <si>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</si>
  <si>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</si>
  <si>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</si>
  <si>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</si>
  <si>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</si>
  <si>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</si>
  <si>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</si>
  <si>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</si>
  <si>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</si>
  <si>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</si>
  <si>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</si>
  <si>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</si>
  <si>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</si>
  <si>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</si>
  <si>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</si>
  <si>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</si>
  <si>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</si>
  <si>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</si>
  <si>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</si>
  <si>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</si>
  <si>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</si>
  <si>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</si>
  <si>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</si>
  <si>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</si>
  <si>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</si>
  <si>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</si>
  <si>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</si>
  <si>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</si>
  <si>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</si>
  <si>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</si>
  <si>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</si>
  <si>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</si>
  <si>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</si>
  <si>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</si>
  <si>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</si>
  <si>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</si>
  <si>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</si>
  <si>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</si>
  <si>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</si>
  <si>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</si>
  <si>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</si>
  <si>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</si>
  <si>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</si>
  <si>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</si>
  <si>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</si>
  <si>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</si>
  <si>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</si>
  <si>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</si>
  <si>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</si>
  <si>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</si>
  <si>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</si>
  <si>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</si>
  <si>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</si>
  <si>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</si>
  <si>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</si>
  <si>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</si>
  <si>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</si>
  <si>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</si>
  <si>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</si>
  <si>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</si>
  <si>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</si>
  <si>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</si>
  <si>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</si>
  <si>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</si>
  <si>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</si>
  <si>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</si>
  <si>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</si>
  <si>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</si>
  <si>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</si>
  <si>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</si>
  <si>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</si>
  <si>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</si>
  <si>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</si>
  <si>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</si>
  <si>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</si>
  <si>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</si>
  <si>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</si>
  <si>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</si>
  <si>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</si>
  <si>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</si>
  <si>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</si>
  <si>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</si>
  <si>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</si>
  <si>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</si>
  <si>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</si>
  <si>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</si>
  <si>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</si>
  <si>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</si>
  <si>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</si>
  <si>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</si>
  <si>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</si>
  <si>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</si>
  <si>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</si>
  <si>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</si>
  <si>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</si>
  <si>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</si>
  <si>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</si>
  <si>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</si>
  <si>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</si>
  <si>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</si>
  <si>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</si>
  <si>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</si>
  <si>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</si>
  <si>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</si>
  <si>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</si>
  <si>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</si>
  <si>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</si>
  <si>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</si>
  <si>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</si>
  <si>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</si>
  <si>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</si>
  <si>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</si>
  <si>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</si>
  <si>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</si>
  <si>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</si>
  <si>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</si>
  <si>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</si>
  <si>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</si>
  <si>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</si>
  <si>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</si>
  <si>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</si>
  <si>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</si>
  <si>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</si>
  <si>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</si>
  <si>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</si>
  <si>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</si>
  <si>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</si>
  <si>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</si>
  <si>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</si>
  <si>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</si>
  <si>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</si>
  <si>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</si>
  <si>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</si>
  <si>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</si>
  <si>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</si>
  <si>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</si>
  <si>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</si>
  <si>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</si>
  <si>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</si>
  <si>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</si>
  <si>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</si>
  <si>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</si>
  <si>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</si>
  <si>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</si>
  <si>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</si>
  <si>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</si>
  <si>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</si>
  <si>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</si>
  <si>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</si>
  <si>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</si>
  <si>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</si>
  <si>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</si>
  <si>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</si>
  <si>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</si>
  <si>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</si>
  <si>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</si>
  <si>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</si>
  <si>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</si>
  <si>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</si>
  <si>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</si>
  <si>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</si>
  <si>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</si>
  <si>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</si>
  <si>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</si>
  <si>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</si>
  <si>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</si>
  <si>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</si>
  <si>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</si>
  <si>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</si>
  <si>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</si>
  <si>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</si>
  <si>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</si>
  <si>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</si>
  <si>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</si>
  <si>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</si>
  <si>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</si>
  <si>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</si>
  <si>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</si>
  <si>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</si>
  <si>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</si>
  <si>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</si>
  <si>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</si>
  <si>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</si>
  <si>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</si>
  <si>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</si>
  <si>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</si>
  <si>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</si>
  <si>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</si>
  <si>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</si>
  <si>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</si>
  <si>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</si>
  <si>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</si>
  <si>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</si>
  <si>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</si>
  <si>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</si>
  <si>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</si>
  <si>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</si>
  <si>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</si>
  <si>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</si>
  <si>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</si>
  <si>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</si>
  <si>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</si>
  <si>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</si>
  <si>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</si>
  <si>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</si>
  <si>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</si>
  <si>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</si>
  <si>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</si>
  <si>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</si>
  <si>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</si>
  <si>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</si>
  <si>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</si>
  <si>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</si>
  <si>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</si>
  <si>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</si>
  <si>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</si>
  <si>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</si>
  <si>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</si>
  <si>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</si>
  <si>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</si>
  <si>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</si>
  <si>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</si>
  <si>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</si>
  <si>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</si>
  <si>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</si>
  <si>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</si>
  <si>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</si>
  <si>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</si>
  <si>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</si>
  <si>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</si>
  <si>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</si>
  <si>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</si>
  <si>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</si>
  <si>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</si>
  <si>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</si>
  <si>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</si>
  <si>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</si>
  <si>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</si>
  <si>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</si>
  <si>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</si>
  <si>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</si>
  <si>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</si>
  <si>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</si>
  <si>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</si>
  <si>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</si>
  <si>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</si>
  <si>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</si>
  <si>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</si>
  <si>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</si>
  <si>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</si>
  <si>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</si>
  <si>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</si>
  <si>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</si>
  <si>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</si>
  <si>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</si>
  <si>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</si>
  <si>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</si>
  <si>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</si>
  <si>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</si>
  <si>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</si>
  <si>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</si>
  <si>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</si>
  <si>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</si>
  <si>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</si>
  <si>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</si>
  <si>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</si>
  <si>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</si>
  <si>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</si>
  <si>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</si>
  <si>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</si>
  <si>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</si>
  <si>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</si>
  <si>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</si>
  <si>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</si>
  <si>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</si>
  <si>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</si>
  <si>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</si>
  <si>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</si>
  <si>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</si>
  <si>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</si>
  <si>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</si>
  <si>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</si>
  <si>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</si>
  <si>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</si>
  <si>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</si>
  <si>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</si>
  <si>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</si>
  <si>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</si>
  <si>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</si>
  <si>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</si>
  <si>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</si>
  <si>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</si>
  <si>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</si>
  <si>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</si>
  <si>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</si>
  <si>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</si>
  <si>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</si>
  <si>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</si>
  <si>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</si>
  <si>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</si>
  <si>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</si>
  <si>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</si>
  <si>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</si>
  <si>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</si>
  <si>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</si>
  <si>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</si>
  <si>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</si>
  <si>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</si>
  <si>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</si>
  <si>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</si>
  <si>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</si>
  <si>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</si>
  <si>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</si>
  <si>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</si>
  <si>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</si>
  <si>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</si>
  <si>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</si>
  <si>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</si>
  <si>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</si>
  <si>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</si>
  <si>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</si>
  <si>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</si>
  <si>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</si>
  <si>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</si>
  <si>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</si>
  <si>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</si>
  <si>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</si>
  <si>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</si>
  <si>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</si>
  <si>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</si>
  <si>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</si>
  <si>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</si>
  <si>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</si>
  <si>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</si>
  <si>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</si>
  <si>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</si>
  <si>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</si>
  <si>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</si>
  <si>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</si>
  <si>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</si>
  <si>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</si>
  <si>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</si>
  <si>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</si>
  <si>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</si>
  <si>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</si>
  <si>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</si>
  <si>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</si>
  <si>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</si>
  <si>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</si>
  <si>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</si>
  <si>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</si>
  <si>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</si>
  <si>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</si>
  <si>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</si>
  <si>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</si>
  <si>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</si>
  <si>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</si>
  <si>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</si>
  <si>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</si>
  <si>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</si>
  <si>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</si>
  <si>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</si>
  <si>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</si>
  <si>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</si>
  <si>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</si>
  <si>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</si>
  <si>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</si>
  <si>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</si>
  <si>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</si>
  <si>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</si>
  <si>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</si>
  <si>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</si>
  <si>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</si>
  <si>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</si>
  <si>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</si>
  <si>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</si>
  <si>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</si>
  <si>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</si>
  <si>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</si>
  <si>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</si>
  <si>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</si>
  <si>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</si>
  <si>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</si>
  <si>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</si>
  <si>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</si>
  <si>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</si>
  <si>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</si>
  <si>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</si>
  <si>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</si>
  <si>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</si>
  <si>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</si>
  <si>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</si>
  <si>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</si>
  <si>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</si>
  <si>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</si>
  <si>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</si>
  <si>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</si>
  <si>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</si>
  <si>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</si>
  <si>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</si>
  <si>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</si>
  <si>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</si>
  <si>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</si>
  <si>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</si>
  <si>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</si>
  <si>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</si>
  <si>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</si>
  <si>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</si>
  <si>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</si>
  <si>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</si>
  <si>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</si>
  <si>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</si>
  <si>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</si>
  <si>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</si>
  <si>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</si>
  <si>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</si>
  <si>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</si>
  <si>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</si>
  <si>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</si>
  <si>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</si>
  <si>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</si>
  <si>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</si>
  <si>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</si>
  <si>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</si>
  <si>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</si>
  <si>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</si>
  <si>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</si>
  <si>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</si>
  <si>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</si>
  <si>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</si>
  <si>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</si>
  <si>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</si>
  <si>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</si>
  <si>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</si>
  <si>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</si>
  <si>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</si>
  <si>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</si>
  <si>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</si>
  <si>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</si>
  <si>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</si>
  <si>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</si>
  <si>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</si>
  <si>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</si>
  <si>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</si>
  <si>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</si>
  <si>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</si>
  <si>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</si>
  <si>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</si>
  <si>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</si>
  <si>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</si>
  <si>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</si>
  <si>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</si>
  <si>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</si>
  <si>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</si>
  <si>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</si>
  <si>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</si>
  <si>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</si>
  <si>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</si>
  <si>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</si>
  <si>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</si>
  <si>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</si>
  <si>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</si>
  <si>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</si>
  <si>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</si>
  <si>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</si>
  <si>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</si>
  <si>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</si>
  <si>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</si>
  <si>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</si>
  <si>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</si>
  <si>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</si>
  <si>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</si>
  <si>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</si>
  <si>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</si>
  <si>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</si>
  <si>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</si>
  <si>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</si>
  <si>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</si>
  <si>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</si>
  <si>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</si>
  <si>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</si>
  <si>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</si>
  <si>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</si>
  <si>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</si>
  <si>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</si>
  <si>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</si>
  <si>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</si>
  <si>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</si>
  <si>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</si>
  <si>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</si>
  <si>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</si>
  <si>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</si>
  <si>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</si>
  <si>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</si>
  <si>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</si>
  <si>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</si>
  <si>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</si>
  <si>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</si>
  <si>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</si>
  <si>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</si>
  <si>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</si>
  <si>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</si>
  <si>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</si>
  <si>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</si>
  <si>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</si>
  <si>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</si>
  <si>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</si>
  <si>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</si>
  <si>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</si>
  <si>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</si>
  <si>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</si>
  <si>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</si>
  <si>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</si>
  <si>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</si>
  <si>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</si>
  <si>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</si>
  <si>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</si>
  <si>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</si>
  <si>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</si>
  <si>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</si>
  <si>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</si>
  <si>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</si>
  <si>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</si>
  <si>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</si>
  <si>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</si>
  <si>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</si>
  <si>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</si>
  <si>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</si>
  <si>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</si>
  <si>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</si>
  <si>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</si>
  <si>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</si>
  <si>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</si>
  <si>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</si>
  <si>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</si>
  <si>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</si>
  <si>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</si>
  <si>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</si>
  <si>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</si>
  <si>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</si>
  <si>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</si>
  <si>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</si>
  <si>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</si>
  <si>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</si>
  <si>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</si>
  <si>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</si>
  <si>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</si>
  <si>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</si>
  <si>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</si>
  <si>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</si>
  <si>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</si>
  <si>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</si>
  <si>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</si>
  <si>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</si>
  <si>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</si>
  <si>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</si>
  <si>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</si>
  <si>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</si>
  <si>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</si>
  <si>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</si>
  <si>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</si>
  <si>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</si>
  <si>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</si>
  <si>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</si>
  <si>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</si>
  <si>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</si>
  <si>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</si>
  <si>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</si>
  <si>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</si>
  <si>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</si>
  <si>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</si>
  <si>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</si>
  <si>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</si>
  <si>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</si>
  <si>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</si>
  <si>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</si>
  <si>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</si>
  <si>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</si>
  <si>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</si>
  <si>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</si>
  <si>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</si>
  <si>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</si>
  <si>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</si>
  <si>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</si>
  <si>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</si>
  <si>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</si>
  <si>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</si>
  <si>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</si>
  <si>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</si>
  <si>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</si>
  <si>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</si>
  <si>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</si>
  <si>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</si>
  <si>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</si>
  <si>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</si>
  <si>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</si>
  <si>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</si>
  <si>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</si>
  <si>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</si>
  <si>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</si>
  <si>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</si>
  <si>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</si>
  <si>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</si>
  <si>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</si>
  <si>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</si>
  <si>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</si>
  <si>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</si>
  <si>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</si>
  <si>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</si>
  <si>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</si>
  <si>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</si>
  <si>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</si>
  <si>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</si>
  <si>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</si>
  <si>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</si>
  <si>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</si>
  <si>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</si>
  <si>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</si>
  <si>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</si>
  <si>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</si>
  <si>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</si>
  <si>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</si>
  <si>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</si>
  <si>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</si>
  <si>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</si>
  <si>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</si>
  <si>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</si>
  <si>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</si>
  <si>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</si>
  <si>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</si>
  <si>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</si>
  <si>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</si>
  <si>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</si>
  <si>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</si>
  <si>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</si>
  <si>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</si>
  <si>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</si>
  <si>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</si>
  <si>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</si>
  <si>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</si>
  <si>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</si>
  <si>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</si>
  <si>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</si>
  <si>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</si>
  <si>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</si>
  <si>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</si>
  <si>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</si>
  <si>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</si>
  <si>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</si>
  <si>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</si>
  <si>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</si>
  <si>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</si>
  <si>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</si>
  <si>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</si>
  <si>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</si>
  <si>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</si>
  <si>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</si>
  <si>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</si>
  <si>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</si>
  <si>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</si>
  <si>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</si>
  <si>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</si>
  <si>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</si>
  <si>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</si>
  <si>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</si>
  <si>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</si>
  <si>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</si>
  <si>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</si>
  <si>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</si>
  <si>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</si>
  <si>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</si>
  <si>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</si>
  <si>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</si>
  <si>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</si>
  <si>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</si>
  <si>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</si>
  <si>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</si>
  <si>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</si>
  <si>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</si>
  <si>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</si>
  <si>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</si>
  <si>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</si>
  <si>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</si>
  <si>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</si>
  <si>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</si>
  <si>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</si>
  <si>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</si>
  <si>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</si>
  <si>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</si>
  <si>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</si>
  <si>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</si>
  <si>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</si>
  <si>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</si>
  <si>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</si>
  <si>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</si>
  <si>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</si>
  <si>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</si>
  <si>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</si>
  <si>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</si>
  <si>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</si>
  <si>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</si>
  <si>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</si>
  <si>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</si>
  <si>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</si>
  <si>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</si>
  <si>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</si>
  <si>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</si>
  <si>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</si>
  <si>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</si>
  <si>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</si>
  <si>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</si>
  <si>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</si>
  <si>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</si>
  <si>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</si>
  <si>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</si>
  <si>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</si>
  <si>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</si>
  <si>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</si>
  <si>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</si>
  <si>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</si>
  <si>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</si>
  <si>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</si>
  <si>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</si>
  <si>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</si>
  <si>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</si>
  <si>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</si>
  <si>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</si>
  <si>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</si>
  <si>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</si>
  <si>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</si>
  <si>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</si>
  <si>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</si>
  <si>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</si>
  <si>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</si>
  <si>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</si>
  <si>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</si>
  <si>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</si>
  <si>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</si>
  <si>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</si>
  <si>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</si>
  <si>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</si>
  <si>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</si>
  <si>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</si>
  <si>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</si>
  <si>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</si>
  <si>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</si>
  <si>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</si>
  <si>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</si>
  <si>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</si>
  <si>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</si>
  <si>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</si>
  <si>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</si>
  <si>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</si>
  <si>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</si>
  <si>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</si>
  <si>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</si>
  <si>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</si>
  <si>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</si>
  <si>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</si>
  <si>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</si>
  <si>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</si>
  <si>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</si>
  <si>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</si>
  <si>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</si>
  <si>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</si>
  <si>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</si>
  <si>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</si>
  <si>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</si>
  <si>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</si>
  <si>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</si>
  <si>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</si>
  <si>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</si>
  <si>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</si>
  <si>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</si>
  <si>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</si>
  <si>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</si>
  <si>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</si>
  <si>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</si>
  <si>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</si>
  <si>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</si>
  <si>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</si>
  <si>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</si>
  <si>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</si>
  <si>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</si>
  <si>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</si>
  <si>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</si>
  <si>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</si>
  <si>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</si>
  <si>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</si>
  <si>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</si>
  <si>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</si>
  <si>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</si>
  <si>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</si>
  <si>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</si>
  <si>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</si>
  <si>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</si>
  <si>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</si>
  <si>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</si>
  <si>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</si>
  <si>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</si>
  <si>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</si>
  <si>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</si>
  <si>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</si>
  <si>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</si>
  <si>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</si>
  <si>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</si>
  <si>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</si>
  <si>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</si>
  <si>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</si>
  <si>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</si>
  <si>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</si>
  <si>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</si>
  <si>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</si>
  <si>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</si>
  <si>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</si>
  <si>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</si>
  <si>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</si>
  <si>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</si>
  <si>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</si>
  <si>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</si>
  <si>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</si>
  <si>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</si>
  <si>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</si>
  <si>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</si>
  <si>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</si>
  <si>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</si>
  <si>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</si>
  <si>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</si>
  <si>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</si>
  <si>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</si>
  <si>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</si>
  <si>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</si>
  <si>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</si>
  <si>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</si>
  <si>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</si>
  <si>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</si>
  <si>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</si>
  <si>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</si>
  <si>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</si>
  <si>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</si>
  <si>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</si>
  <si>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</si>
  <si>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</si>
  <si>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</si>
  <si>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</si>
  <si>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</si>
  <si>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</si>
  <si>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</si>
  <si>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</si>
  <si>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</si>
  <si>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</si>
  <si>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</si>
  <si>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</si>
  <si>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</si>
  <si>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</si>
  <si>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</si>
  <si>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</si>
  <si>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</si>
  <si>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</si>
  <si>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</si>
  <si>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</si>
  <si>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</si>
  <si>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</si>
  <si>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</si>
  <si>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</si>
  <si>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</si>
  <si>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</si>
  <si>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</si>
  <si>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</si>
  <si>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</si>
  <si>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</si>
  <si>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</si>
  <si>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</si>
  <si>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</si>
  <si>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</si>
  <si>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</si>
  <si>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</si>
  <si>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</si>
  <si>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</si>
  <si>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</si>
  <si>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</si>
  <si>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</si>
  <si>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</si>
  <si>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</si>
  <si>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</si>
  <si>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</si>
  <si>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</si>
  <si>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</si>
  <si>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</si>
  <si>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</si>
  <si>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</si>
  <si>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</si>
  <si>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</si>
  <si>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</si>
  <si>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</si>
  <si>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</si>
  <si>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</si>
  <si>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</si>
  <si>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</si>
  <si>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</si>
  <si>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</si>
  <si>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</si>
  <si>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</si>
  <si>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</si>
  <si>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</si>
  <si>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</si>
  <si>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</si>
  <si>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</si>
  <si>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</si>
  <si>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</si>
  <si>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</si>
  <si>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</si>
  <si>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</si>
  <si>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</si>
  <si>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</si>
  <si>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</si>
  <si>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</si>
  <si>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</si>
  <si>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</si>
  <si>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</si>
  <si>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</si>
  <si>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</si>
  <si>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</si>
  <si>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</si>
  <si>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</si>
  <si>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</si>
  <si>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</si>
  <si>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</si>
  <si>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</si>
  <si>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</si>
  <si>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</si>
  <si>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</si>
  <si>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</si>
  <si>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</si>
  <si>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</si>
  <si>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</si>
  <si>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</si>
  <si>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</si>
  <si>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</si>
  <si>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</si>
  <si>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</si>
  <si>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</si>
  <si>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</si>
  <si>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</si>
  <si>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</si>
  <si>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</si>
  <si>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</si>
  <si>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</si>
  <si>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</si>
  <si>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</si>
  <si>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</si>
  <si>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</si>
  <si>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</si>
  <si>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</si>
  <si>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</si>
  <si>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</si>
  <si>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</si>
  <si>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</si>
  <si>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</si>
  <si>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</si>
  <si>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</si>
  <si>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</si>
  <si>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</si>
  <si>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</si>
  <si>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</si>
  <si>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</si>
  <si>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</si>
  <si>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</si>
  <si>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</si>
  <si>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</si>
  <si>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</si>
  <si>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</si>
  <si>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</si>
  <si>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</si>
  <si>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</si>
  <si>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</si>
  <si>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</si>
  <si>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</si>
  <si>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</si>
  <si>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</si>
  <si>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</si>
  <si>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</si>
  <si>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</si>
  <si>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</si>
  <si>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</si>
  <si>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</si>
  <si>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</si>
  <si>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</si>
  <si>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</si>
  <si>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</si>
  <si>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</si>
  <si>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</si>
  <si>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</si>
  <si>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</si>
  <si>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</si>
  <si>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</si>
  <si>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</si>
  <si>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</si>
  <si>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</si>
  <si>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</si>
  <si>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</si>
  <si>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</si>
  <si>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</si>
  <si>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</si>
  <si>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</si>
  <si>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</si>
  <si>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</si>
  <si>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</si>
  <si>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</si>
  <si>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</si>
  <si>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</si>
  <si>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</si>
  <si>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</si>
  <si>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</si>
  <si>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</si>
  <si>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</si>
  <si>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</si>
  <si>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</si>
  <si>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</si>
  <si>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</si>
  <si>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</si>
  <si>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</si>
  <si>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</si>
  <si>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</si>
  <si>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</si>
  <si>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</si>
  <si>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</si>
  <si>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</si>
  <si>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</si>
  <si>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</si>
  <si>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</si>
  <si>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</si>
  <si>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</si>
  <si>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</si>
  <si>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</si>
  <si>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</si>
  <si>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</si>
  <si>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</si>
  <si>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</si>
  <si>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</si>
  <si>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</si>
  <si>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</si>
  <si>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</si>
  <si>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</si>
  <si>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</si>
  <si>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</si>
  <si>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</si>
  <si>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</si>
  <si>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</si>
  <si>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</si>
  <si>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</si>
  <si>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</si>
  <si>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</si>
  <si>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</si>
  <si>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</si>
  <si>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</si>
  <si>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</si>
  <si>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</si>
  <si>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</si>
  <si>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</si>
  <si>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</si>
  <si>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</si>
  <si>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</si>
  <si>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</si>
  <si>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</si>
  <si>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</si>
  <si>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</si>
  <si>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</si>
  <si>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</si>
  <si>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</si>
  <si>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</si>
  <si>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</si>
  <si>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</si>
  <si>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</si>
  <si>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</si>
  <si>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</si>
  <si>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</si>
  <si>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</si>
  <si>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</si>
  <si>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</si>
  <si>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</si>
  <si>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</si>
  <si>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</si>
  <si>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</si>
  <si>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</si>
  <si>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</si>
  <si>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</si>
  <si>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</si>
  <si>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</si>
  <si>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</si>
  <si>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</si>
  <si>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</si>
  <si>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</si>
  <si>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</si>
  <si>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</si>
  <si>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</si>
  <si>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</si>
  <si>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</si>
  <si>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</si>
  <si>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</si>
  <si>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</si>
  <si>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</si>
  <si>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</si>
  <si>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</si>
  <si>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</si>
  <si>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</si>
  <si>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</si>
  <si>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</si>
  <si>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</si>
  <si>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</si>
  <si>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</si>
  <si>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</si>
  <si>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</si>
  <si>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</si>
  <si>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</si>
  <si>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</si>
  <si>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</si>
  <si>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</si>
  <si>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</si>
  <si>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</si>
  <si>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</si>
  <si>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</si>
  <si>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</si>
  <si>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</si>
  <si>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</si>
  <si>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</si>
  <si>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</si>
  <si>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</si>
  <si>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</si>
  <si>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</si>
  <si>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</si>
  <si>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</si>
  <si>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</si>
  <si>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</si>
  <si>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</si>
  <si>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</si>
  <si>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</si>
  <si>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</si>
  <si>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</si>
  <si>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</si>
  <si>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</si>
  <si>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</si>
  <si>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</si>
  <si>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</si>
  <si>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</si>
  <si>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</si>
  <si>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</si>
  <si>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</si>
  <si>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</si>
  <si>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</si>
  <si>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</si>
  <si>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</si>
  <si>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</si>
  <si>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</si>
  <si>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</si>
  <si>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</si>
  <si>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</si>
  <si>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</si>
  <si>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</si>
  <si>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</si>
  <si>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</si>
  <si>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</si>
  <si>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</si>
  <si>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</si>
  <si>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</si>
  <si>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</si>
  <si>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</si>
  <si>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</si>
  <si>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</si>
  <si>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</si>
  <si>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</si>
  <si>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</si>
  <si>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</si>
  <si>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</si>
  <si>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</si>
  <si>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</si>
  <si>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</si>
  <si>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</si>
  <si>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</si>
  <si>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</si>
  <si>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</si>
  <si>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</si>
  <si>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</si>
  <si>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</si>
  <si>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</si>
  <si>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</si>
  <si>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</si>
  <si>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</si>
  <si>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</si>
  <si>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</si>
  <si>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</si>
  <si>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</si>
  <si>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</si>
  <si>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</si>
  <si>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</si>
  <si>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</si>
  <si>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</si>
  <si>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</si>
  <si>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</si>
  <si>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</si>
  <si>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</si>
  <si>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</si>
  <si>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</si>
  <si>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</si>
  <si>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</si>
  <si>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</si>
  <si>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</si>
  <si>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</si>
  <si>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</si>
  <si>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</si>
  <si>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</si>
  <si>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</si>
  <si>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</si>
  <si>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</si>
  <si>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</si>
  <si>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</si>
  <si>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</si>
  <si>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</si>
  <si>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</si>
  <si>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</si>
  <si>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</si>
  <si>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</si>
  <si>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</si>
  <si>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</si>
  <si>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</si>
  <si>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</si>
  <si>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</si>
  <si>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</si>
  <si>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</si>
  <si>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</si>
  <si>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</si>
  <si>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</si>
  <si>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</si>
  <si>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</si>
  <si>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</si>
  <si>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</si>
  <si>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</si>
  <si>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</si>
  <si>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</si>
  <si>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</si>
  <si>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</si>
  <si>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</si>
  <si>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</si>
  <si>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</si>
  <si>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</si>
  <si>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</si>
  <si>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</si>
  <si>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</si>
  <si>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</si>
  <si>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</si>
  <si>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</si>
  <si>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</si>
  <si>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</si>
  <si>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</si>
  <si>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</si>
  <si>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</si>
  <si>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</si>
  <si>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</si>
  <si>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</si>
  <si>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</si>
  <si>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</si>
  <si>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</si>
  <si>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</si>
  <si>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</si>
  <si>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</si>
  <si>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</si>
  <si>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</si>
  <si>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</si>
  <si>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</si>
  <si>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</si>
  <si>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</si>
  <si>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</si>
  <si>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</si>
  <si>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</si>
  <si>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</si>
  <si>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</si>
  <si>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</si>
  <si>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</si>
  <si>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</si>
  <si>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</si>
  <si>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</si>
  <si>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</si>
  <si>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</si>
  <si>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</si>
  <si>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</si>
  <si>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</si>
  <si>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</si>
  <si>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</si>
  <si>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</si>
  <si>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</si>
  <si>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</si>
  <si>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</si>
  <si>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</si>
  <si>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</si>
  <si>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</si>
  <si>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</si>
  <si>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</si>
  <si>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</si>
  <si>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</si>
  <si>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</si>
  <si>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</si>
  <si>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</si>
  <si>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</si>
  <si>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</si>
  <si>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</si>
  <si>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</si>
  <si>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</si>
  <si>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</si>
  <si>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</si>
  <si>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</si>
  <si>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</si>
  <si>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</si>
  <si>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</si>
  <si>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</si>
  <si>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</si>
  <si>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</si>
  <si>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</si>
  <si>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</si>
  <si>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</si>
  <si>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</si>
  <si>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</si>
  <si>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</si>
  <si>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</si>
  <si>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</si>
  <si>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</si>
  <si>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</si>
  <si>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</si>
  <si>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</si>
  <si>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</si>
  <si>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</si>
  <si>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</si>
  <si>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</si>
  <si>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</si>
  <si>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</si>
  <si>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</si>
  <si>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</si>
  <si>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</si>
  <si>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</si>
  <si>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</si>
  <si>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</si>
  <si>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</si>
  <si>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</si>
  <si>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</si>
  <si>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</si>
  <si>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</si>
  <si>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</si>
  <si>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</si>
  <si>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</si>
  <si>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</si>
  <si>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</si>
  <si>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</si>
  <si>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</si>
  <si>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</si>
  <si>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</si>
  <si>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</si>
  <si>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</si>
  <si>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</si>
  <si>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</si>
  <si>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</si>
  <si>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</si>
  <si>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</si>
  <si>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</si>
  <si>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</si>
  <si>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</si>
  <si>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</si>
  <si>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</si>
  <si>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</si>
  <si>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</si>
  <si>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</si>
  <si>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</si>
  <si>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</si>
  <si>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</si>
  <si>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</si>
  <si>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</si>
  <si>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</si>
  <si>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</si>
  <si>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</si>
  <si>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</si>
  <si>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</si>
  <si>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</si>
  <si>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</si>
  <si>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</si>
  <si>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</si>
  <si>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</si>
  <si>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</si>
  <si>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</si>
  <si>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</si>
  <si>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</si>
  <si>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</si>
  <si>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</si>
  <si>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</si>
  <si>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</si>
  <si>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</si>
  <si>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</si>
  <si>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</si>
  <si>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</si>
  <si>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</si>
  <si>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</si>
  <si>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</si>
  <si>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</si>
  <si>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</si>
  <si>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</si>
  <si>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</si>
  <si>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</si>
  <si>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</si>
  <si>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</si>
  <si>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</si>
  <si>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</si>
  <si>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</si>
  <si>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</si>
  <si>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</si>
  <si>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</si>
  <si>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</si>
  <si>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</si>
  <si>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</si>
  <si>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</si>
  <si>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</si>
  <si>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</si>
  <si>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</si>
  <si>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</si>
  <si>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</si>
  <si>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</si>
  <si>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</si>
  <si>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</si>
  <si>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</si>
  <si>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</si>
  <si>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</si>
  <si>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</si>
  <si>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</si>
  <si>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</si>
  <si>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</si>
  <si>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</si>
  <si>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</si>
  <si>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</si>
  <si>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</si>
  <si>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</si>
  <si>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</si>
  <si>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</si>
  <si>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</si>
  <si>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</si>
  <si>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</si>
  <si>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</si>
  <si>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</si>
  <si>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</si>
  <si>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</si>
  <si>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</si>
  <si>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</si>
  <si>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</si>
  <si>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</si>
  <si>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</si>
  <si>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</si>
  <si>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</si>
  <si>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</si>
  <si>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</si>
  <si>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</si>
  <si>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</si>
  <si>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</si>
  <si>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</si>
  <si>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</si>
  <si>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</si>
  <si>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</si>
  <si>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</si>
  <si>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</si>
  <si>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</si>
  <si>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</si>
  <si>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</si>
  <si>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</si>
  <si>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</si>
  <si>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</si>
  <si>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</si>
  <si>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</si>
  <si>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</si>
  <si>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</si>
  <si>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</si>
  <si>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</si>
  <si>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</si>
  <si>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</si>
  <si>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</si>
  <si>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</si>
  <si>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</si>
  <si>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</si>
  <si>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</si>
  <si>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</si>
  <si>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</si>
  <si>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</si>
  <si>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</si>
  <si>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</si>
  <si>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</si>
  <si>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</si>
  <si>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</si>
  <si>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</si>
  <si>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</si>
  <si>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</si>
  <si>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</si>
  <si>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</si>
  <si>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</si>
  <si>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</si>
  <si>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</si>
  <si>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</si>
  <si>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</si>
  <si>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</si>
  <si>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</si>
  <si>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</si>
  <si>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</si>
  <si>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</si>
  <si>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</si>
  <si>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</si>
  <si>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</si>
  <si>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</si>
  <si>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</si>
  <si>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</si>
  <si>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</si>
  <si>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</si>
  <si>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</si>
  <si>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</si>
  <si>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</si>
  <si>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</si>
  <si>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</si>
  <si>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</si>
  <si>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</si>
  <si>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</si>
  <si>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</si>
  <si>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</si>
  <si>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</si>
  <si>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</si>
  <si>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</si>
  <si>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</si>
  <si>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</si>
  <si>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</si>
  <si>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</si>
  <si>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</si>
  <si>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</si>
  <si>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</si>
  <si>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</si>
  <si>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</si>
  <si>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</si>
  <si>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</si>
  <si>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</si>
  <si>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</si>
  <si>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</si>
  <si>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</si>
  <si>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</si>
  <si>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</si>
  <si>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</si>
  <si>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</si>
  <si>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</si>
  <si>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</si>
  <si>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</si>
  <si>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</si>
  <si>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</si>
  <si>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</si>
  <si>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</si>
  <si>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</si>
  <si>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</si>
  <si>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</si>
  <si>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</si>
  <si>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</si>
  <si>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</si>
  <si>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</si>
  <si>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</si>
  <si>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</si>
  <si>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</si>
  <si>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</si>
  <si>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</si>
  <si>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</si>
  <si>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</si>
  <si>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</si>
  <si>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</si>
  <si>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</si>
  <si>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</si>
  <si>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</si>
  <si>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</si>
  <si>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</si>
  <si>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</si>
  <si>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</si>
  <si>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</si>
  <si>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</si>
  <si>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</si>
  <si>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</si>
  <si>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</si>
  <si>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</si>
  <si>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</si>
  <si>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</si>
  <si>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</si>
  <si>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</si>
  <si>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</si>
  <si>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</si>
  <si>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</si>
  <si>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</si>
  <si>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</si>
  <si>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</si>
  <si>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</si>
  <si>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</si>
  <si>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</si>
  <si>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</si>
  <si>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</si>
  <si>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</si>
  <si>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</si>
  <si>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</si>
  <si>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</si>
  <si>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</si>
  <si>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</si>
  <si>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</si>
  <si>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</si>
  <si>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</si>
  <si>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</si>
  <si>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</si>
  <si>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</si>
  <si>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</si>
  <si>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</si>
  <si>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</si>
  <si>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</si>
  <si>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</si>
  <si>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</si>
  <si>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</si>
  <si>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</si>
  <si>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</si>
  <si>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</si>
  <si>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</si>
  <si>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</si>
  <si>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</si>
  <si>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</si>
  <si>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</si>
  <si>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</si>
  <si>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</si>
  <si>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</si>
  <si>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</si>
  <si>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</si>
  <si>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</si>
  <si>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</si>
  <si>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</si>
  <si>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</si>
  <si>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</si>
  <si>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</si>
  <si>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</si>
  <si>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</si>
  <si>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</si>
  <si>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</si>
  <si>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</si>
  <si>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</si>
  <si>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</si>
  <si>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</si>
  <si>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</si>
  <si>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</si>
  <si>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</si>
  <si>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</si>
  <si>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</si>
  <si>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</si>
  <si>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</si>
  <si>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</si>
  <si>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</si>
  <si>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</si>
  <si>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</si>
  <si>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</si>
  <si>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</si>
  <si>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</si>
  <si>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</si>
  <si>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</si>
  <si>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</si>
  <si>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</si>
  <si>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</si>
  <si>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</si>
  <si>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</si>
  <si>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</si>
  <si>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</si>
  <si>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</si>
  <si>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</si>
  <si>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</si>
  <si>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</si>
  <si>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</si>
  <si>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</si>
  <si>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</si>
  <si>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</si>
  <si>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</si>
  <si>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</si>
  <si>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</si>
  <si>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</si>
  <si>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</si>
  <si>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</si>
  <si>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</si>
  <si>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</si>
  <si>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</si>
  <si>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</si>
  <si>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</si>
  <si>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</si>
  <si>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</si>
  <si>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</si>
  <si>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</si>
  <si>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</si>
  <si>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</si>
  <si>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</si>
  <si>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</si>
  <si>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</si>
  <si>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</si>
  <si>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</si>
  <si>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</si>
  <si>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</si>
  <si>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</si>
  <si>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</si>
  <si>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</si>
  <si>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</si>
  <si>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</si>
  <si>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</si>
  <si>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</si>
  <si>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</si>
  <si>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</si>
  <si>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</si>
  <si>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</si>
  <si>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</si>
  <si>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</si>
  <si>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</si>
  <si>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</si>
  <si>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</si>
  <si>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</si>
  <si>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</si>
  <si>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</si>
  <si>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</si>
  <si>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</si>
  <si>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</si>
  <si>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</si>
  <si>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</si>
  <si>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</si>
  <si>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</si>
  <si>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</si>
  <si>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</si>
  <si>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</si>
  <si>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</si>
  <si>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</si>
  <si>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</si>
  <si>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</si>
  <si>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</si>
  <si>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</si>
  <si>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</si>
  <si>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</si>
  <si>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</si>
  <si>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</si>
  <si>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</si>
  <si>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</si>
  <si>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</si>
  <si>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</si>
  <si>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</si>
  <si>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</si>
  <si>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</si>
  <si>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</si>
  <si>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</si>
  <si>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</si>
  <si>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</si>
  <si>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</si>
  <si>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</si>
  <si>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</si>
  <si>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</si>
  <si>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</si>
  <si>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</si>
  <si>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</si>
  <si>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</si>
  <si>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</si>
  <si>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</si>
  <si>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</si>
  <si>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</si>
  <si>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</si>
  <si>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</si>
  <si>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</si>
  <si>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</si>
  <si>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</si>
  <si>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</si>
  <si>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</si>
  <si>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</si>
  <si>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</si>
  <si>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</si>
  <si>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</si>
  <si>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</si>
  <si>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</si>
  <si>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</si>
  <si>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</si>
  <si>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</si>
  <si>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</si>
  <si>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</si>
  <si>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</si>
  <si>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</si>
  <si>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</si>
  <si>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</si>
  <si>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</si>
  <si>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</si>
  <si>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</si>
  <si>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</si>
  <si>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</si>
  <si>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</si>
  <si>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</si>
  <si>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</si>
  <si>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</si>
  <si>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</si>
  <si>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</si>
  <si>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</si>
  <si>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</si>
  <si>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</si>
  <si>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</si>
  <si>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</si>
  <si>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</si>
  <si>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</si>
  <si>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</si>
  <si>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</si>
  <si>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</si>
  <si>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</si>
  <si>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</si>
  <si>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</si>
  <si>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</si>
  <si>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</si>
  <si>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</si>
  <si>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</si>
  <si>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</si>
  <si>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</si>
  <si>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</si>
  <si>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</si>
  <si>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</si>
  <si>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</si>
  <si>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</si>
  <si>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</si>
  <si>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</si>
  <si>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</si>
  <si>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</si>
  <si>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</si>
  <si>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</si>
  <si>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</si>
  <si>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</si>
  <si>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</si>
  <si>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</si>
  <si>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</si>
  <si>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</si>
  <si>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</si>
  <si>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</si>
  <si>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</si>
  <si>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</si>
  <si>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</si>
  <si>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</si>
  <si>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</si>
  <si>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</si>
  <si>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</si>
  <si>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</si>
  <si>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</si>
  <si>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</si>
  <si>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</si>
  <si>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</si>
  <si>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</si>
  <si>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</si>
  <si>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</si>
  <si>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</si>
  <si>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</si>
  <si>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</si>
  <si>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</si>
  <si>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</si>
  <si>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</si>
  <si>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</si>
  <si>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</si>
  <si>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</si>
  <si>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</si>
  <si>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</si>
  <si>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</si>
  <si>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</si>
  <si>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</si>
  <si>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</si>
  <si>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</si>
  <si>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</si>
  <si>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</si>
  <si>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</si>
  <si>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</si>
  <si>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</si>
  <si>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</si>
  <si>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</si>
  <si>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</si>
  <si>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</si>
  <si>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</si>
  <si>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</si>
  <si>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</si>
  <si>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</si>
  <si>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</si>
  <si>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</si>
  <si>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</si>
  <si>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</si>
  <si>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</si>
  <si>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</si>
  <si>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</si>
  <si>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</si>
  <si>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</si>
  <si>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</si>
  <si>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</si>
  <si>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</si>
  <si>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</si>
  <si>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</si>
  <si>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</si>
  <si>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</si>
  <si>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</si>
  <si>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</si>
  <si>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</si>
  <si>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</si>
  <si>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</si>
  <si>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</si>
  <si>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</si>
  <si>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</si>
  <si>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</si>
  <si>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</si>
  <si>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</si>
  <si>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</si>
  <si>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</si>
  <si>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</si>
  <si>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</si>
  <si>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</si>
  <si>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</si>
  <si>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</si>
  <si>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</si>
  <si>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</si>
  <si>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</si>
  <si>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</si>
  <si>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</si>
  <si>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</si>
  <si>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</si>
  <si>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</si>
  <si>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</si>
  <si>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</si>
  <si>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</si>
  <si>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</si>
  <si>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</si>
  <si>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</si>
  <si>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</si>
  <si>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</si>
  <si>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</si>
  <si>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</si>
  <si>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</si>
  <si>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</si>
  <si>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</si>
  <si>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</si>
  <si>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</si>
  <si>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</si>
  <si>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</si>
  <si>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</si>
  <si>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</si>
  <si>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</si>
  <si>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</si>
  <si>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</si>
  <si>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</si>
  <si>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</si>
  <si>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</si>
  <si>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</si>
  <si>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</si>
  <si>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</si>
  <si>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</si>
  <si>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</si>
  <si>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</si>
  <si>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</si>
  <si>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</si>
  <si>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</si>
  <si>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</si>
  <si>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</si>
  <si>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</si>
  <si>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</si>
  <si>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</si>
  <si>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</si>
  <si>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</si>
  <si>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</si>
  <si>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</si>
  <si>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</si>
  <si>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</si>
  <si>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</si>
  <si>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</si>
  <si>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</si>
  <si>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</si>
  <si>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</si>
  <si>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</si>
  <si>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</si>
  <si>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</si>
  <si>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</si>
  <si>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</si>
  <si>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publishing</t>
  </si>
  <si>
    <t>technology</t>
  </si>
  <si>
    <t>theater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</si>
  <si>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</si>
  <si>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</si>
  <si>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</si>
  <si>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</si>
  <si>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</si>
  <si>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</si>
  <si>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</si>
  <si>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</si>
  <si>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</si>
  <si>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</si>
  <si>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</si>
  <si>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</si>
  <si>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</si>
  <si>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</si>
  <si>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</si>
  <si>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</si>
  <si>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</si>
  <si>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</si>
  <si>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</si>
  <si>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</si>
  <si>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</si>
  <si>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</si>
  <si>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</si>
  <si>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</si>
  <si>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</si>
  <si>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</si>
  <si>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</si>
  <si>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</si>
  <si>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</si>
  <si>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</si>
  <si>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</si>
  <si>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</si>
  <si>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</si>
  <si>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</si>
  <si>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</si>
  <si>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</si>
  <si>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</si>
  <si>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</si>
  <si>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</si>
  <si>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</si>
  <si>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</si>
  <si>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</si>
  <si>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</si>
  <si>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</si>
  <si>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</si>
  <si>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</si>
  <si>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Category</t>
  </si>
  <si>
    <t>(All)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</si>
  <si>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</si>
  <si>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</si>
  <si>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</si>
  <si>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</si>
  <si>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</si>
  <si>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</si>
  <si>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</si>
  <si>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</si>
  <si>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</si>
  <si>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</si>
  <si>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</si>
  <si>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</si>
  <si>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</si>
  <si>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</si>
  <si>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</si>
  <si>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</si>
  <si>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</si>
  <si>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</si>
  <si>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</si>
  <si>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</si>
  <si>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</si>
  <si>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</si>
  <si>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</si>
  <si>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</si>
  <si>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</si>
  <si>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</si>
  <si>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</si>
  <si>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</si>
  <si>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</si>
  <si>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</si>
  <si>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</si>
  <si>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</si>
  <si>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</si>
  <si>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</si>
  <si>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</si>
  <si>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</si>
  <si>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</si>
  <si>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</si>
  <si>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# Canceled</t>
  </si>
  <si>
    <t>Percentage Successful</t>
  </si>
  <si>
    <t>outcome</t>
  </si>
  <si>
    <t>variance</t>
  </si>
  <si>
    <t>STD DEV</t>
  </si>
  <si>
    <t>min # backers</t>
  </si>
  <si>
    <t>max # backers</t>
  </si>
  <si>
    <t>median # backers</t>
  </si>
  <si>
    <t>mean # backers</t>
  </si>
  <si>
    <t>Q1</t>
  </si>
  <si>
    <t>Q3</t>
  </si>
  <si>
    <t>IQR</t>
  </si>
  <si>
    <t>outlier lower</t>
  </si>
  <si>
    <t xml:space="preserve">outlier upper </t>
  </si>
  <si>
    <t>#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</si>
</sst>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7" fontId="1" fillId="0" borderId="0" xfId="0" applyNumberFormat="1" applyFont="1" applyAlignment="1">
      <alignment horizontal="center"/>
    </xf>
    <xf numFmtId="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10" fontId="1" fillId="0" borderId="0" xfId="0" applyNumberFormat="1" applyFont="1"/>
    <xf numFmtId="0" fontId="0" fillId="0" borderId="0" xfId="0" pivotButton="1" applyNumberFormat="1"/>
    <xf numFmtId="7" fontId="0" fillId="0" borderId="0" xfId="0" applyNumberFormat="1" applyAlignment="1">
      <alignment horizontal="left"/>
    </xf>
  </cellXfs>
  <cellStyles count="1">
    <cellStyle name="Normal" xfId="0" builtinId="0"/>
  </cellStyles>
  <dxfs count="17"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14141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14141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14141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</dxfs>
  <tableStyles count="0" defaultTableStyle="TableStyleMedium2" defaultPivotStyle="PivotStyleLight16"/>
  <colors>
    <mruColors>
      <color rgb="FFF14141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DT.xlsx]campaign success by category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success by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success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8-4876-9883-3246A9D80883}"/>
            </c:ext>
          </c:extLst>
        </c:ser>
        <c:ser>
          <c:idx val="1"/>
          <c:order val="1"/>
          <c:tx>
            <c:strRef>
              <c:f>'campaign success by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success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8-4876-9883-3246A9D80883}"/>
            </c:ext>
          </c:extLst>
        </c:ser>
        <c:ser>
          <c:idx val="2"/>
          <c:order val="2"/>
          <c:tx>
            <c:strRef>
              <c:f>'campaign success by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success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68-4876-9883-3246A9D80883}"/>
            </c:ext>
          </c:extLst>
        </c:ser>
        <c:ser>
          <c:idx val="3"/>
          <c:order val="3"/>
          <c:tx>
            <c:strRef>
              <c:f>'campaign success by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success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8-4876-9883-3246A9D8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1044816"/>
        <c:axId val="2101041488"/>
      </c:barChart>
      <c:catAx>
        <c:axId val="210104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5107112074812539"/>
              <c:y val="0.864352309943557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41488"/>
        <c:crosses val="autoZero"/>
        <c:auto val="1"/>
        <c:lblAlgn val="ctr"/>
        <c:lblOffset val="100"/>
        <c:noMultiLvlLbl val="0"/>
      </c:catAx>
      <c:valAx>
        <c:axId val="2101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DT.xlsx]campaign success by sub-categor!PivotTable4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success by sub-categor'!$B$4:$B$5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5-4560-A9D1-F0CA2FDBDB95}"/>
            </c:ext>
          </c:extLst>
        </c:ser>
        <c:ser>
          <c:idx val="1"/>
          <c:order val="1"/>
          <c:tx>
            <c:strRef>
              <c:f>'campaign success by sub-categor'!$C$4:$C$5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65-4560-A9D1-F0CA2FDBDB95}"/>
            </c:ext>
          </c:extLst>
        </c:ser>
        <c:ser>
          <c:idx val="2"/>
          <c:order val="2"/>
          <c:tx>
            <c:strRef>
              <c:f>'campaign success by sub-categor'!$D$4:$D$5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65-4560-A9D1-F0CA2FDBDB95}"/>
            </c:ext>
          </c:extLst>
        </c:ser>
        <c:ser>
          <c:idx val="3"/>
          <c:order val="3"/>
          <c:tx>
            <c:strRef>
              <c:f>'campaign success by sub-categor'!$E$4:$E$5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success by sub-categor'!$A$6:$A$47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success by sub-categor'!$E$6:$E$47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65-4560-A9D1-F0CA2FDBD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515632"/>
        <c:axId val="82513968"/>
      </c:barChart>
      <c:catAx>
        <c:axId val="8251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3968"/>
        <c:crosses val="autoZero"/>
        <c:auto val="1"/>
        <c:lblAlgn val="ctr"/>
        <c:lblOffset val="100"/>
        <c:noMultiLvlLbl val="0"/>
      </c:catAx>
      <c:valAx>
        <c:axId val="82513968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5632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DT.xlsx]Campaign Sucess by Date Created!PivotTable6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</a:t>
            </a:r>
            <a:r>
              <a:rPr lang="en-US" baseline="0"/>
              <a:t>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Sucess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'Campaign Sucess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 Sucess by 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9-44B3-B221-8CA3707DE09F}"/>
            </c:ext>
          </c:extLst>
        </c:ser>
        <c:ser>
          <c:idx val="1"/>
          <c:order val="1"/>
          <c:tx>
            <c:strRef>
              <c:f>'Campaign Sucess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'Campaign Sucess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 Sucess by 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29-44B3-B221-8CA3707DE09F}"/>
            </c:ext>
          </c:extLst>
        </c:ser>
        <c:ser>
          <c:idx val="2"/>
          <c:order val="2"/>
          <c:tx>
            <c:strRef>
              <c:f>'Campaign Sucess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'Campaign Sucess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 Sucess by 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29-44B3-B221-8CA3707DE09F}"/>
            </c:ext>
          </c:extLst>
        </c:ser>
        <c:ser>
          <c:idx val="3"/>
          <c:order val="3"/>
          <c:tx>
            <c:strRef>
              <c:f>'Campaign Sucess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'Campaign Sucess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 Sucess by 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D7-462A-9751-2948EC8A0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536240"/>
        <c:axId val="270541648"/>
      </c:lineChart>
      <c:catAx>
        <c:axId val="27053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</a:t>
                </a:r>
                <a:r>
                  <a:rPr lang="en-US" baseline="0"/>
                  <a:t> Start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41648"/>
        <c:crosses val="autoZero"/>
        <c:auto val="1"/>
        <c:lblAlgn val="ctr"/>
        <c:lblOffset val="100"/>
        <c:noMultiLvlLbl val="0"/>
      </c:catAx>
      <c:valAx>
        <c:axId val="2705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3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E0-42CB-87CA-5C3D009692C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E0-42CB-87CA-5C3D009692C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E0-42CB-87CA-5C3D00969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2381487"/>
        <c:axId val="2823752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DE0-42CB-87CA-5C3D009692C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DE0-42CB-87CA-5C3D009692C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DE0-42CB-87CA-5C3D009692C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DE0-42CB-87CA-5C3D009692C6}"/>
                  </c:ext>
                </c:extLst>
              </c15:ser>
            </c15:filteredLineSeries>
          </c:ext>
        </c:extLst>
      </c:lineChart>
      <c:catAx>
        <c:axId val="28238148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75247"/>
        <c:crosses val="autoZero"/>
        <c:auto val="1"/>
        <c:lblAlgn val="ctr"/>
        <c:lblOffset val="100"/>
        <c:noMultiLvlLbl val="0"/>
      </c:catAx>
      <c:valAx>
        <c:axId val="28237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DT.xlsx]random 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successful campaigns</a:t>
            </a:r>
            <a:r>
              <a:rPr lang="en-US" baseline="0"/>
              <a:t> for non-staff picks by category </a:t>
            </a:r>
            <a:endParaRPr lang="en-US"/>
          </a:p>
        </c:rich>
      </c:tx>
      <c:layout>
        <c:manualLayout>
          <c:xMode val="edge"/>
          <c:yMode val="edge"/>
          <c:x val="0.15702994036055101"/>
          <c:y val="8.0767560532371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'random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'random pivot'!$A$5:$A$450</c:f>
              <c:strCache>
                <c:ptCount val="445"/>
                <c:pt idx="0">
                  <c:v>$1.00 </c:v>
                </c:pt>
                <c:pt idx="1">
                  <c:v>$2.00 </c:v>
                </c:pt>
                <c:pt idx="2">
                  <c:v>$5.00 </c:v>
                </c:pt>
                <c:pt idx="3">
                  <c:v>$10.00 </c:v>
                </c:pt>
                <c:pt idx="4">
                  <c:v>$13.00 </c:v>
                </c:pt>
                <c:pt idx="5">
                  <c:v>$20.00 </c:v>
                </c:pt>
                <c:pt idx="6">
                  <c:v>$25.00 </c:v>
                </c:pt>
                <c:pt idx="7">
                  <c:v>$40.00 </c:v>
                </c:pt>
                <c:pt idx="8">
                  <c:v>$50.00 </c:v>
                </c:pt>
                <c:pt idx="9">
                  <c:v>$60.00 </c:v>
                </c:pt>
                <c:pt idx="10">
                  <c:v>$70.00 </c:v>
                </c:pt>
                <c:pt idx="11">
                  <c:v>$80.00 </c:v>
                </c:pt>
                <c:pt idx="12">
                  <c:v>$100.00 </c:v>
                </c:pt>
                <c:pt idx="13">
                  <c:v>$101.00 </c:v>
                </c:pt>
                <c:pt idx="14">
                  <c:v>$110.00 </c:v>
                </c:pt>
                <c:pt idx="15">
                  <c:v>$125.00 </c:v>
                </c:pt>
                <c:pt idx="16">
                  <c:v>$128.00 </c:v>
                </c:pt>
                <c:pt idx="17">
                  <c:v>$150.00 </c:v>
                </c:pt>
                <c:pt idx="18">
                  <c:v>$153.00 </c:v>
                </c:pt>
                <c:pt idx="19">
                  <c:v>$199.00 </c:v>
                </c:pt>
                <c:pt idx="20">
                  <c:v>$200.00 </c:v>
                </c:pt>
                <c:pt idx="21">
                  <c:v>$220.00 </c:v>
                </c:pt>
                <c:pt idx="22">
                  <c:v>$225.00 </c:v>
                </c:pt>
                <c:pt idx="23">
                  <c:v>$250.00 </c:v>
                </c:pt>
                <c:pt idx="24">
                  <c:v>$270.00 </c:v>
                </c:pt>
                <c:pt idx="25">
                  <c:v>$280.00 </c:v>
                </c:pt>
                <c:pt idx="26">
                  <c:v>$300.00 </c:v>
                </c:pt>
                <c:pt idx="27">
                  <c:v>$315.00 </c:v>
                </c:pt>
                <c:pt idx="28">
                  <c:v>$333.00 </c:v>
                </c:pt>
                <c:pt idx="29">
                  <c:v>$347.00 </c:v>
                </c:pt>
                <c:pt idx="30">
                  <c:v>$350.00 </c:v>
                </c:pt>
                <c:pt idx="31">
                  <c:v>$400.00 </c:v>
                </c:pt>
                <c:pt idx="32">
                  <c:v>$420.00 </c:v>
                </c:pt>
                <c:pt idx="33">
                  <c:v>$450.00 </c:v>
                </c:pt>
                <c:pt idx="34">
                  <c:v>$451.00 </c:v>
                </c:pt>
                <c:pt idx="35">
                  <c:v>$480.00 </c:v>
                </c:pt>
                <c:pt idx="36">
                  <c:v>$495.00 </c:v>
                </c:pt>
                <c:pt idx="37">
                  <c:v>$500.00 </c:v>
                </c:pt>
                <c:pt idx="38">
                  <c:v>$512.00 </c:v>
                </c:pt>
                <c:pt idx="39">
                  <c:v>$515.00 </c:v>
                </c:pt>
                <c:pt idx="40">
                  <c:v>$516.00 </c:v>
                </c:pt>
                <c:pt idx="41">
                  <c:v>$525.00 </c:v>
                </c:pt>
                <c:pt idx="42">
                  <c:v>$530.00 </c:v>
                </c:pt>
                <c:pt idx="43">
                  <c:v>$550.00 </c:v>
                </c:pt>
                <c:pt idx="44">
                  <c:v>$575.00 </c:v>
                </c:pt>
                <c:pt idx="45">
                  <c:v>$600.00 </c:v>
                </c:pt>
                <c:pt idx="46">
                  <c:v>$620.00 </c:v>
                </c:pt>
                <c:pt idx="47">
                  <c:v>$650.00 </c:v>
                </c:pt>
                <c:pt idx="48">
                  <c:v>$660.00 </c:v>
                </c:pt>
                <c:pt idx="49">
                  <c:v>$666.00 </c:v>
                </c:pt>
                <c:pt idx="50">
                  <c:v>$675.00 </c:v>
                </c:pt>
                <c:pt idx="51">
                  <c:v>$678.00 </c:v>
                </c:pt>
                <c:pt idx="52">
                  <c:v>$700.00 </c:v>
                </c:pt>
                <c:pt idx="53">
                  <c:v>$740.00 </c:v>
                </c:pt>
                <c:pt idx="54">
                  <c:v>$745.00 </c:v>
                </c:pt>
                <c:pt idx="55">
                  <c:v>$750.00 </c:v>
                </c:pt>
                <c:pt idx="56">
                  <c:v>$773.00 </c:v>
                </c:pt>
                <c:pt idx="57">
                  <c:v>$777.00 </c:v>
                </c:pt>
                <c:pt idx="58">
                  <c:v>$780.00 </c:v>
                </c:pt>
                <c:pt idx="59">
                  <c:v>$800.00 </c:v>
                </c:pt>
                <c:pt idx="60">
                  <c:v>$839.00 </c:v>
                </c:pt>
                <c:pt idx="61">
                  <c:v>$850.00 </c:v>
                </c:pt>
                <c:pt idx="62">
                  <c:v>$900.00 </c:v>
                </c:pt>
                <c:pt idx="63">
                  <c:v>$911.00 </c:v>
                </c:pt>
                <c:pt idx="64">
                  <c:v>$930.00 </c:v>
                </c:pt>
                <c:pt idx="65">
                  <c:v>$960.00 </c:v>
                </c:pt>
                <c:pt idx="66">
                  <c:v>$978.00 </c:v>
                </c:pt>
                <c:pt idx="67">
                  <c:v>$999.00 </c:v>
                </c:pt>
                <c:pt idx="68">
                  <c:v>$1,000.00 </c:v>
                </c:pt>
                <c:pt idx="69">
                  <c:v>$1,010.00 </c:v>
                </c:pt>
                <c:pt idx="70">
                  <c:v>$1,050.00 </c:v>
                </c:pt>
                <c:pt idx="71">
                  <c:v>$1,070.00 </c:v>
                </c:pt>
                <c:pt idx="72">
                  <c:v>$1,100.00 </c:v>
                </c:pt>
                <c:pt idx="73">
                  <c:v>$1,110.00 </c:v>
                </c:pt>
                <c:pt idx="74">
                  <c:v>$1,150.00 </c:v>
                </c:pt>
                <c:pt idx="75">
                  <c:v>$1,200.00 </c:v>
                </c:pt>
                <c:pt idx="76">
                  <c:v>$1,250.00 </c:v>
                </c:pt>
                <c:pt idx="77">
                  <c:v>$1,300.00 </c:v>
                </c:pt>
                <c:pt idx="78">
                  <c:v>$1,328.00 </c:v>
                </c:pt>
                <c:pt idx="79">
                  <c:v>$1,350.00 </c:v>
                </c:pt>
                <c:pt idx="80">
                  <c:v>$1,385.00 </c:v>
                </c:pt>
                <c:pt idx="81">
                  <c:v>$1,395.00 </c:v>
                </c:pt>
                <c:pt idx="82">
                  <c:v>$1,400.00 </c:v>
                </c:pt>
                <c:pt idx="83">
                  <c:v>$1,450.00 </c:v>
                </c:pt>
                <c:pt idx="84">
                  <c:v>$1,500.00 </c:v>
                </c:pt>
                <c:pt idx="85">
                  <c:v>$1,550.00 </c:v>
                </c:pt>
                <c:pt idx="86">
                  <c:v>$1,551.00 </c:v>
                </c:pt>
                <c:pt idx="87">
                  <c:v>$1,570.00 </c:v>
                </c:pt>
                <c:pt idx="88">
                  <c:v>$1,570.79 </c:v>
                </c:pt>
                <c:pt idx="89">
                  <c:v>$1,600.00 </c:v>
                </c:pt>
                <c:pt idx="90">
                  <c:v>$1,650.00 </c:v>
                </c:pt>
                <c:pt idx="91">
                  <c:v>$1,680.00 </c:v>
                </c:pt>
                <c:pt idx="92">
                  <c:v>$1,700.00 </c:v>
                </c:pt>
                <c:pt idx="93">
                  <c:v>$1,750.00 </c:v>
                </c:pt>
                <c:pt idx="94">
                  <c:v>$1,800.00 </c:v>
                </c:pt>
                <c:pt idx="95">
                  <c:v>$1,850.00 </c:v>
                </c:pt>
                <c:pt idx="96">
                  <c:v>$1,897.00 </c:v>
                </c:pt>
                <c:pt idx="97">
                  <c:v>$1,900.00 </c:v>
                </c:pt>
                <c:pt idx="98">
                  <c:v>$1,930.00 </c:v>
                </c:pt>
                <c:pt idx="99">
                  <c:v>$1,960.00 </c:v>
                </c:pt>
                <c:pt idx="100">
                  <c:v>$1,964.47 </c:v>
                </c:pt>
                <c:pt idx="101">
                  <c:v>$1,999.00 </c:v>
                </c:pt>
                <c:pt idx="102">
                  <c:v>$2,000.00 </c:v>
                </c:pt>
                <c:pt idx="103">
                  <c:v>$2,001.00 </c:v>
                </c:pt>
                <c:pt idx="104">
                  <c:v>$2,100.00 </c:v>
                </c:pt>
                <c:pt idx="105">
                  <c:v>$2,200.00 </c:v>
                </c:pt>
                <c:pt idx="106">
                  <c:v>$2,220.00 </c:v>
                </c:pt>
                <c:pt idx="107">
                  <c:v>$2,224.00 </c:v>
                </c:pt>
                <c:pt idx="108">
                  <c:v>$2,250.00 </c:v>
                </c:pt>
                <c:pt idx="109">
                  <c:v>$2,300.00 </c:v>
                </c:pt>
                <c:pt idx="110">
                  <c:v>$2,350.00 </c:v>
                </c:pt>
                <c:pt idx="111">
                  <c:v>$2,400.00 </c:v>
                </c:pt>
                <c:pt idx="112">
                  <c:v>$2,413.00 </c:v>
                </c:pt>
                <c:pt idx="113">
                  <c:v>$2,450.00 </c:v>
                </c:pt>
                <c:pt idx="114">
                  <c:v>$2,468.00 </c:v>
                </c:pt>
                <c:pt idx="115">
                  <c:v>$2,500.00 </c:v>
                </c:pt>
                <c:pt idx="116">
                  <c:v>$2,550.00 </c:v>
                </c:pt>
                <c:pt idx="117">
                  <c:v>$2,560.00 </c:v>
                </c:pt>
                <c:pt idx="118">
                  <c:v>$2,600.00 </c:v>
                </c:pt>
                <c:pt idx="119">
                  <c:v>$2,658.00 </c:v>
                </c:pt>
                <c:pt idx="120">
                  <c:v>$2,700.00 </c:v>
                </c:pt>
                <c:pt idx="121">
                  <c:v>$2,725.00 </c:v>
                </c:pt>
                <c:pt idx="122">
                  <c:v>$2,750.00 </c:v>
                </c:pt>
                <c:pt idx="123">
                  <c:v>$2,800.00 </c:v>
                </c:pt>
                <c:pt idx="124">
                  <c:v>$2,820.00 </c:v>
                </c:pt>
                <c:pt idx="125">
                  <c:v>$2,825.00 </c:v>
                </c:pt>
                <c:pt idx="126">
                  <c:v>$2,827.00 </c:v>
                </c:pt>
                <c:pt idx="127">
                  <c:v>$2,880.00 </c:v>
                </c:pt>
                <c:pt idx="128">
                  <c:v>$2,885.00 </c:v>
                </c:pt>
                <c:pt idx="129">
                  <c:v>$2,888.00 </c:v>
                </c:pt>
                <c:pt idx="130">
                  <c:v>$2,900.00 </c:v>
                </c:pt>
                <c:pt idx="131">
                  <c:v>$2,987.00 </c:v>
                </c:pt>
                <c:pt idx="132">
                  <c:v>$2,995.00 </c:v>
                </c:pt>
                <c:pt idx="133">
                  <c:v>$3,000.00 </c:v>
                </c:pt>
                <c:pt idx="134">
                  <c:v>$3,100.00 </c:v>
                </c:pt>
                <c:pt idx="135">
                  <c:v>$3,152.00 </c:v>
                </c:pt>
                <c:pt idx="136">
                  <c:v>$3,200.00 </c:v>
                </c:pt>
                <c:pt idx="137">
                  <c:v>$3,250.00 </c:v>
                </c:pt>
                <c:pt idx="138">
                  <c:v>$3,255.00 </c:v>
                </c:pt>
                <c:pt idx="139">
                  <c:v>$3,265.00 </c:v>
                </c:pt>
                <c:pt idx="140">
                  <c:v>$3,274.00 </c:v>
                </c:pt>
                <c:pt idx="141">
                  <c:v>$3,300.00 </c:v>
                </c:pt>
                <c:pt idx="142">
                  <c:v>$3,333.00 </c:v>
                </c:pt>
                <c:pt idx="143">
                  <c:v>$3,350.00 </c:v>
                </c:pt>
                <c:pt idx="144">
                  <c:v>$3,400.00 </c:v>
                </c:pt>
                <c:pt idx="145">
                  <c:v>$3,405.00 </c:v>
                </c:pt>
                <c:pt idx="146">
                  <c:v>$3,423.00 </c:v>
                </c:pt>
                <c:pt idx="147">
                  <c:v>$3,495.00 </c:v>
                </c:pt>
                <c:pt idx="148">
                  <c:v>$3,500.00 </c:v>
                </c:pt>
                <c:pt idx="149">
                  <c:v>$3,550.00 </c:v>
                </c:pt>
                <c:pt idx="150">
                  <c:v>$3,600.00 </c:v>
                </c:pt>
                <c:pt idx="151">
                  <c:v>$3,675.00 </c:v>
                </c:pt>
                <c:pt idx="152">
                  <c:v>$3,700.00 </c:v>
                </c:pt>
                <c:pt idx="153">
                  <c:v>$3,750.00 </c:v>
                </c:pt>
                <c:pt idx="154">
                  <c:v>$3,759.00 </c:v>
                </c:pt>
                <c:pt idx="155">
                  <c:v>$3,780.00 </c:v>
                </c:pt>
                <c:pt idx="156">
                  <c:v>$3,800.00 </c:v>
                </c:pt>
                <c:pt idx="157">
                  <c:v>$3,870.00 </c:v>
                </c:pt>
                <c:pt idx="158">
                  <c:v>$3,871.00 </c:v>
                </c:pt>
                <c:pt idx="159">
                  <c:v>$3,900.00 </c:v>
                </c:pt>
                <c:pt idx="160">
                  <c:v>$3,910.00 </c:v>
                </c:pt>
                <c:pt idx="161">
                  <c:v>$3,950.00 </c:v>
                </c:pt>
                <c:pt idx="162">
                  <c:v>$3,999.00 </c:v>
                </c:pt>
                <c:pt idx="163">
                  <c:v>$4,000.00 </c:v>
                </c:pt>
                <c:pt idx="164">
                  <c:v>$4,059.00 </c:v>
                </c:pt>
                <c:pt idx="165">
                  <c:v>$4,100.00 </c:v>
                </c:pt>
                <c:pt idx="166">
                  <c:v>$4,190.00 </c:v>
                </c:pt>
                <c:pt idx="167">
                  <c:v>$4,200.00 </c:v>
                </c:pt>
                <c:pt idx="168">
                  <c:v>$4,290.00 </c:v>
                </c:pt>
                <c:pt idx="169">
                  <c:v>$4,300.00 </c:v>
                </c:pt>
                <c:pt idx="170">
                  <c:v>$4,336.00 </c:v>
                </c:pt>
                <c:pt idx="171">
                  <c:v>$4,400.00 </c:v>
                </c:pt>
                <c:pt idx="172">
                  <c:v>$4,444.00 </c:v>
                </c:pt>
                <c:pt idx="173">
                  <c:v>$4,480.00 </c:v>
                </c:pt>
                <c:pt idx="174">
                  <c:v>$4,500.00 </c:v>
                </c:pt>
                <c:pt idx="175">
                  <c:v>$4,575.00 </c:v>
                </c:pt>
                <c:pt idx="176">
                  <c:v>$4,589.00 </c:v>
                </c:pt>
                <c:pt idx="177">
                  <c:v>$4,600.00 </c:v>
                </c:pt>
                <c:pt idx="178">
                  <c:v>$4,700.00 </c:v>
                </c:pt>
                <c:pt idx="179">
                  <c:v>$4,800.00 </c:v>
                </c:pt>
                <c:pt idx="180">
                  <c:v>$4,900.00 </c:v>
                </c:pt>
                <c:pt idx="181">
                  <c:v>$4,950.00 </c:v>
                </c:pt>
                <c:pt idx="182">
                  <c:v>$4,999.00 </c:v>
                </c:pt>
                <c:pt idx="183">
                  <c:v>$5,000.00 </c:v>
                </c:pt>
                <c:pt idx="184">
                  <c:v>$5,050.00 </c:v>
                </c:pt>
                <c:pt idx="185">
                  <c:v>$5,105.00 </c:v>
                </c:pt>
                <c:pt idx="186">
                  <c:v>$5,200.00 </c:v>
                </c:pt>
                <c:pt idx="187">
                  <c:v>$5,250.00 </c:v>
                </c:pt>
                <c:pt idx="188">
                  <c:v>$5,400.00 </c:v>
                </c:pt>
                <c:pt idx="189">
                  <c:v>$5,494.00 </c:v>
                </c:pt>
                <c:pt idx="190">
                  <c:v>$5,500.00 </c:v>
                </c:pt>
                <c:pt idx="191">
                  <c:v>$5,555.55 </c:v>
                </c:pt>
                <c:pt idx="192">
                  <c:v>$5,600.00 </c:v>
                </c:pt>
                <c:pt idx="193">
                  <c:v>$5,800.00 </c:v>
                </c:pt>
                <c:pt idx="194">
                  <c:v>$5,845.00 </c:v>
                </c:pt>
                <c:pt idx="195">
                  <c:v>$5,862.00 </c:v>
                </c:pt>
                <c:pt idx="196">
                  <c:v>$5,875.00 </c:v>
                </c:pt>
                <c:pt idx="197">
                  <c:v>$5,999.00 </c:v>
                </c:pt>
                <c:pt idx="198">
                  <c:v>$6,000.00 </c:v>
                </c:pt>
                <c:pt idx="199">
                  <c:v>$6,048.00 </c:v>
                </c:pt>
                <c:pt idx="200">
                  <c:v>$6,300.00 </c:v>
                </c:pt>
                <c:pt idx="201">
                  <c:v>$6,350.00 </c:v>
                </c:pt>
                <c:pt idx="202">
                  <c:v>$6,450.00 </c:v>
                </c:pt>
                <c:pt idx="203">
                  <c:v>$6,500.00 </c:v>
                </c:pt>
                <c:pt idx="204">
                  <c:v>$6,700.00 </c:v>
                </c:pt>
                <c:pt idx="205">
                  <c:v>$6,750.00 </c:v>
                </c:pt>
                <c:pt idx="206">
                  <c:v>$6,900.00 </c:v>
                </c:pt>
                <c:pt idx="207">
                  <c:v>$6,999.00 </c:v>
                </c:pt>
                <c:pt idx="208">
                  <c:v>$7,000.00 </c:v>
                </c:pt>
                <c:pt idx="209">
                  <c:v>$7,175.00 </c:v>
                </c:pt>
                <c:pt idx="210">
                  <c:v>$7,200.00 </c:v>
                </c:pt>
                <c:pt idx="211">
                  <c:v>$7,214.00 </c:v>
                </c:pt>
                <c:pt idx="212">
                  <c:v>$7,500.00 </c:v>
                </c:pt>
                <c:pt idx="213">
                  <c:v>$7,501.00 </c:v>
                </c:pt>
                <c:pt idx="214">
                  <c:v>$7,534.00 </c:v>
                </c:pt>
                <c:pt idx="215">
                  <c:v>$7,750.00 </c:v>
                </c:pt>
                <c:pt idx="216">
                  <c:v>$7,777.00 </c:v>
                </c:pt>
                <c:pt idx="217">
                  <c:v>$7,900.00 </c:v>
                </c:pt>
                <c:pt idx="218">
                  <c:v>$8,000.00 </c:v>
                </c:pt>
                <c:pt idx="219">
                  <c:v>$8,012.00 </c:v>
                </c:pt>
                <c:pt idx="220">
                  <c:v>$8,200.00 </c:v>
                </c:pt>
                <c:pt idx="221">
                  <c:v>$8,300.00 </c:v>
                </c:pt>
                <c:pt idx="222">
                  <c:v>$8,400.00 </c:v>
                </c:pt>
                <c:pt idx="223">
                  <c:v>$8,500.00 </c:v>
                </c:pt>
                <c:pt idx="224">
                  <c:v>$8,600.00 </c:v>
                </c:pt>
                <c:pt idx="225">
                  <c:v>$8,750.00 </c:v>
                </c:pt>
                <c:pt idx="226">
                  <c:v>$8,800.00 </c:v>
                </c:pt>
                <c:pt idx="227">
                  <c:v>$8,880.00 </c:v>
                </c:pt>
                <c:pt idx="228">
                  <c:v>$8,888.00 </c:v>
                </c:pt>
                <c:pt idx="229">
                  <c:v>$8,925.00 </c:v>
                </c:pt>
                <c:pt idx="230">
                  <c:v>$9,000.00 </c:v>
                </c:pt>
                <c:pt idx="231">
                  <c:v>$9,041.00 </c:v>
                </c:pt>
                <c:pt idx="232">
                  <c:v>$9,072.00 </c:v>
                </c:pt>
                <c:pt idx="233">
                  <c:v>$9,300.00 </c:v>
                </c:pt>
                <c:pt idx="234">
                  <c:v>$9,500.00 </c:v>
                </c:pt>
                <c:pt idx="235">
                  <c:v>$9,600.00 </c:v>
                </c:pt>
                <c:pt idx="236">
                  <c:v>$9,665.00 </c:v>
                </c:pt>
                <c:pt idx="237">
                  <c:v>$9,800.00 </c:v>
                </c:pt>
                <c:pt idx="238">
                  <c:v>$9,850.00 </c:v>
                </c:pt>
                <c:pt idx="239">
                  <c:v>$9,999.00 </c:v>
                </c:pt>
                <c:pt idx="240">
                  <c:v>$10,000.00 </c:v>
                </c:pt>
                <c:pt idx="241">
                  <c:v>$10,050.00 </c:v>
                </c:pt>
                <c:pt idx="242">
                  <c:v>$10,115.00 </c:v>
                </c:pt>
                <c:pt idx="243">
                  <c:v>$10,275.00 </c:v>
                </c:pt>
                <c:pt idx="244">
                  <c:v>$10,500.00 </c:v>
                </c:pt>
                <c:pt idx="245">
                  <c:v>$10,557.00 </c:v>
                </c:pt>
                <c:pt idx="246">
                  <c:v>$10,600.00 </c:v>
                </c:pt>
                <c:pt idx="247">
                  <c:v>$11,000.00 </c:v>
                </c:pt>
                <c:pt idx="248">
                  <c:v>$11,140.00 </c:v>
                </c:pt>
                <c:pt idx="249">
                  <c:v>$11,180.00 </c:v>
                </c:pt>
                <c:pt idx="250">
                  <c:v>$11,200.00 </c:v>
                </c:pt>
                <c:pt idx="251">
                  <c:v>$11,260.00 </c:v>
                </c:pt>
                <c:pt idx="252">
                  <c:v>$11,500.00 </c:v>
                </c:pt>
                <c:pt idx="253">
                  <c:v>$11,737.00 </c:v>
                </c:pt>
                <c:pt idx="254">
                  <c:v>$11,999.00 </c:v>
                </c:pt>
                <c:pt idx="255">
                  <c:v>$12,000.00 </c:v>
                </c:pt>
                <c:pt idx="256">
                  <c:v>$12,001.00 </c:v>
                </c:pt>
                <c:pt idx="257">
                  <c:v>$12,100.00 </c:v>
                </c:pt>
                <c:pt idx="258">
                  <c:v>$12,200.00 </c:v>
                </c:pt>
                <c:pt idx="259">
                  <c:v>$12,444.00 </c:v>
                </c:pt>
                <c:pt idx="260">
                  <c:v>$12,500.00 </c:v>
                </c:pt>
                <c:pt idx="261">
                  <c:v>$12,516.00 </c:v>
                </c:pt>
                <c:pt idx="262">
                  <c:v>$12,700.00 </c:v>
                </c:pt>
                <c:pt idx="263">
                  <c:v>$12,800.00 </c:v>
                </c:pt>
                <c:pt idx="264">
                  <c:v>$12,999.00 </c:v>
                </c:pt>
                <c:pt idx="265">
                  <c:v>$13,000.00 </c:v>
                </c:pt>
                <c:pt idx="266">
                  <c:v>$13,111.00 </c:v>
                </c:pt>
                <c:pt idx="267">
                  <c:v>$13,500.00 </c:v>
                </c:pt>
                <c:pt idx="268">
                  <c:v>$13,803.00 </c:v>
                </c:pt>
                <c:pt idx="269">
                  <c:v>$14,000.00 </c:v>
                </c:pt>
                <c:pt idx="270">
                  <c:v>$14,440.00 </c:v>
                </c:pt>
                <c:pt idx="271">
                  <c:v>$14,500.00 </c:v>
                </c:pt>
                <c:pt idx="272">
                  <c:v>$14,920.00 </c:v>
                </c:pt>
                <c:pt idx="273">
                  <c:v>$15,000.00 </c:v>
                </c:pt>
                <c:pt idx="274">
                  <c:v>$15,500.00 </c:v>
                </c:pt>
                <c:pt idx="275">
                  <c:v>$16,000.00 </c:v>
                </c:pt>
                <c:pt idx="276">
                  <c:v>$16,300.00 </c:v>
                </c:pt>
                <c:pt idx="277">
                  <c:v>$16,350.00 </c:v>
                </c:pt>
                <c:pt idx="278">
                  <c:v>$16,500.00 </c:v>
                </c:pt>
                <c:pt idx="279">
                  <c:v>$16,700.00 </c:v>
                </c:pt>
                <c:pt idx="280">
                  <c:v>$16,870.00 </c:v>
                </c:pt>
                <c:pt idx="281">
                  <c:v>$17,000.00 </c:v>
                </c:pt>
                <c:pt idx="282">
                  <c:v>$17,100.00 </c:v>
                </c:pt>
                <c:pt idx="283">
                  <c:v>$17,482.00 </c:v>
                </c:pt>
                <c:pt idx="284">
                  <c:v>$17,500.00 </c:v>
                </c:pt>
                <c:pt idx="285">
                  <c:v>$17,600.00 </c:v>
                </c:pt>
                <c:pt idx="286">
                  <c:v>$18,000.00 </c:v>
                </c:pt>
                <c:pt idx="287">
                  <c:v>$18,500.00 </c:v>
                </c:pt>
                <c:pt idx="288">
                  <c:v>$18,800.00 </c:v>
                </c:pt>
                <c:pt idx="289">
                  <c:v>$18,900.00 </c:v>
                </c:pt>
                <c:pt idx="290">
                  <c:v>$18,950.00 </c:v>
                </c:pt>
                <c:pt idx="291">
                  <c:v>$19,000.00 </c:v>
                </c:pt>
                <c:pt idx="292">
                  <c:v>$19,500.00 </c:v>
                </c:pt>
                <c:pt idx="293">
                  <c:v>$19,800.00 </c:v>
                </c:pt>
                <c:pt idx="294">
                  <c:v>$19,980.00 </c:v>
                </c:pt>
                <c:pt idx="295">
                  <c:v>$20,000.00 </c:v>
                </c:pt>
                <c:pt idx="296">
                  <c:v>$21,000.00 </c:v>
                </c:pt>
                <c:pt idx="297">
                  <c:v>$22,000.00 </c:v>
                </c:pt>
                <c:pt idx="298">
                  <c:v>$22,400.00 </c:v>
                </c:pt>
                <c:pt idx="299">
                  <c:v>$22,500.00 </c:v>
                </c:pt>
                <c:pt idx="300">
                  <c:v>$22,765.00 </c:v>
                </c:pt>
                <c:pt idx="301">
                  <c:v>$23,000.00 </c:v>
                </c:pt>
                <c:pt idx="302">
                  <c:v>$23,900.00 </c:v>
                </c:pt>
                <c:pt idx="303">
                  <c:v>$24,000.00 </c:v>
                </c:pt>
                <c:pt idx="304">
                  <c:v>$24,200.00 </c:v>
                </c:pt>
                <c:pt idx="305">
                  <c:v>$24,500.00 </c:v>
                </c:pt>
                <c:pt idx="306">
                  <c:v>$25,000.00 </c:v>
                </c:pt>
                <c:pt idx="307">
                  <c:v>$26,000.00 </c:v>
                </c:pt>
                <c:pt idx="308">
                  <c:v>$26,500.00 </c:v>
                </c:pt>
                <c:pt idx="309">
                  <c:v>$27,000.00 </c:v>
                </c:pt>
                <c:pt idx="310">
                  <c:v>$27,500.00 </c:v>
                </c:pt>
                <c:pt idx="311">
                  <c:v>$27,800.00 </c:v>
                </c:pt>
                <c:pt idx="312">
                  <c:v>$28,000.00 </c:v>
                </c:pt>
                <c:pt idx="313">
                  <c:v>$28,450.00 </c:v>
                </c:pt>
                <c:pt idx="314">
                  <c:v>$28,888.00 </c:v>
                </c:pt>
                <c:pt idx="315">
                  <c:v>$29,000.00 </c:v>
                </c:pt>
                <c:pt idx="316">
                  <c:v>$30,000.00 </c:v>
                </c:pt>
                <c:pt idx="317">
                  <c:v>$31,000.00 </c:v>
                </c:pt>
                <c:pt idx="318">
                  <c:v>$32,000.00 </c:v>
                </c:pt>
                <c:pt idx="319">
                  <c:v>$32,360.00 </c:v>
                </c:pt>
                <c:pt idx="320">
                  <c:v>$32,500.00 </c:v>
                </c:pt>
                <c:pt idx="321">
                  <c:v>$32,768.00 </c:v>
                </c:pt>
                <c:pt idx="322">
                  <c:v>$33,000.00 </c:v>
                </c:pt>
                <c:pt idx="323">
                  <c:v>$33,500.00 </c:v>
                </c:pt>
                <c:pt idx="324">
                  <c:v>$34,000.00 </c:v>
                </c:pt>
                <c:pt idx="325">
                  <c:v>$35,000.00 </c:v>
                </c:pt>
                <c:pt idx="326">
                  <c:v>$35,500.00 </c:v>
                </c:pt>
                <c:pt idx="327">
                  <c:v>$36,400.00 </c:v>
                </c:pt>
                <c:pt idx="328">
                  <c:v>$37,000.00 </c:v>
                </c:pt>
                <c:pt idx="329">
                  <c:v>$37,500.00 </c:v>
                </c:pt>
                <c:pt idx="330">
                  <c:v>$37,956.00 </c:v>
                </c:pt>
                <c:pt idx="331">
                  <c:v>$38,000.00 </c:v>
                </c:pt>
                <c:pt idx="332">
                  <c:v>$38,888.00 </c:v>
                </c:pt>
                <c:pt idx="333">
                  <c:v>$39,000.00 </c:v>
                </c:pt>
                <c:pt idx="334">
                  <c:v>$39,400.00 </c:v>
                </c:pt>
                <c:pt idx="335">
                  <c:v>$40,000.00 </c:v>
                </c:pt>
                <c:pt idx="336">
                  <c:v>$42,000.00 </c:v>
                </c:pt>
                <c:pt idx="337">
                  <c:v>$42,500.00 </c:v>
                </c:pt>
                <c:pt idx="338">
                  <c:v>$42,850.00 </c:v>
                </c:pt>
                <c:pt idx="339">
                  <c:v>$43,500.00 </c:v>
                </c:pt>
                <c:pt idx="340">
                  <c:v>$44,000.00 </c:v>
                </c:pt>
                <c:pt idx="341">
                  <c:v>$44,250.00 </c:v>
                </c:pt>
                <c:pt idx="342">
                  <c:v>$45,000.00 </c:v>
                </c:pt>
                <c:pt idx="343">
                  <c:v>$46,260.00 </c:v>
                </c:pt>
                <c:pt idx="344">
                  <c:v>$47,000.00 </c:v>
                </c:pt>
                <c:pt idx="345">
                  <c:v>$48,000.00 </c:v>
                </c:pt>
                <c:pt idx="346">
                  <c:v>$48,500.00 </c:v>
                </c:pt>
                <c:pt idx="347">
                  <c:v>$48,725.00 </c:v>
                </c:pt>
                <c:pt idx="348">
                  <c:v>$49,000.00 </c:v>
                </c:pt>
                <c:pt idx="349">
                  <c:v>$50,000.00 </c:v>
                </c:pt>
                <c:pt idx="350">
                  <c:v>$51,000.00 </c:v>
                </c:pt>
                <c:pt idx="351">
                  <c:v>$52,000.00 </c:v>
                </c:pt>
                <c:pt idx="352">
                  <c:v>$54,000.00 </c:v>
                </c:pt>
                <c:pt idx="353">
                  <c:v>$55,000.00 </c:v>
                </c:pt>
                <c:pt idx="354">
                  <c:v>$55,650.00 </c:v>
                </c:pt>
                <c:pt idx="355">
                  <c:v>$56,000.00 </c:v>
                </c:pt>
                <c:pt idx="356">
                  <c:v>$57,000.00 </c:v>
                </c:pt>
                <c:pt idx="357">
                  <c:v>$58,425.00 </c:v>
                </c:pt>
                <c:pt idx="358">
                  <c:v>$60,000.00 </c:v>
                </c:pt>
                <c:pt idx="359">
                  <c:v>$65,000.00 </c:v>
                </c:pt>
                <c:pt idx="360">
                  <c:v>$65,108.00 </c:v>
                </c:pt>
                <c:pt idx="361">
                  <c:v>$68,000.00 </c:v>
                </c:pt>
                <c:pt idx="362">
                  <c:v>$70,000.00 </c:v>
                </c:pt>
                <c:pt idx="363">
                  <c:v>$71,500.00 </c:v>
                </c:pt>
                <c:pt idx="364">
                  <c:v>$71,764.00 </c:v>
                </c:pt>
                <c:pt idx="365">
                  <c:v>$74,997.00 </c:v>
                </c:pt>
                <c:pt idx="366">
                  <c:v>$75,000.00 </c:v>
                </c:pt>
                <c:pt idx="367">
                  <c:v>$78,000.00 </c:v>
                </c:pt>
                <c:pt idx="368">
                  <c:v>$80,000.00 </c:v>
                </c:pt>
                <c:pt idx="369">
                  <c:v>$82,000.00 </c:v>
                </c:pt>
                <c:pt idx="370">
                  <c:v>$85,000.00 </c:v>
                </c:pt>
                <c:pt idx="371">
                  <c:v>$86,350.00 </c:v>
                </c:pt>
                <c:pt idx="372">
                  <c:v>$88,000.00 </c:v>
                </c:pt>
                <c:pt idx="373">
                  <c:v>$88,888.00 </c:v>
                </c:pt>
                <c:pt idx="374">
                  <c:v>$89,200.00 </c:v>
                </c:pt>
                <c:pt idx="375">
                  <c:v>$90,000.00 </c:v>
                </c:pt>
                <c:pt idx="376">
                  <c:v>$93,500.00 </c:v>
                </c:pt>
                <c:pt idx="377">
                  <c:v>$94,875.00 </c:v>
                </c:pt>
                <c:pt idx="378">
                  <c:v>$95,000.00 </c:v>
                </c:pt>
                <c:pt idx="379">
                  <c:v>$97,000.00 </c:v>
                </c:pt>
                <c:pt idx="380">
                  <c:v>$98,000.00 </c:v>
                </c:pt>
                <c:pt idx="381">
                  <c:v>$99,000.00 </c:v>
                </c:pt>
                <c:pt idx="382">
                  <c:v>$100,000.00 </c:v>
                </c:pt>
                <c:pt idx="383">
                  <c:v>$104,219.00 </c:v>
                </c:pt>
                <c:pt idx="384">
                  <c:v>$109,225.00 </c:v>
                </c:pt>
                <c:pt idx="385">
                  <c:v>$110,000.00 </c:v>
                </c:pt>
                <c:pt idx="386">
                  <c:v>$115,250.00 </c:v>
                </c:pt>
                <c:pt idx="387">
                  <c:v>$116,000.00 </c:v>
                </c:pt>
                <c:pt idx="388">
                  <c:v>$117,000.00 </c:v>
                </c:pt>
                <c:pt idx="389">
                  <c:v>$120,000.00 </c:v>
                </c:pt>
                <c:pt idx="390">
                  <c:v>$124,000.00 </c:v>
                </c:pt>
                <c:pt idx="391">
                  <c:v>$125,000.00 </c:v>
                </c:pt>
                <c:pt idx="392">
                  <c:v>$126,000.00 </c:v>
                </c:pt>
                <c:pt idx="393">
                  <c:v>$130,000.00 </c:v>
                </c:pt>
                <c:pt idx="394">
                  <c:v>$133,000.00 </c:v>
                </c:pt>
                <c:pt idx="395">
                  <c:v>$133,800.00 </c:v>
                </c:pt>
                <c:pt idx="396">
                  <c:v>$140,000.00 </c:v>
                </c:pt>
                <c:pt idx="397">
                  <c:v>$150,000.00 </c:v>
                </c:pt>
                <c:pt idx="398">
                  <c:v>$160,000.00 </c:v>
                </c:pt>
                <c:pt idx="399">
                  <c:v>$172,889.00 </c:v>
                </c:pt>
                <c:pt idx="400">
                  <c:v>$175,000.00 </c:v>
                </c:pt>
                <c:pt idx="401">
                  <c:v>$179,000.00 </c:v>
                </c:pt>
                <c:pt idx="402">
                  <c:v>$180,000.00 </c:v>
                </c:pt>
                <c:pt idx="403">
                  <c:v>$198,000.00 </c:v>
                </c:pt>
                <c:pt idx="404">
                  <c:v>$200,000.00 </c:v>
                </c:pt>
                <c:pt idx="405">
                  <c:v>$220,000.00 </c:v>
                </c:pt>
                <c:pt idx="406">
                  <c:v>$225,000.00 </c:v>
                </c:pt>
                <c:pt idx="407">
                  <c:v>$240,000.00 </c:v>
                </c:pt>
                <c:pt idx="408">
                  <c:v>$250,000.00 </c:v>
                </c:pt>
                <c:pt idx="409">
                  <c:v>$261,962.00 </c:v>
                </c:pt>
                <c:pt idx="410">
                  <c:v>$280,000.00 </c:v>
                </c:pt>
                <c:pt idx="411">
                  <c:v>$300,000.00 </c:v>
                </c:pt>
                <c:pt idx="412">
                  <c:v>$320,000.00 </c:v>
                </c:pt>
                <c:pt idx="413">
                  <c:v>$350,000.00 </c:v>
                </c:pt>
                <c:pt idx="414">
                  <c:v>$372,625.00 </c:v>
                </c:pt>
                <c:pt idx="415">
                  <c:v>$375,000.00 </c:v>
                </c:pt>
                <c:pt idx="416">
                  <c:v>$380,000.00 </c:v>
                </c:pt>
                <c:pt idx="417">
                  <c:v>$390,000.00 </c:v>
                </c:pt>
                <c:pt idx="418">
                  <c:v>$400,000.00 </c:v>
                </c:pt>
                <c:pt idx="419">
                  <c:v>$450,000.00 </c:v>
                </c:pt>
                <c:pt idx="420">
                  <c:v>$462,000.00 </c:v>
                </c:pt>
                <c:pt idx="421">
                  <c:v>$474,900.00 </c:v>
                </c:pt>
                <c:pt idx="422">
                  <c:v>$500,000.00 </c:v>
                </c:pt>
                <c:pt idx="423">
                  <c:v>$510,000.00 </c:v>
                </c:pt>
                <c:pt idx="424">
                  <c:v>$550,000.00 </c:v>
                </c:pt>
                <c:pt idx="425">
                  <c:v>$800,000.00 </c:v>
                </c:pt>
                <c:pt idx="426">
                  <c:v>$850,000.00 </c:v>
                </c:pt>
                <c:pt idx="427">
                  <c:v>$894,700.00 </c:v>
                </c:pt>
                <c:pt idx="428">
                  <c:v>$900,000.00 </c:v>
                </c:pt>
                <c:pt idx="429">
                  <c:v>$1,000,000.00 </c:v>
                </c:pt>
                <c:pt idx="430">
                  <c:v>$1,300,000.00 </c:v>
                </c:pt>
                <c:pt idx="431">
                  <c:v>$1,333,666.00 </c:v>
                </c:pt>
                <c:pt idx="432">
                  <c:v>$1,350,000.00 </c:v>
                </c:pt>
                <c:pt idx="433">
                  <c:v>$1,500,000.00 </c:v>
                </c:pt>
                <c:pt idx="434">
                  <c:v>$2,000,000.00 </c:v>
                </c:pt>
                <c:pt idx="435">
                  <c:v>$2,500,000.00 </c:v>
                </c:pt>
                <c:pt idx="436">
                  <c:v>$2,800,000.00 </c:v>
                </c:pt>
                <c:pt idx="437">
                  <c:v>$3,000,000.00 </c:v>
                </c:pt>
                <c:pt idx="438">
                  <c:v>$5,000,000.00 </c:v>
                </c:pt>
                <c:pt idx="439">
                  <c:v>$6,000,000.00 </c:v>
                </c:pt>
                <c:pt idx="440">
                  <c:v>$8,000,000.00 </c:v>
                </c:pt>
                <c:pt idx="441">
                  <c:v>$10,000,000.00 </c:v>
                </c:pt>
                <c:pt idx="442">
                  <c:v>$25,000,000.00 </c:v>
                </c:pt>
                <c:pt idx="443">
                  <c:v>$30,000,000.00 </c:v>
                </c:pt>
                <c:pt idx="444">
                  <c:v>$100,000,000.00 </c:v>
                </c:pt>
              </c:strCache>
            </c:strRef>
          </c:cat>
          <c:val>
            <c:numRef>
              <c:f>'random pivot'!$B$5:$B$450</c:f>
              <c:numCache>
                <c:formatCode>General</c:formatCode>
                <c:ptCount val="445"/>
                <c:pt idx="8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3">
                  <c:v>1</c:v>
                </c:pt>
                <c:pt idx="31">
                  <c:v>1</c:v>
                </c:pt>
                <c:pt idx="32">
                  <c:v>1</c:v>
                </c:pt>
                <c:pt idx="37">
                  <c:v>4</c:v>
                </c:pt>
                <c:pt idx="3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8">
                  <c:v>1</c:v>
                </c:pt>
                <c:pt idx="63">
                  <c:v>1</c:v>
                </c:pt>
                <c:pt idx="68">
                  <c:v>8</c:v>
                </c:pt>
                <c:pt idx="72">
                  <c:v>1</c:v>
                </c:pt>
                <c:pt idx="75">
                  <c:v>2</c:v>
                </c:pt>
                <c:pt idx="84">
                  <c:v>6</c:v>
                </c:pt>
                <c:pt idx="91">
                  <c:v>1</c:v>
                </c:pt>
                <c:pt idx="93">
                  <c:v>2</c:v>
                </c:pt>
                <c:pt idx="96">
                  <c:v>1</c:v>
                </c:pt>
                <c:pt idx="102">
                  <c:v>7</c:v>
                </c:pt>
                <c:pt idx="115">
                  <c:v>8</c:v>
                </c:pt>
                <c:pt idx="122">
                  <c:v>1</c:v>
                </c:pt>
                <c:pt idx="132">
                  <c:v>1</c:v>
                </c:pt>
                <c:pt idx="133">
                  <c:v>9</c:v>
                </c:pt>
                <c:pt idx="142">
                  <c:v>1</c:v>
                </c:pt>
                <c:pt idx="148">
                  <c:v>1</c:v>
                </c:pt>
                <c:pt idx="159">
                  <c:v>1</c:v>
                </c:pt>
                <c:pt idx="163">
                  <c:v>6</c:v>
                </c:pt>
                <c:pt idx="167">
                  <c:v>1</c:v>
                </c:pt>
                <c:pt idx="170">
                  <c:v>1</c:v>
                </c:pt>
                <c:pt idx="174">
                  <c:v>1</c:v>
                </c:pt>
                <c:pt idx="177">
                  <c:v>1</c:v>
                </c:pt>
                <c:pt idx="183">
                  <c:v>24</c:v>
                </c:pt>
                <c:pt idx="190">
                  <c:v>4</c:v>
                </c:pt>
                <c:pt idx="193">
                  <c:v>1</c:v>
                </c:pt>
                <c:pt idx="198">
                  <c:v>5</c:v>
                </c:pt>
                <c:pt idx="203">
                  <c:v>1</c:v>
                </c:pt>
                <c:pt idx="208">
                  <c:v>3</c:v>
                </c:pt>
                <c:pt idx="212">
                  <c:v>3</c:v>
                </c:pt>
                <c:pt idx="214">
                  <c:v>1</c:v>
                </c:pt>
                <c:pt idx="217">
                  <c:v>1</c:v>
                </c:pt>
                <c:pt idx="218">
                  <c:v>4</c:v>
                </c:pt>
                <c:pt idx="223">
                  <c:v>2</c:v>
                </c:pt>
                <c:pt idx="230">
                  <c:v>2</c:v>
                </c:pt>
                <c:pt idx="239">
                  <c:v>1</c:v>
                </c:pt>
                <c:pt idx="240">
                  <c:v>28</c:v>
                </c:pt>
                <c:pt idx="242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3">
                  <c:v>13</c:v>
                </c:pt>
                <c:pt idx="275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5">
                  <c:v>13</c:v>
                </c:pt>
                <c:pt idx="297">
                  <c:v>1</c:v>
                </c:pt>
                <c:pt idx="306">
                  <c:v>17</c:v>
                </c:pt>
                <c:pt idx="309">
                  <c:v>1</c:v>
                </c:pt>
                <c:pt idx="316">
                  <c:v>12</c:v>
                </c:pt>
                <c:pt idx="322">
                  <c:v>1</c:v>
                </c:pt>
                <c:pt idx="325">
                  <c:v>5</c:v>
                </c:pt>
                <c:pt idx="328">
                  <c:v>2</c:v>
                </c:pt>
                <c:pt idx="335">
                  <c:v>6</c:v>
                </c:pt>
                <c:pt idx="342">
                  <c:v>2</c:v>
                </c:pt>
                <c:pt idx="345">
                  <c:v>1</c:v>
                </c:pt>
                <c:pt idx="348">
                  <c:v>1</c:v>
                </c:pt>
                <c:pt idx="349">
                  <c:v>17</c:v>
                </c:pt>
                <c:pt idx="350">
                  <c:v>1</c:v>
                </c:pt>
                <c:pt idx="353">
                  <c:v>2</c:v>
                </c:pt>
                <c:pt idx="358">
                  <c:v>3</c:v>
                </c:pt>
                <c:pt idx="359">
                  <c:v>1</c:v>
                </c:pt>
                <c:pt idx="362">
                  <c:v>3</c:v>
                </c:pt>
                <c:pt idx="364">
                  <c:v>1</c:v>
                </c:pt>
                <c:pt idx="366">
                  <c:v>3</c:v>
                </c:pt>
                <c:pt idx="368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80">
                  <c:v>1</c:v>
                </c:pt>
                <c:pt idx="382">
                  <c:v>15</c:v>
                </c:pt>
                <c:pt idx="385">
                  <c:v>2</c:v>
                </c:pt>
                <c:pt idx="386">
                  <c:v>1</c:v>
                </c:pt>
                <c:pt idx="390">
                  <c:v>1</c:v>
                </c:pt>
                <c:pt idx="391">
                  <c:v>2</c:v>
                </c:pt>
                <c:pt idx="393">
                  <c:v>1</c:v>
                </c:pt>
                <c:pt idx="394">
                  <c:v>1</c:v>
                </c:pt>
                <c:pt idx="397">
                  <c:v>4</c:v>
                </c:pt>
                <c:pt idx="400">
                  <c:v>1</c:v>
                </c:pt>
                <c:pt idx="402">
                  <c:v>1</c:v>
                </c:pt>
                <c:pt idx="404">
                  <c:v>6</c:v>
                </c:pt>
                <c:pt idx="408">
                  <c:v>4</c:v>
                </c:pt>
                <c:pt idx="410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3</c:v>
                </c:pt>
                <c:pt idx="423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9">
                  <c:v>2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5D7-4955-B041-26DFFEB42B1C}"/>
            </c:ext>
          </c:extLst>
        </c:ser>
        <c:ser>
          <c:idx val="1"/>
          <c:order val="1"/>
          <c:tx>
            <c:strRef>
              <c:f>'random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'random pivot'!$A$5:$A$450</c:f>
              <c:strCache>
                <c:ptCount val="445"/>
                <c:pt idx="0">
                  <c:v>$1.00 </c:v>
                </c:pt>
                <c:pt idx="1">
                  <c:v>$2.00 </c:v>
                </c:pt>
                <c:pt idx="2">
                  <c:v>$5.00 </c:v>
                </c:pt>
                <c:pt idx="3">
                  <c:v>$10.00 </c:v>
                </c:pt>
                <c:pt idx="4">
                  <c:v>$13.00 </c:v>
                </c:pt>
                <c:pt idx="5">
                  <c:v>$20.00 </c:v>
                </c:pt>
                <c:pt idx="6">
                  <c:v>$25.00 </c:v>
                </c:pt>
                <c:pt idx="7">
                  <c:v>$40.00 </c:v>
                </c:pt>
                <c:pt idx="8">
                  <c:v>$50.00 </c:v>
                </c:pt>
                <c:pt idx="9">
                  <c:v>$60.00 </c:v>
                </c:pt>
                <c:pt idx="10">
                  <c:v>$70.00 </c:v>
                </c:pt>
                <c:pt idx="11">
                  <c:v>$80.00 </c:v>
                </c:pt>
                <c:pt idx="12">
                  <c:v>$100.00 </c:v>
                </c:pt>
                <c:pt idx="13">
                  <c:v>$101.00 </c:v>
                </c:pt>
                <c:pt idx="14">
                  <c:v>$110.00 </c:v>
                </c:pt>
                <c:pt idx="15">
                  <c:v>$125.00 </c:v>
                </c:pt>
                <c:pt idx="16">
                  <c:v>$128.00 </c:v>
                </c:pt>
                <c:pt idx="17">
                  <c:v>$150.00 </c:v>
                </c:pt>
                <c:pt idx="18">
                  <c:v>$153.00 </c:v>
                </c:pt>
                <c:pt idx="19">
                  <c:v>$199.00 </c:v>
                </c:pt>
                <c:pt idx="20">
                  <c:v>$200.00 </c:v>
                </c:pt>
                <c:pt idx="21">
                  <c:v>$220.00 </c:v>
                </c:pt>
                <c:pt idx="22">
                  <c:v>$225.00 </c:v>
                </c:pt>
                <c:pt idx="23">
                  <c:v>$250.00 </c:v>
                </c:pt>
                <c:pt idx="24">
                  <c:v>$270.00 </c:v>
                </c:pt>
                <c:pt idx="25">
                  <c:v>$280.00 </c:v>
                </c:pt>
                <c:pt idx="26">
                  <c:v>$300.00 </c:v>
                </c:pt>
                <c:pt idx="27">
                  <c:v>$315.00 </c:v>
                </c:pt>
                <c:pt idx="28">
                  <c:v>$333.00 </c:v>
                </c:pt>
                <c:pt idx="29">
                  <c:v>$347.00 </c:v>
                </c:pt>
                <c:pt idx="30">
                  <c:v>$350.00 </c:v>
                </c:pt>
                <c:pt idx="31">
                  <c:v>$400.00 </c:v>
                </c:pt>
                <c:pt idx="32">
                  <c:v>$420.00 </c:v>
                </c:pt>
                <c:pt idx="33">
                  <c:v>$450.00 </c:v>
                </c:pt>
                <c:pt idx="34">
                  <c:v>$451.00 </c:v>
                </c:pt>
                <c:pt idx="35">
                  <c:v>$480.00 </c:v>
                </c:pt>
                <c:pt idx="36">
                  <c:v>$495.00 </c:v>
                </c:pt>
                <c:pt idx="37">
                  <c:v>$500.00 </c:v>
                </c:pt>
                <c:pt idx="38">
                  <c:v>$512.00 </c:v>
                </c:pt>
                <c:pt idx="39">
                  <c:v>$515.00 </c:v>
                </c:pt>
                <c:pt idx="40">
                  <c:v>$516.00 </c:v>
                </c:pt>
                <c:pt idx="41">
                  <c:v>$525.00 </c:v>
                </c:pt>
                <c:pt idx="42">
                  <c:v>$530.00 </c:v>
                </c:pt>
                <c:pt idx="43">
                  <c:v>$550.00 </c:v>
                </c:pt>
                <c:pt idx="44">
                  <c:v>$575.00 </c:v>
                </c:pt>
                <c:pt idx="45">
                  <c:v>$600.00 </c:v>
                </c:pt>
                <c:pt idx="46">
                  <c:v>$620.00 </c:v>
                </c:pt>
                <c:pt idx="47">
                  <c:v>$650.00 </c:v>
                </c:pt>
                <c:pt idx="48">
                  <c:v>$660.00 </c:v>
                </c:pt>
                <c:pt idx="49">
                  <c:v>$666.00 </c:v>
                </c:pt>
                <c:pt idx="50">
                  <c:v>$675.00 </c:v>
                </c:pt>
                <c:pt idx="51">
                  <c:v>$678.00 </c:v>
                </c:pt>
                <c:pt idx="52">
                  <c:v>$700.00 </c:v>
                </c:pt>
                <c:pt idx="53">
                  <c:v>$740.00 </c:v>
                </c:pt>
                <c:pt idx="54">
                  <c:v>$745.00 </c:v>
                </c:pt>
                <c:pt idx="55">
                  <c:v>$750.00 </c:v>
                </c:pt>
                <c:pt idx="56">
                  <c:v>$773.00 </c:v>
                </c:pt>
                <c:pt idx="57">
                  <c:v>$777.00 </c:v>
                </c:pt>
                <c:pt idx="58">
                  <c:v>$780.00 </c:v>
                </c:pt>
                <c:pt idx="59">
                  <c:v>$800.00 </c:v>
                </c:pt>
                <c:pt idx="60">
                  <c:v>$839.00 </c:v>
                </c:pt>
                <c:pt idx="61">
                  <c:v>$850.00 </c:v>
                </c:pt>
                <c:pt idx="62">
                  <c:v>$900.00 </c:v>
                </c:pt>
                <c:pt idx="63">
                  <c:v>$911.00 </c:v>
                </c:pt>
                <c:pt idx="64">
                  <c:v>$930.00 </c:v>
                </c:pt>
                <c:pt idx="65">
                  <c:v>$960.00 </c:v>
                </c:pt>
                <c:pt idx="66">
                  <c:v>$978.00 </c:v>
                </c:pt>
                <c:pt idx="67">
                  <c:v>$999.00 </c:v>
                </c:pt>
                <c:pt idx="68">
                  <c:v>$1,000.00 </c:v>
                </c:pt>
                <c:pt idx="69">
                  <c:v>$1,010.00 </c:v>
                </c:pt>
                <c:pt idx="70">
                  <c:v>$1,050.00 </c:v>
                </c:pt>
                <c:pt idx="71">
                  <c:v>$1,070.00 </c:v>
                </c:pt>
                <c:pt idx="72">
                  <c:v>$1,100.00 </c:v>
                </c:pt>
                <c:pt idx="73">
                  <c:v>$1,110.00 </c:v>
                </c:pt>
                <c:pt idx="74">
                  <c:v>$1,150.00 </c:v>
                </c:pt>
                <c:pt idx="75">
                  <c:v>$1,200.00 </c:v>
                </c:pt>
                <c:pt idx="76">
                  <c:v>$1,250.00 </c:v>
                </c:pt>
                <c:pt idx="77">
                  <c:v>$1,300.00 </c:v>
                </c:pt>
                <c:pt idx="78">
                  <c:v>$1,328.00 </c:v>
                </c:pt>
                <c:pt idx="79">
                  <c:v>$1,350.00 </c:v>
                </c:pt>
                <c:pt idx="80">
                  <c:v>$1,385.00 </c:v>
                </c:pt>
                <c:pt idx="81">
                  <c:v>$1,395.00 </c:v>
                </c:pt>
                <c:pt idx="82">
                  <c:v>$1,400.00 </c:v>
                </c:pt>
                <c:pt idx="83">
                  <c:v>$1,450.00 </c:v>
                </c:pt>
                <c:pt idx="84">
                  <c:v>$1,500.00 </c:v>
                </c:pt>
                <c:pt idx="85">
                  <c:v>$1,550.00 </c:v>
                </c:pt>
                <c:pt idx="86">
                  <c:v>$1,551.00 </c:v>
                </c:pt>
                <c:pt idx="87">
                  <c:v>$1,570.00 </c:v>
                </c:pt>
                <c:pt idx="88">
                  <c:v>$1,570.79 </c:v>
                </c:pt>
                <c:pt idx="89">
                  <c:v>$1,600.00 </c:v>
                </c:pt>
                <c:pt idx="90">
                  <c:v>$1,650.00 </c:v>
                </c:pt>
                <c:pt idx="91">
                  <c:v>$1,680.00 </c:v>
                </c:pt>
                <c:pt idx="92">
                  <c:v>$1,700.00 </c:v>
                </c:pt>
                <c:pt idx="93">
                  <c:v>$1,750.00 </c:v>
                </c:pt>
                <c:pt idx="94">
                  <c:v>$1,800.00 </c:v>
                </c:pt>
                <c:pt idx="95">
                  <c:v>$1,850.00 </c:v>
                </c:pt>
                <c:pt idx="96">
                  <c:v>$1,897.00 </c:v>
                </c:pt>
                <c:pt idx="97">
                  <c:v>$1,900.00 </c:v>
                </c:pt>
                <c:pt idx="98">
                  <c:v>$1,930.00 </c:v>
                </c:pt>
                <c:pt idx="99">
                  <c:v>$1,960.00 </c:v>
                </c:pt>
                <c:pt idx="100">
                  <c:v>$1,964.47 </c:v>
                </c:pt>
                <c:pt idx="101">
                  <c:v>$1,999.00 </c:v>
                </c:pt>
                <c:pt idx="102">
                  <c:v>$2,000.00 </c:v>
                </c:pt>
                <c:pt idx="103">
                  <c:v>$2,001.00 </c:v>
                </c:pt>
                <c:pt idx="104">
                  <c:v>$2,100.00 </c:v>
                </c:pt>
                <c:pt idx="105">
                  <c:v>$2,200.00 </c:v>
                </c:pt>
                <c:pt idx="106">
                  <c:v>$2,220.00 </c:v>
                </c:pt>
                <c:pt idx="107">
                  <c:v>$2,224.00 </c:v>
                </c:pt>
                <c:pt idx="108">
                  <c:v>$2,250.00 </c:v>
                </c:pt>
                <c:pt idx="109">
                  <c:v>$2,300.00 </c:v>
                </c:pt>
                <c:pt idx="110">
                  <c:v>$2,350.00 </c:v>
                </c:pt>
                <c:pt idx="111">
                  <c:v>$2,400.00 </c:v>
                </c:pt>
                <c:pt idx="112">
                  <c:v>$2,413.00 </c:v>
                </c:pt>
                <c:pt idx="113">
                  <c:v>$2,450.00 </c:v>
                </c:pt>
                <c:pt idx="114">
                  <c:v>$2,468.00 </c:v>
                </c:pt>
                <c:pt idx="115">
                  <c:v>$2,500.00 </c:v>
                </c:pt>
                <c:pt idx="116">
                  <c:v>$2,550.00 </c:v>
                </c:pt>
                <c:pt idx="117">
                  <c:v>$2,560.00 </c:v>
                </c:pt>
                <c:pt idx="118">
                  <c:v>$2,600.00 </c:v>
                </c:pt>
                <c:pt idx="119">
                  <c:v>$2,658.00 </c:v>
                </c:pt>
                <c:pt idx="120">
                  <c:v>$2,700.00 </c:v>
                </c:pt>
                <c:pt idx="121">
                  <c:v>$2,725.00 </c:v>
                </c:pt>
                <c:pt idx="122">
                  <c:v>$2,750.00 </c:v>
                </c:pt>
                <c:pt idx="123">
                  <c:v>$2,800.00 </c:v>
                </c:pt>
                <c:pt idx="124">
                  <c:v>$2,820.00 </c:v>
                </c:pt>
                <c:pt idx="125">
                  <c:v>$2,825.00 </c:v>
                </c:pt>
                <c:pt idx="126">
                  <c:v>$2,827.00 </c:v>
                </c:pt>
                <c:pt idx="127">
                  <c:v>$2,880.00 </c:v>
                </c:pt>
                <c:pt idx="128">
                  <c:v>$2,885.00 </c:v>
                </c:pt>
                <c:pt idx="129">
                  <c:v>$2,888.00 </c:v>
                </c:pt>
                <c:pt idx="130">
                  <c:v>$2,900.00 </c:v>
                </c:pt>
                <c:pt idx="131">
                  <c:v>$2,987.00 </c:v>
                </c:pt>
                <c:pt idx="132">
                  <c:v>$2,995.00 </c:v>
                </c:pt>
                <c:pt idx="133">
                  <c:v>$3,000.00 </c:v>
                </c:pt>
                <c:pt idx="134">
                  <c:v>$3,100.00 </c:v>
                </c:pt>
                <c:pt idx="135">
                  <c:v>$3,152.00 </c:v>
                </c:pt>
                <c:pt idx="136">
                  <c:v>$3,200.00 </c:v>
                </c:pt>
                <c:pt idx="137">
                  <c:v>$3,250.00 </c:v>
                </c:pt>
                <c:pt idx="138">
                  <c:v>$3,255.00 </c:v>
                </c:pt>
                <c:pt idx="139">
                  <c:v>$3,265.00 </c:v>
                </c:pt>
                <c:pt idx="140">
                  <c:v>$3,274.00 </c:v>
                </c:pt>
                <c:pt idx="141">
                  <c:v>$3,300.00 </c:v>
                </c:pt>
                <c:pt idx="142">
                  <c:v>$3,333.00 </c:v>
                </c:pt>
                <c:pt idx="143">
                  <c:v>$3,350.00 </c:v>
                </c:pt>
                <c:pt idx="144">
                  <c:v>$3,400.00 </c:v>
                </c:pt>
                <c:pt idx="145">
                  <c:v>$3,405.00 </c:v>
                </c:pt>
                <c:pt idx="146">
                  <c:v>$3,423.00 </c:v>
                </c:pt>
                <c:pt idx="147">
                  <c:v>$3,495.00 </c:v>
                </c:pt>
                <c:pt idx="148">
                  <c:v>$3,500.00 </c:v>
                </c:pt>
                <c:pt idx="149">
                  <c:v>$3,550.00 </c:v>
                </c:pt>
                <c:pt idx="150">
                  <c:v>$3,600.00 </c:v>
                </c:pt>
                <c:pt idx="151">
                  <c:v>$3,675.00 </c:v>
                </c:pt>
                <c:pt idx="152">
                  <c:v>$3,700.00 </c:v>
                </c:pt>
                <c:pt idx="153">
                  <c:v>$3,750.00 </c:v>
                </c:pt>
                <c:pt idx="154">
                  <c:v>$3,759.00 </c:v>
                </c:pt>
                <c:pt idx="155">
                  <c:v>$3,780.00 </c:v>
                </c:pt>
                <c:pt idx="156">
                  <c:v>$3,800.00 </c:v>
                </c:pt>
                <c:pt idx="157">
                  <c:v>$3,870.00 </c:v>
                </c:pt>
                <c:pt idx="158">
                  <c:v>$3,871.00 </c:v>
                </c:pt>
                <c:pt idx="159">
                  <c:v>$3,900.00 </c:v>
                </c:pt>
                <c:pt idx="160">
                  <c:v>$3,910.00 </c:v>
                </c:pt>
                <c:pt idx="161">
                  <c:v>$3,950.00 </c:v>
                </c:pt>
                <c:pt idx="162">
                  <c:v>$3,999.00 </c:v>
                </c:pt>
                <c:pt idx="163">
                  <c:v>$4,000.00 </c:v>
                </c:pt>
                <c:pt idx="164">
                  <c:v>$4,059.00 </c:v>
                </c:pt>
                <c:pt idx="165">
                  <c:v>$4,100.00 </c:v>
                </c:pt>
                <c:pt idx="166">
                  <c:v>$4,190.00 </c:v>
                </c:pt>
                <c:pt idx="167">
                  <c:v>$4,200.00 </c:v>
                </c:pt>
                <c:pt idx="168">
                  <c:v>$4,290.00 </c:v>
                </c:pt>
                <c:pt idx="169">
                  <c:v>$4,300.00 </c:v>
                </c:pt>
                <c:pt idx="170">
                  <c:v>$4,336.00 </c:v>
                </c:pt>
                <c:pt idx="171">
                  <c:v>$4,400.00 </c:v>
                </c:pt>
                <c:pt idx="172">
                  <c:v>$4,444.00 </c:v>
                </c:pt>
                <c:pt idx="173">
                  <c:v>$4,480.00 </c:v>
                </c:pt>
                <c:pt idx="174">
                  <c:v>$4,500.00 </c:v>
                </c:pt>
                <c:pt idx="175">
                  <c:v>$4,575.00 </c:v>
                </c:pt>
                <c:pt idx="176">
                  <c:v>$4,589.00 </c:v>
                </c:pt>
                <c:pt idx="177">
                  <c:v>$4,600.00 </c:v>
                </c:pt>
                <c:pt idx="178">
                  <c:v>$4,700.00 </c:v>
                </c:pt>
                <c:pt idx="179">
                  <c:v>$4,800.00 </c:v>
                </c:pt>
                <c:pt idx="180">
                  <c:v>$4,900.00 </c:v>
                </c:pt>
                <c:pt idx="181">
                  <c:v>$4,950.00 </c:v>
                </c:pt>
                <c:pt idx="182">
                  <c:v>$4,999.00 </c:v>
                </c:pt>
                <c:pt idx="183">
                  <c:v>$5,000.00 </c:v>
                </c:pt>
                <c:pt idx="184">
                  <c:v>$5,050.00 </c:v>
                </c:pt>
                <c:pt idx="185">
                  <c:v>$5,105.00 </c:v>
                </c:pt>
                <c:pt idx="186">
                  <c:v>$5,200.00 </c:v>
                </c:pt>
                <c:pt idx="187">
                  <c:v>$5,250.00 </c:v>
                </c:pt>
                <c:pt idx="188">
                  <c:v>$5,400.00 </c:v>
                </c:pt>
                <c:pt idx="189">
                  <c:v>$5,494.00 </c:v>
                </c:pt>
                <c:pt idx="190">
                  <c:v>$5,500.00 </c:v>
                </c:pt>
                <c:pt idx="191">
                  <c:v>$5,555.55 </c:v>
                </c:pt>
                <c:pt idx="192">
                  <c:v>$5,600.00 </c:v>
                </c:pt>
                <c:pt idx="193">
                  <c:v>$5,800.00 </c:v>
                </c:pt>
                <c:pt idx="194">
                  <c:v>$5,845.00 </c:v>
                </c:pt>
                <c:pt idx="195">
                  <c:v>$5,862.00 </c:v>
                </c:pt>
                <c:pt idx="196">
                  <c:v>$5,875.00 </c:v>
                </c:pt>
                <c:pt idx="197">
                  <c:v>$5,999.00 </c:v>
                </c:pt>
                <c:pt idx="198">
                  <c:v>$6,000.00 </c:v>
                </c:pt>
                <c:pt idx="199">
                  <c:v>$6,048.00 </c:v>
                </c:pt>
                <c:pt idx="200">
                  <c:v>$6,300.00 </c:v>
                </c:pt>
                <c:pt idx="201">
                  <c:v>$6,350.00 </c:v>
                </c:pt>
                <c:pt idx="202">
                  <c:v>$6,450.00 </c:v>
                </c:pt>
                <c:pt idx="203">
                  <c:v>$6,500.00 </c:v>
                </c:pt>
                <c:pt idx="204">
                  <c:v>$6,700.00 </c:v>
                </c:pt>
                <c:pt idx="205">
                  <c:v>$6,750.00 </c:v>
                </c:pt>
                <c:pt idx="206">
                  <c:v>$6,900.00 </c:v>
                </c:pt>
                <c:pt idx="207">
                  <c:v>$6,999.00 </c:v>
                </c:pt>
                <c:pt idx="208">
                  <c:v>$7,000.00 </c:v>
                </c:pt>
                <c:pt idx="209">
                  <c:v>$7,175.00 </c:v>
                </c:pt>
                <c:pt idx="210">
                  <c:v>$7,200.00 </c:v>
                </c:pt>
                <c:pt idx="211">
                  <c:v>$7,214.00 </c:v>
                </c:pt>
                <c:pt idx="212">
                  <c:v>$7,500.00 </c:v>
                </c:pt>
                <c:pt idx="213">
                  <c:v>$7,501.00 </c:v>
                </c:pt>
                <c:pt idx="214">
                  <c:v>$7,534.00 </c:v>
                </c:pt>
                <c:pt idx="215">
                  <c:v>$7,750.00 </c:v>
                </c:pt>
                <c:pt idx="216">
                  <c:v>$7,777.00 </c:v>
                </c:pt>
                <c:pt idx="217">
                  <c:v>$7,900.00 </c:v>
                </c:pt>
                <c:pt idx="218">
                  <c:v>$8,000.00 </c:v>
                </c:pt>
                <c:pt idx="219">
                  <c:v>$8,012.00 </c:v>
                </c:pt>
                <c:pt idx="220">
                  <c:v>$8,200.00 </c:v>
                </c:pt>
                <c:pt idx="221">
                  <c:v>$8,300.00 </c:v>
                </c:pt>
                <c:pt idx="222">
                  <c:v>$8,400.00 </c:v>
                </c:pt>
                <c:pt idx="223">
                  <c:v>$8,500.00 </c:v>
                </c:pt>
                <c:pt idx="224">
                  <c:v>$8,600.00 </c:v>
                </c:pt>
                <c:pt idx="225">
                  <c:v>$8,750.00 </c:v>
                </c:pt>
                <c:pt idx="226">
                  <c:v>$8,800.00 </c:v>
                </c:pt>
                <c:pt idx="227">
                  <c:v>$8,880.00 </c:v>
                </c:pt>
                <c:pt idx="228">
                  <c:v>$8,888.00 </c:v>
                </c:pt>
                <c:pt idx="229">
                  <c:v>$8,925.00 </c:v>
                </c:pt>
                <c:pt idx="230">
                  <c:v>$9,000.00 </c:v>
                </c:pt>
                <c:pt idx="231">
                  <c:v>$9,041.00 </c:v>
                </c:pt>
                <c:pt idx="232">
                  <c:v>$9,072.00 </c:v>
                </c:pt>
                <c:pt idx="233">
                  <c:v>$9,300.00 </c:v>
                </c:pt>
                <c:pt idx="234">
                  <c:v>$9,500.00 </c:v>
                </c:pt>
                <c:pt idx="235">
                  <c:v>$9,600.00 </c:v>
                </c:pt>
                <c:pt idx="236">
                  <c:v>$9,665.00 </c:v>
                </c:pt>
                <c:pt idx="237">
                  <c:v>$9,800.00 </c:v>
                </c:pt>
                <c:pt idx="238">
                  <c:v>$9,850.00 </c:v>
                </c:pt>
                <c:pt idx="239">
                  <c:v>$9,999.00 </c:v>
                </c:pt>
                <c:pt idx="240">
                  <c:v>$10,000.00 </c:v>
                </c:pt>
                <c:pt idx="241">
                  <c:v>$10,050.00 </c:v>
                </c:pt>
                <c:pt idx="242">
                  <c:v>$10,115.00 </c:v>
                </c:pt>
                <c:pt idx="243">
                  <c:v>$10,275.00 </c:v>
                </c:pt>
                <c:pt idx="244">
                  <c:v>$10,500.00 </c:v>
                </c:pt>
                <c:pt idx="245">
                  <c:v>$10,557.00 </c:v>
                </c:pt>
                <c:pt idx="246">
                  <c:v>$10,600.00 </c:v>
                </c:pt>
                <c:pt idx="247">
                  <c:v>$11,000.00 </c:v>
                </c:pt>
                <c:pt idx="248">
                  <c:v>$11,140.00 </c:v>
                </c:pt>
                <c:pt idx="249">
                  <c:v>$11,180.00 </c:v>
                </c:pt>
                <c:pt idx="250">
                  <c:v>$11,200.00 </c:v>
                </c:pt>
                <c:pt idx="251">
                  <c:v>$11,260.00 </c:v>
                </c:pt>
                <c:pt idx="252">
                  <c:v>$11,500.00 </c:v>
                </c:pt>
                <c:pt idx="253">
                  <c:v>$11,737.00 </c:v>
                </c:pt>
                <c:pt idx="254">
                  <c:v>$11,999.00 </c:v>
                </c:pt>
                <c:pt idx="255">
                  <c:v>$12,000.00 </c:v>
                </c:pt>
                <c:pt idx="256">
                  <c:v>$12,001.00 </c:v>
                </c:pt>
                <c:pt idx="257">
                  <c:v>$12,100.00 </c:v>
                </c:pt>
                <c:pt idx="258">
                  <c:v>$12,200.00 </c:v>
                </c:pt>
                <c:pt idx="259">
                  <c:v>$12,444.00 </c:v>
                </c:pt>
                <c:pt idx="260">
                  <c:v>$12,500.00 </c:v>
                </c:pt>
                <c:pt idx="261">
                  <c:v>$12,516.00 </c:v>
                </c:pt>
                <c:pt idx="262">
                  <c:v>$12,700.00 </c:v>
                </c:pt>
                <c:pt idx="263">
                  <c:v>$12,800.00 </c:v>
                </c:pt>
                <c:pt idx="264">
                  <c:v>$12,999.00 </c:v>
                </c:pt>
                <c:pt idx="265">
                  <c:v>$13,000.00 </c:v>
                </c:pt>
                <c:pt idx="266">
                  <c:v>$13,111.00 </c:v>
                </c:pt>
                <c:pt idx="267">
                  <c:v>$13,500.00 </c:v>
                </c:pt>
                <c:pt idx="268">
                  <c:v>$13,803.00 </c:v>
                </c:pt>
                <c:pt idx="269">
                  <c:v>$14,000.00 </c:v>
                </c:pt>
                <c:pt idx="270">
                  <c:v>$14,440.00 </c:v>
                </c:pt>
                <c:pt idx="271">
                  <c:v>$14,500.00 </c:v>
                </c:pt>
                <c:pt idx="272">
                  <c:v>$14,920.00 </c:v>
                </c:pt>
                <c:pt idx="273">
                  <c:v>$15,000.00 </c:v>
                </c:pt>
                <c:pt idx="274">
                  <c:v>$15,500.00 </c:v>
                </c:pt>
                <c:pt idx="275">
                  <c:v>$16,000.00 </c:v>
                </c:pt>
                <c:pt idx="276">
                  <c:v>$16,300.00 </c:v>
                </c:pt>
                <c:pt idx="277">
                  <c:v>$16,350.00 </c:v>
                </c:pt>
                <c:pt idx="278">
                  <c:v>$16,500.00 </c:v>
                </c:pt>
                <c:pt idx="279">
                  <c:v>$16,700.00 </c:v>
                </c:pt>
                <c:pt idx="280">
                  <c:v>$16,870.00 </c:v>
                </c:pt>
                <c:pt idx="281">
                  <c:v>$17,000.00 </c:v>
                </c:pt>
                <c:pt idx="282">
                  <c:v>$17,100.00 </c:v>
                </c:pt>
                <c:pt idx="283">
                  <c:v>$17,482.00 </c:v>
                </c:pt>
                <c:pt idx="284">
                  <c:v>$17,500.00 </c:v>
                </c:pt>
                <c:pt idx="285">
                  <c:v>$17,600.00 </c:v>
                </c:pt>
                <c:pt idx="286">
                  <c:v>$18,000.00 </c:v>
                </c:pt>
                <c:pt idx="287">
                  <c:v>$18,500.00 </c:v>
                </c:pt>
                <c:pt idx="288">
                  <c:v>$18,800.00 </c:v>
                </c:pt>
                <c:pt idx="289">
                  <c:v>$18,900.00 </c:v>
                </c:pt>
                <c:pt idx="290">
                  <c:v>$18,950.00 </c:v>
                </c:pt>
                <c:pt idx="291">
                  <c:v>$19,000.00 </c:v>
                </c:pt>
                <c:pt idx="292">
                  <c:v>$19,500.00 </c:v>
                </c:pt>
                <c:pt idx="293">
                  <c:v>$19,800.00 </c:v>
                </c:pt>
                <c:pt idx="294">
                  <c:v>$19,980.00 </c:v>
                </c:pt>
                <c:pt idx="295">
                  <c:v>$20,000.00 </c:v>
                </c:pt>
                <c:pt idx="296">
                  <c:v>$21,000.00 </c:v>
                </c:pt>
                <c:pt idx="297">
                  <c:v>$22,000.00 </c:v>
                </c:pt>
                <c:pt idx="298">
                  <c:v>$22,400.00 </c:v>
                </c:pt>
                <c:pt idx="299">
                  <c:v>$22,500.00 </c:v>
                </c:pt>
                <c:pt idx="300">
                  <c:v>$22,765.00 </c:v>
                </c:pt>
                <c:pt idx="301">
                  <c:v>$23,000.00 </c:v>
                </c:pt>
                <c:pt idx="302">
                  <c:v>$23,900.00 </c:v>
                </c:pt>
                <c:pt idx="303">
                  <c:v>$24,000.00 </c:v>
                </c:pt>
                <c:pt idx="304">
                  <c:v>$24,200.00 </c:v>
                </c:pt>
                <c:pt idx="305">
                  <c:v>$24,500.00 </c:v>
                </c:pt>
                <c:pt idx="306">
                  <c:v>$25,000.00 </c:v>
                </c:pt>
                <c:pt idx="307">
                  <c:v>$26,000.00 </c:v>
                </c:pt>
                <c:pt idx="308">
                  <c:v>$26,500.00 </c:v>
                </c:pt>
                <c:pt idx="309">
                  <c:v>$27,000.00 </c:v>
                </c:pt>
                <c:pt idx="310">
                  <c:v>$27,500.00 </c:v>
                </c:pt>
                <c:pt idx="311">
                  <c:v>$27,800.00 </c:v>
                </c:pt>
                <c:pt idx="312">
                  <c:v>$28,000.00 </c:v>
                </c:pt>
                <c:pt idx="313">
                  <c:v>$28,450.00 </c:v>
                </c:pt>
                <c:pt idx="314">
                  <c:v>$28,888.00 </c:v>
                </c:pt>
                <c:pt idx="315">
                  <c:v>$29,000.00 </c:v>
                </c:pt>
                <c:pt idx="316">
                  <c:v>$30,000.00 </c:v>
                </c:pt>
                <c:pt idx="317">
                  <c:v>$31,000.00 </c:v>
                </c:pt>
                <c:pt idx="318">
                  <c:v>$32,000.00 </c:v>
                </c:pt>
                <c:pt idx="319">
                  <c:v>$32,360.00 </c:v>
                </c:pt>
                <c:pt idx="320">
                  <c:v>$32,500.00 </c:v>
                </c:pt>
                <c:pt idx="321">
                  <c:v>$32,768.00 </c:v>
                </c:pt>
                <c:pt idx="322">
                  <c:v>$33,000.00 </c:v>
                </c:pt>
                <c:pt idx="323">
                  <c:v>$33,500.00 </c:v>
                </c:pt>
                <c:pt idx="324">
                  <c:v>$34,000.00 </c:v>
                </c:pt>
                <c:pt idx="325">
                  <c:v>$35,000.00 </c:v>
                </c:pt>
                <c:pt idx="326">
                  <c:v>$35,500.00 </c:v>
                </c:pt>
                <c:pt idx="327">
                  <c:v>$36,400.00 </c:v>
                </c:pt>
                <c:pt idx="328">
                  <c:v>$37,000.00 </c:v>
                </c:pt>
                <c:pt idx="329">
                  <c:v>$37,500.00 </c:v>
                </c:pt>
                <c:pt idx="330">
                  <c:v>$37,956.00 </c:v>
                </c:pt>
                <c:pt idx="331">
                  <c:v>$38,000.00 </c:v>
                </c:pt>
                <c:pt idx="332">
                  <c:v>$38,888.00 </c:v>
                </c:pt>
                <c:pt idx="333">
                  <c:v>$39,000.00 </c:v>
                </c:pt>
                <c:pt idx="334">
                  <c:v>$39,400.00 </c:v>
                </c:pt>
                <c:pt idx="335">
                  <c:v>$40,000.00 </c:v>
                </c:pt>
                <c:pt idx="336">
                  <c:v>$42,000.00 </c:v>
                </c:pt>
                <c:pt idx="337">
                  <c:v>$42,500.00 </c:v>
                </c:pt>
                <c:pt idx="338">
                  <c:v>$42,850.00 </c:v>
                </c:pt>
                <c:pt idx="339">
                  <c:v>$43,500.00 </c:v>
                </c:pt>
                <c:pt idx="340">
                  <c:v>$44,000.00 </c:v>
                </c:pt>
                <c:pt idx="341">
                  <c:v>$44,250.00 </c:v>
                </c:pt>
                <c:pt idx="342">
                  <c:v>$45,000.00 </c:v>
                </c:pt>
                <c:pt idx="343">
                  <c:v>$46,260.00 </c:v>
                </c:pt>
                <c:pt idx="344">
                  <c:v>$47,000.00 </c:v>
                </c:pt>
                <c:pt idx="345">
                  <c:v>$48,000.00 </c:v>
                </c:pt>
                <c:pt idx="346">
                  <c:v>$48,500.00 </c:v>
                </c:pt>
                <c:pt idx="347">
                  <c:v>$48,725.00 </c:v>
                </c:pt>
                <c:pt idx="348">
                  <c:v>$49,000.00 </c:v>
                </c:pt>
                <c:pt idx="349">
                  <c:v>$50,000.00 </c:v>
                </c:pt>
                <c:pt idx="350">
                  <c:v>$51,000.00 </c:v>
                </c:pt>
                <c:pt idx="351">
                  <c:v>$52,000.00 </c:v>
                </c:pt>
                <c:pt idx="352">
                  <c:v>$54,000.00 </c:v>
                </c:pt>
                <c:pt idx="353">
                  <c:v>$55,000.00 </c:v>
                </c:pt>
                <c:pt idx="354">
                  <c:v>$55,650.00 </c:v>
                </c:pt>
                <c:pt idx="355">
                  <c:v>$56,000.00 </c:v>
                </c:pt>
                <c:pt idx="356">
                  <c:v>$57,000.00 </c:v>
                </c:pt>
                <c:pt idx="357">
                  <c:v>$58,425.00 </c:v>
                </c:pt>
                <c:pt idx="358">
                  <c:v>$60,000.00 </c:v>
                </c:pt>
                <c:pt idx="359">
                  <c:v>$65,000.00 </c:v>
                </c:pt>
                <c:pt idx="360">
                  <c:v>$65,108.00 </c:v>
                </c:pt>
                <c:pt idx="361">
                  <c:v>$68,000.00 </c:v>
                </c:pt>
                <c:pt idx="362">
                  <c:v>$70,000.00 </c:v>
                </c:pt>
                <c:pt idx="363">
                  <c:v>$71,500.00 </c:v>
                </c:pt>
                <c:pt idx="364">
                  <c:v>$71,764.00 </c:v>
                </c:pt>
                <c:pt idx="365">
                  <c:v>$74,997.00 </c:v>
                </c:pt>
                <c:pt idx="366">
                  <c:v>$75,000.00 </c:v>
                </c:pt>
                <c:pt idx="367">
                  <c:v>$78,000.00 </c:v>
                </c:pt>
                <c:pt idx="368">
                  <c:v>$80,000.00 </c:v>
                </c:pt>
                <c:pt idx="369">
                  <c:v>$82,000.00 </c:v>
                </c:pt>
                <c:pt idx="370">
                  <c:v>$85,000.00 </c:v>
                </c:pt>
                <c:pt idx="371">
                  <c:v>$86,350.00 </c:v>
                </c:pt>
                <c:pt idx="372">
                  <c:v>$88,000.00 </c:v>
                </c:pt>
                <c:pt idx="373">
                  <c:v>$88,888.00 </c:v>
                </c:pt>
                <c:pt idx="374">
                  <c:v>$89,200.00 </c:v>
                </c:pt>
                <c:pt idx="375">
                  <c:v>$90,000.00 </c:v>
                </c:pt>
                <c:pt idx="376">
                  <c:v>$93,500.00 </c:v>
                </c:pt>
                <c:pt idx="377">
                  <c:v>$94,875.00 </c:v>
                </c:pt>
                <c:pt idx="378">
                  <c:v>$95,000.00 </c:v>
                </c:pt>
                <c:pt idx="379">
                  <c:v>$97,000.00 </c:v>
                </c:pt>
                <c:pt idx="380">
                  <c:v>$98,000.00 </c:v>
                </c:pt>
                <c:pt idx="381">
                  <c:v>$99,000.00 </c:v>
                </c:pt>
                <c:pt idx="382">
                  <c:v>$100,000.00 </c:v>
                </c:pt>
                <c:pt idx="383">
                  <c:v>$104,219.00 </c:v>
                </c:pt>
                <c:pt idx="384">
                  <c:v>$109,225.00 </c:v>
                </c:pt>
                <c:pt idx="385">
                  <c:v>$110,000.00 </c:v>
                </c:pt>
                <c:pt idx="386">
                  <c:v>$115,250.00 </c:v>
                </c:pt>
                <c:pt idx="387">
                  <c:v>$116,000.00 </c:v>
                </c:pt>
                <c:pt idx="388">
                  <c:v>$117,000.00 </c:v>
                </c:pt>
                <c:pt idx="389">
                  <c:v>$120,000.00 </c:v>
                </c:pt>
                <c:pt idx="390">
                  <c:v>$124,000.00 </c:v>
                </c:pt>
                <c:pt idx="391">
                  <c:v>$125,000.00 </c:v>
                </c:pt>
                <c:pt idx="392">
                  <c:v>$126,000.00 </c:v>
                </c:pt>
                <c:pt idx="393">
                  <c:v>$130,000.00 </c:v>
                </c:pt>
                <c:pt idx="394">
                  <c:v>$133,000.00 </c:v>
                </c:pt>
                <c:pt idx="395">
                  <c:v>$133,800.00 </c:v>
                </c:pt>
                <c:pt idx="396">
                  <c:v>$140,000.00 </c:v>
                </c:pt>
                <c:pt idx="397">
                  <c:v>$150,000.00 </c:v>
                </c:pt>
                <c:pt idx="398">
                  <c:v>$160,000.00 </c:v>
                </c:pt>
                <c:pt idx="399">
                  <c:v>$172,889.00 </c:v>
                </c:pt>
                <c:pt idx="400">
                  <c:v>$175,000.00 </c:v>
                </c:pt>
                <c:pt idx="401">
                  <c:v>$179,000.00 </c:v>
                </c:pt>
                <c:pt idx="402">
                  <c:v>$180,000.00 </c:v>
                </c:pt>
                <c:pt idx="403">
                  <c:v>$198,000.00 </c:v>
                </c:pt>
                <c:pt idx="404">
                  <c:v>$200,000.00 </c:v>
                </c:pt>
                <c:pt idx="405">
                  <c:v>$220,000.00 </c:v>
                </c:pt>
                <c:pt idx="406">
                  <c:v>$225,000.00 </c:v>
                </c:pt>
                <c:pt idx="407">
                  <c:v>$240,000.00 </c:v>
                </c:pt>
                <c:pt idx="408">
                  <c:v>$250,000.00 </c:v>
                </c:pt>
                <c:pt idx="409">
                  <c:v>$261,962.00 </c:v>
                </c:pt>
                <c:pt idx="410">
                  <c:v>$280,000.00 </c:v>
                </c:pt>
                <c:pt idx="411">
                  <c:v>$300,000.00 </c:v>
                </c:pt>
                <c:pt idx="412">
                  <c:v>$320,000.00 </c:v>
                </c:pt>
                <c:pt idx="413">
                  <c:v>$350,000.00 </c:v>
                </c:pt>
                <c:pt idx="414">
                  <c:v>$372,625.00 </c:v>
                </c:pt>
                <c:pt idx="415">
                  <c:v>$375,000.00 </c:v>
                </c:pt>
                <c:pt idx="416">
                  <c:v>$380,000.00 </c:v>
                </c:pt>
                <c:pt idx="417">
                  <c:v>$390,000.00 </c:v>
                </c:pt>
                <c:pt idx="418">
                  <c:v>$400,000.00 </c:v>
                </c:pt>
                <c:pt idx="419">
                  <c:v>$450,000.00 </c:v>
                </c:pt>
                <c:pt idx="420">
                  <c:v>$462,000.00 </c:v>
                </c:pt>
                <c:pt idx="421">
                  <c:v>$474,900.00 </c:v>
                </c:pt>
                <c:pt idx="422">
                  <c:v>$500,000.00 </c:v>
                </c:pt>
                <c:pt idx="423">
                  <c:v>$510,000.00 </c:v>
                </c:pt>
                <c:pt idx="424">
                  <c:v>$550,000.00 </c:v>
                </c:pt>
                <c:pt idx="425">
                  <c:v>$800,000.00 </c:v>
                </c:pt>
                <c:pt idx="426">
                  <c:v>$850,000.00 </c:v>
                </c:pt>
                <c:pt idx="427">
                  <c:v>$894,700.00 </c:v>
                </c:pt>
                <c:pt idx="428">
                  <c:v>$900,000.00 </c:v>
                </c:pt>
                <c:pt idx="429">
                  <c:v>$1,000,000.00 </c:v>
                </c:pt>
                <c:pt idx="430">
                  <c:v>$1,300,000.00 </c:v>
                </c:pt>
                <c:pt idx="431">
                  <c:v>$1,333,666.00 </c:v>
                </c:pt>
                <c:pt idx="432">
                  <c:v>$1,350,000.00 </c:v>
                </c:pt>
                <c:pt idx="433">
                  <c:v>$1,500,000.00 </c:v>
                </c:pt>
                <c:pt idx="434">
                  <c:v>$2,000,000.00 </c:v>
                </c:pt>
                <c:pt idx="435">
                  <c:v>$2,500,000.00 </c:v>
                </c:pt>
                <c:pt idx="436">
                  <c:v>$2,800,000.00 </c:v>
                </c:pt>
                <c:pt idx="437">
                  <c:v>$3,000,000.00 </c:v>
                </c:pt>
                <c:pt idx="438">
                  <c:v>$5,000,000.00 </c:v>
                </c:pt>
                <c:pt idx="439">
                  <c:v>$6,000,000.00 </c:v>
                </c:pt>
                <c:pt idx="440">
                  <c:v>$8,000,000.00 </c:v>
                </c:pt>
                <c:pt idx="441">
                  <c:v>$10,000,000.00 </c:v>
                </c:pt>
                <c:pt idx="442">
                  <c:v>$25,000,000.00 </c:v>
                </c:pt>
                <c:pt idx="443">
                  <c:v>$30,000,000.00 </c:v>
                </c:pt>
                <c:pt idx="444">
                  <c:v>$100,000,000.00 </c:v>
                </c:pt>
              </c:strCache>
            </c:strRef>
          </c:cat>
          <c:val>
            <c:numRef>
              <c:f>'random pivot'!$C$5:$C$450</c:f>
              <c:numCache>
                <c:formatCode>General</c:formatCode>
                <c:ptCount val="445"/>
                <c:pt idx="1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2">
                  <c:v>3</c:v>
                </c:pt>
                <c:pt idx="14">
                  <c:v>1</c:v>
                </c:pt>
                <c:pt idx="17">
                  <c:v>3</c:v>
                </c:pt>
                <c:pt idx="20">
                  <c:v>5</c:v>
                </c:pt>
                <c:pt idx="23">
                  <c:v>4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31">
                  <c:v>5</c:v>
                </c:pt>
                <c:pt idx="33">
                  <c:v>3</c:v>
                </c:pt>
                <c:pt idx="37">
                  <c:v>33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7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  <c:pt idx="52">
                  <c:v>5</c:v>
                </c:pt>
                <c:pt idx="55">
                  <c:v>12</c:v>
                </c:pt>
                <c:pt idx="59">
                  <c:v>5</c:v>
                </c:pt>
                <c:pt idx="61">
                  <c:v>3</c:v>
                </c:pt>
                <c:pt idx="62">
                  <c:v>2</c:v>
                </c:pt>
                <c:pt idx="68">
                  <c:v>63</c:v>
                </c:pt>
                <c:pt idx="69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12</c:v>
                </c:pt>
                <c:pt idx="76">
                  <c:v>4</c:v>
                </c:pt>
                <c:pt idx="77">
                  <c:v>1</c:v>
                </c:pt>
                <c:pt idx="82">
                  <c:v>2</c:v>
                </c:pt>
                <c:pt idx="84">
                  <c:v>36</c:v>
                </c:pt>
                <c:pt idx="89">
                  <c:v>3</c:v>
                </c:pt>
                <c:pt idx="90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56</c:v>
                </c:pt>
                <c:pt idx="104">
                  <c:v>3</c:v>
                </c:pt>
                <c:pt idx="105">
                  <c:v>4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5">
                  <c:v>45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5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3">
                  <c:v>68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4</c:v>
                </c:pt>
                <c:pt idx="146">
                  <c:v>1</c:v>
                </c:pt>
                <c:pt idx="147">
                  <c:v>1</c:v>
                </c:pt>
                <c:pt idx="148">
                  <c:v>24</c:v>
                </c:pt>
                <c:pt idx="149">
                  <c:v>1</c:v>
                </c:pt>
                <c:pt idx="150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1</c:v>
                </c:pt>
                <c:pt idx="163">
                  <c:v>26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2</c:v>
                </c:pt>
                <c:pt idx="173">
                  <c:v>1</c:v>
                </c:pt>
                <c:pt idx="174">
                  <c:v>7</c:v>
                </c:pt>
                <c:pt idx="179">
                  <c:v>2</c:v>
                </c:pt>
                <c:pt idx="181">
                  <c:v>1</c:v>
                </c:pt>
                <c:pt idx="183">
                  <c:v>122</c:v>
                </c:pt>
                <c:pt idx="184">
                  <c:v>1</c:v>
                </c:pt>
                <c:pt idx="186">
                  <c:v>1</c:v>
                </c:pt>
                <c:pt idx="190">
                  <c:v>15</c:v>
                </c:pt>
                <c:pt idx="19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29</c:v>
                </c:pt>
                <c:pt idx="199">
                  <c:v>1</c:v>
                </c:pt>
                <c:pt idx="200">
                  <c:v>2</c:v>
                </c:pt>
                <c:pt idx="203">
                  <c:v>13</c:v>
                </c:pt>
                <c:pt idx="204">
                  <c:v>1</c:v>
                </c:pt>
                <c:pt idx="205">
                  <c:v>1</c:v>
                </c:pt>
                <c:pt idx="208">
                  <c:v>18</c:v>
                </c:pt>
                <c:pt idx="209">
                  <c:v>1</c:v>
                </c:pt>
                <c:pt idx="210">
                  <c:v>1</c:v>
                </c:pt>
                <c:pt idx="212">
                  <c:v>16</c:v>
                </c:pt>
                <c:pt idx="216">
                  <c:v>1</c:v>
                </c:pt>
                <c:pt idx="218">
                  <c:v>33</c:v>
                </c:pt>
                <c:pt idx="223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30">
                  <c:v>8</c:v>
                </c:pt>
                <c:pt idx="231">
                  <c:v>1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7">
                  <c:v>1</c:v>
                </c:pt>
                <c:pt idx="239">
                  <c:v>1</c:v>
                </c:pt>
                <c:pt idx="240">
                  <c:v>85</c:v>
                </c:pt>
                <c:pt idx="244">
                  <c:v>3</c:v>
                </c:pt>
                <c:pt idx="247">
                  <c:v>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55">
                  <c:v>23</c:v>
                </c:pt>
                <c:pt idx="256">
                  <c:v>1</c:v>
                </c:pt>
                <c:pt idx="260">
                  <c:v>4</c:v>
                </c:pt>
                <c:pt idx="262">
                  <c:v>2</c:v>
                </c:pt>
                <c:pt idx="264">
                  <c:v>1</c:v>
                </c:pt>
                <c:pt idx="265">
                  <c:v>4</c:v>
                </c:pt>
                <c:pt idx="267">
                  <c:v>1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58</c:v>
                </c:pt>
                <c:pt idx="274">
                  <c:v>1</c:v>
                </c:pt>
                <c:pt idx="275">
                  <c:v>5</c:v>
                </c:pt>
                <c:pt idx="278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11</c:v>
                </c:pt>
                <c:pt idx="291">
                  <c:v>1</c:v>
                </c:pt>
                <c:pt idx="292">
                  <c:v>1</c:v>
                </c:pt>
                <c:pt idx="294">
                  <c:v>1</c:v>
                </c:pt>
                <c:pt idx="295">
                  <c:v>56</c:v>
                </c:pt>
                <c:pt idx="296">
                  <c:v>1</c:v>
                </c:pt>
                <c:pt idx="297">
                  <c:v>6</c:v>
                </c:pt>
                <c:pt idx="299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1</c:v>
                </c:pt>
                <c:pt idx="305">
                  <c:v>3</c:v>
                </c:pt>
                <c:pt idx="306">
                  <c:v>49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2">
                  <c:v>6</c:v>
                </c:pt>
                <c:pt idx="315">
                  <c:v>2</c:v>
                </c:pt>
                <c:pt idx="316">
                  <c:v>31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3</c:v>
                </c:pt>
                <c:pt idx="325">
                  <c:v>14</c:v>
                </c:pt>
                <c:pt idx="326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13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2">
                  <c:v>6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60</c:v>
                </c:pt>
                <c:pt idx="352">
                  <c:v>2</c:v>
                </c:pt>
                <c:pt idx="353">
                  <c:v>4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18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3</c:v>
                </c:pt>
                <c:pt idx="365">
                  <c:v>1</c:v>
                </c:pt>
                <c:pt idx="366">
                  <c:v>12</c:v>
                </c:pt>
                <c:pt idx="368">
                  <c:v>7</c:v>
                </c:pt>
                <c:pt idx="369">
                  <c:v>1</c:v>
                </c:pt>
                <c:pt idx="370">
                  <c:v>2</c:v>
                </c:pt>
                <c:pt idx="372">
                  <c:v>1</c:v>
                </c:pt>
                <c:pt idx="373">
                  <c:v>2</c:v>
                </c:pt>
                <c:pt idx="375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</c:v>
                </c:pt>
                <c:pt idx="381">
                  <c:v>1</c:v>
                </c:pt>
                <c:pt idx="382">
                  <c:v>33</c:v>
                </c:pt>
                <c:pt idx="383">
                  <c:v>1</c:v>
                </c:pt>
                <c:pt idx="384">
                  <c:v>1</c:v>
                </c:pt>
                <c:pt idx="385">
                  <c:v>6</c:v>
                </c:pt>
                <c:pt idx="388">
                  <c:v>1</c:v>
                </c:pt>
                <c:pt idx="389">
                  <c:v>1</c:v>
                </c:pt>
                <c:pt idx="391">
                  <c:v>2</c:v>
                </c:pt>
                <c:pt idx="393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11</c:v>
                </c:pt>
                <c:pt idx="398">
                  <c:v>1</c:v>
                </c:pt>
                <c:pt idx="399">
                  <c:v>1</c:v>
                </c:pt>
                <c:pt idx="400">
                  <c:v>2</c:v>
                </c:pt>
                <c:pt idx="402">
                  <c:v>4</c:v>
                </c:pt>
                <c:pt idx="404">
                  <c:v>10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7">
                  <c:v>2</c:v>
                </c:pt>
                <c:pt idx="422">
                  <c:v>10</c:v>
                </c:pt>
                <c:pt idx="424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3">
                  <c:v>2</c:v>
                </c:pt>
                <c:pt idx="434">
                  <c:v>3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03E-4DAE-94BF-D49254F7D071}"/>
            </c:ext>
          </c:extLst>
        </c:ser>
        <c:ser>
          <c:idx val="2"/>
          <c:order val="2"/>
          <c:tx>
            <c:strRef>
              <c:f>'random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'random pivot'!$A$5:$A$450</c:f>
              <c:strCache>
                <c:ptCount val="445"/>
                <c:pt idx="0">
                  <c:v>$1.00 </c:v>
                </c:pt>
                <c:pt idx="1">
                  <c:v>$2.00 </c:v>
                </c:pt>
                <c:pt idx="2">
                  <c:v>$5.00 </c:v>
                </c:pt>
                <c:pt idx="3">
                  <c:v>$10.00 </c:v>
                </c:pt>
                <c:pt idx="4">
                  <c:v>$13.00 </c:v>
                </c:pt>
                <c:pt idx="5">
                  <c:v>$20.00 </c:v>
                </c:pt>
                <c:pt idx="6">
                  <c:v>$25.00 </c:v>
                </c:pt>
                <c:pt idx="7">
                  <c:v>$40.00 </c:v>
                </c:pt>
                <c:pt idx="8">
                  <c:v>$50.00 </c:v>
                </c:pt>
                <c:pt idx="9">
                  <c:v>$60.00 </c:v>
                </c:pt>
                <c:pt idx="10">
                  <c:v>$70.00 </c:v>
                </c:pt>
                <c:pt idx="11">
                  <c:v>$80.00 </c:v>
                </c:pt>
                <c:pt idx="12">
                  <c:v>$100.00 </c:v>
                </c:pt>
                <c:pt idx="13">
                  <c:v>$101.00 </c:v>
                </c:pt>
                <c:pt idx="14">
                  <c:v>$110.00 </c:v>
                </c:pt>
                <c:pt idx="15">
                  <c:v>$125.00 </c:v>
                </c:pt>
                <c:pt idx="16">
                  <c:v>$128.00 </c:v>
                </c:pt>
                <c:pt idx="17">
                  <c:v>$150.00 </c:v>
                </c:pt>
                <c:pt idx="18">
                  <c:v>$153.00 </c:v>
                </c:pt>
                <c:pt idx="19">
                  <c:v>$199.00 </c:v>
                </c:pt>
                <c:pt idx="20">
                  <c:v>$200.00 </c:v>
                </c:pt>
                <c:pt idx="21">
                  <c:v>$220.00 </c:v>
                </c:pt>
                <c:pt idx="22">
                  <c:v>$225.00 </c:v>
                </c:pt>
                <c:pt idx="23">
                  <c:v>$250.00 </c:v>
                </c:pt>
                <c:pt idx="24">
                  <c:v>$270.00 </c:v>
                </c:pt>
                <c:pt idx="25">
                  <c:v>$280.00 </c:v>
                </c:pt>
                <c:pt idx="26">
                  <c:v>$300.00 </c:v>
                </c:pt>
                <c:pt idx="27">
                  <c:v>$315.00 </c:v>
                </c:pt>
                <c:pt idx="28">
                  <c:v>$333.00 </c:v>
                </c:pt>
                <c:pt idx="29">
                  <c:v>$347.00 </c:v>
                </c:pt>
                <c:pt idx="30">
                  <c:v>$350.00 </c:v>
                </c:pt>
                <c:pt idx="31">
                  <c:v>$400.00 </c:v>
                </c:pt>
                <c:pt idx="32">
                  <c:v>$420.00 </c:v>
                </c:pt>
                <c:pt idx="33">
                  <c:v>$450.00 </c:v>
                </c:pt>
                <c:pt idx="34">
                  <c:v>$451.00 </c:v>
                </c:pt>
                <c:pt idx="35">
                  <c:v>$480.00 </c:v>
                </c:pt>
                <c:pt idx="36">
                  <c:v>$495.00 </c:v>
                </c:pt>
                <c:pt idx="37">
                  <c:v>$500.00 </c:v>
                </c:pt>
                <c:pt idx="38">
                  <c:v>$512.00 </c:v>
                </c:pt>
                <c:pt idx="39">
                  <c:v>$515.00 </c:v>
                </c:pt>
                <c:pt idx="40">
                  <c:v>$516.00 </c:v>
                </c:pt>
                <c:pt idx="41">
                  <c:v>$525.00 </c:v>
                </c:pt>
                <c:pt idx="42">
                  <c:v>$530.00 </c:v>
                </c:pt>
                <c:pt idx="43">
                  <c:v>$550.00 </c:v>
                </c:pt>
                <c:pt idx="44">
                  <c:v>$575.00 </c:v>
                </c:pt>
                <c:pt idx="45">
                  <c:v>$600.00 </c:v>
                </c:pt>
                <c:pt idx="46">
                  <c:v>$620.00 </c:v>
                </c:pt>
                <c:pt idx="47">
                  <c:v>$650.00 </c:v>
                </c:pt>
                <c:pt idx="48">
                  <c:v>$660.00 </c:v>
                </c:pt>
                <c:pt idx="49">
                  <c:v>$666.00 </c:v>
                </c:pt>
                <c:pt idx="50">
                  <c:v>$675.00 </c:v>
                </c:pt>
                <c:pt idx="51">
                  <c:v>$678.00 </c:v>
                </c:pt>
                <c:pt idx="52">
                  <c:v>$700.00 </c:v>
                </c:pt>
                <c:pt idx="53">
                  <c:v>$740.00 </c:v>
                </c:pt>
                <c:pt idx="54">
                  <c:v>$745.00 </c:v>
                </c:pt>
                <c:pt idx="55">
                  <c:v>$750.00 </c:v>
                </c:pt>
                <c:pt idx="56">
                  <c:v>$773.00 </c:v>
                </c:pt>
                <c:pt idx="57">
                  <c:v>$777.00 </c:v>
                </c:pt>
                <c:pt idx="58">
                  <c:v>$780.00 </c:v>
                </c:pt>
                <c:pt idx="59">
                  <c:v>$800.00 </c:v>
                </c:pt>
                <c:pt idx="60">
                  <c:v>$839.00 </c:v>
                </c:pt>
                <c:pt idx="61">
                  <c:v>$850.00 </c:v>
                </c:pt>
                <c:pt idx="62">
                  <c:v>$900.00 </c:v>
                </c:pt>
                <c:pt idx="63">
                  <c:v>$911.00 </c:v>
                </c:pt>
                <c:pt idx="64">
                  <c:v>$930.00 </c:v>
                </c:pt>
                <c:pt idx="65">
                  <c:v>$960.00 </c:v>
                </c:pt>
                <c:pt idx="66">
                  <c:v>$978.00 </c:v>
                </c:pt>
                <c:pt idx="67">
                  <c:v>$999.00 </c:v>
                </c:pt>
                <c:pt idx="68">
                  <c:v>$1,000.00 </c:v>
                </c:pt>
                <c:pt idx="69">
                  <c:v>$1,010.00 </c:v>
                </c:pt>
                <c:pt idx="70">
                  <c:v>$1,050.00 </c:v>
                </c:pt>
                <c:pt idx="71">
                  <c:v>$1,070.00 </c:v>
                </c:pt>
                <c:pt idx="72">
                  <c:v>$1,100.00 </c:v>
                </c:pt>
                <c:pt idx="73">
                  <c:v>$1,110.00 </c:v>
                </c:pt>
                <c:pt idx="74">
                  <c:v>$1,150.00 </c:v>
                </c:pt>
                <c:pt idx="75">
                  <c:v>$1,200.00 </c:v>
                </c:pt>
                <c:pt idx="76">
                  <c:v>$1,250.00 </c:v>
                </c:pt>
                <c:pt idx="77">
                  <c:v>$1,300.00 </c:v>
                </c:pt>
                <c:pt idx="78">
                  <c:v>$1,328.00 </c:v>
                </c:pt>
                <c:pt idx="79">
                  <c:v>$1,350.00 </c:v>
                </c:pt>
                <c:pt idx="80">
                  <c:v>$1,385.00 </c:v>
                </c:pt>
                <c:pt idx="81">
                  <c:v>$1,395.00 </c:v>
                </c:pt>
                <c:pt idx="82">
                  <c:v>$1,400.00 </c:v>
                </c:pt>
                <c:pt idx="83">
                  <c:v>$1,450.00 </c:v>
                </c:pt>
                <c:pt idx="84">
                  <c:v>$1,500.00 </c:v>
                </c:pt>
                <c:pt idx="85">
                  <c:v>$1,550.00 </c:v>
                </c:pt>
                <c:pt idx="86">
                  <c:v>$1,551.00 </c:v>
                </c:pt>
                <c:pt idx="87">
                  <c:v>$1,570.00 </c:v>
                </c:pt>
                <c:pt idx="88">
                  <c:v>$1,570.79 </c:v>
                </c:pt>
                <c:pt idx="89">
                  <c:v>$1,600.00 </c:v>
                </c:pt>
                <c:pt idx="90">
                  <c:v>$1,650.00 </c:v>
                </c:pt>
                <c:pt idx="91">
                  <c:v>$1,680.00 </c:v>
                </c:pt>
                <c:pt idx="92">
                  <c:v>$1,700.00 </c:v>
                </c:pt>
                <c:pt idx="93">
                  <c:v>$1,750.00 </c:v>
                </c:pt>
                <c:pt idx="94">
                  <c:v>$1,800.00 </c:v>
                </c:pt>
                <c:pt idx="95">
                  <c:v>$1,850.00 </c:v>
                </c:pt>
                <c:pt idx="96">
                  <c:v>$1,897.00 </c:v>
                </c:pt>
                <c:pt idx="97">
                  <c:v>$1,900.00 </c:v>
                </c:pt>
                <c:pt idx="98">
                  <c:v>$1,930.00 </c:v>
                </c:pt>
                <c:pt idx="99">
                  <c:v>$1,960.00 </c:v>
                </c:pt>
                <c:pt idx="100">
                  <c:v>$1,964.47 </c:v>
                </c:pt>
                <c:pt idx="101">
                  <c:v>$1,999.00 </c:v>
                </c:pt>
                <c:pt idx="102">
                  <c:v>$2,000.00 </c:v>
                </c:pt>
                <c:pt idx="103">
                  <c:v>$2,001.00 </c:v>
                </c:pt>
                <c:pt idx="104">
                  <c:v>$2,100.00 </c:v>
                </c:pt>
                <c:pt idx="105">
                  <c:v>$2,200.00 </c:v>
                </c:pt>
                <c:pt idx="106">
                  <c:v>$2,220.00 </c:v>
                </c:pt>
                <c:pt idx="107">
                  <c:v>$2,224.00 </c:v>
                </c:pt>
                <c:pt idx="108">
                  <c:v>$2,250.00 </c:v>
                </c:pt>
                <c:pt idx="109">
                  <c:v>$2,300.00 </c:v>
                </c:pt>
                <c:pt idx="110">
                  <c:v>$2,350.00 </c:v>
                </c:pt>
                <c:pt idx="111">
                  <c:v>$2,400.00 </c:v>
                </c:pt>
                <c:pt idx="112">
                  <c:v>$2,413.00 </c:v>
                </c:pt>
                <c:pt idx="113">
                  <c:v>$2,450.00 </c:v>
                </c:pt>
                <c:pt idx="114">
                  <c:v>$2,468.00 </c:v>
                </c:pt>
                <c:pt idx="115">
                  <c:v>$2,500.00 </c:v>
                </c:pt>
                <c:pt idx="116">
                  <c:v>$2,550.00 </c:v>
                </c:pt>
                <c:pt idx="117">
                  <c:v>$2,560.00 </c:v>
                </c:pt>
                <c:pt idx="118">
                  <c:v>$2,600.00 </c:v>
                </c:pt>
                <c:pt idx="119">
                  <c:v>$2,658.00 </c:v>
                </c:pt>
                <c:pt idx="120">
                  <c:v>$2,700.00 </c:v>
                </c:pt>
                <c:pt idx="121">
                  <c:v>$2,725.00 </c:v>
                </c:pt>
                <c:pt idx="122">
                  <c:v>$2,750.00 </c:v>
                </c:pt>
                <c:pt idx="123">
                  <c:v>$2,800.00 </c:v>
                </c:pt>
                <c:pt idx="124">
                  <c:v>$2,820.00 </c:v>
                </c:pt>
                <c:pt idx="125">
                  <c:v>$2,825.00 </c:v>
                </c:pt>
                <c:pt idx="126">
                  <c:v>$2,827.00 </c:v>
                </c:pt>
                <c:pt idx="127">
                  <c:v>$2,880.00 </c:v>
                </c:pt>
                <c:pt idx="128">
                  <c:v>$2,885.00 </c:v>
                </c:pt>
                <c:pt idx="129">
                  <c:v>$2,888.00 </c:v>
                </c:pt>
                <c:pt idx="130">
                  <c:v>$2,900.00 </c:v>
                </c:pt>
                <c:pt idx="131">
                  <c:v>$2,987.00 </c:v>
                </c:pt>
                <c:pt idx="132">
                  <c:v>$2,995.00 </c:v>
                </c:pt>
                <c:pt idx="133">
                  <c:v>$3,000.00 </c:v>
                </c:pt>
                <c:pt idx="134">
                  <c:v>$3,100.00 </c:v>
                </c:pt>
                <c:pt idx="135">
                  <c:v>$3,152.00 </c:v>
                </c:pt>
                <c:pt idx="136">
                  <c:v>$3,200.00 </c:v>
                </c:pt>
                <c:pt idx="137">
                  <c:v>$3,250.00 </c:v>
                </c:pt>
                <c:pt idx="138">
                  <c:v>$3,255.00 </c:v>
                </c:pt>
                <c:pt idx="139">
                  <c:v>$3,265.00 </c:v>
                </c:pt>
                <c:pt idx="140">
                  <c:v>$3,274.00 </c:v>
                </c:pt>
                <c:pt idx="141">
                  <c:v>$3,300.00 </c:v>
                </c:pt>
                <c:pt idx="142">
                  <c:v>$3,333.00 </c:v>
                </c:pt>
                <c:pt idx="143">
                  <c:v>$3,350.00 </c:v>
                </c:pt>
                <c:pt idx="144">
                  <c:v>$3,400.00 </c:v>
                </c:pt>
                <c:pt idx="145">
                  <c:v>$3,405.00 </c:v>
                </c:pt>
                <c:pt idx="146">
                  <c:v>$3,423.00 </c:v>
                </c:pt>
                <c:pt idx="147">
                  <c:v>$3,495.00 </c:v>
                </c:pt>
                <c:pt idx="148">
                  <c:v>$3,500.00 </c:v>
                </c:pt>
                <c:pt idx="149">
                  <c:v>$3,550.00 </c:v>
                </c:pt>
                <c:pt idx="150">
                  <c:v>$3,600.00 </c:v>
                </c:pt>
                <c:pt idx="151">
                  <c:v>$3,675.00 </c:v>
                </c:pt>
                <c:pt idx="152">
                  <c:v>$3,700.00 </c:v>
                </c:pt>
                <c:pt idx="153">
                  <c:v>$3,750.00 </c:v>
                </c:pt>
                <c:pt idx="154">
                  <c:v>$3,759.00 </c:v>
                </c:pt>
                <c:pt idx="155">
                  <c:v>$3,780.00 </c:v>
                </c:pt>
                <c:pt idx="156">
                  <c:v>$3,800.00 </c:v>
                </c:pt>
                <c:pt idx="157">
                  <c:v>$3,870.00 </c:v>
                </c:pt>
                <c:pt idx="158">
                  <c:v>$3,871.00 </c:v>
                </c:pt>
                <c:pt idx="159">
                  <c:v>$3,900.00 </c:v>
                </c:pt>
                <c:pt idx="160">
                  <c:v>$3,910.00 </c:v>
                </c:pt>
                <c:pt idx="161">
                  <c:v>$3,950.00 </c:v>
                </c:pt>
                <c:pt idx="162">
                  <c:v>$3,999.00 </c:v>
                </c:pt>
                <c:pt idx="163">
                  <c:v>$4,000.00 </c:v>
                </c:pt>
                <c:pt idx="164">
                  <c:v>$4,059.00 </c:v>
                </c:pt>
                <c:pt idx="165">
                  <c:v>$4,100.00 </c:v>
                </c:pt>
                <c:pt idx="166">
                  <c:v>$4,190.00 </c:v>
                </c:pt>
                <c:pt idx="167">
                  <c:v>$4,200.00 </c:v>
                </c:pt>
                <c:pt idx="168">
                  <c:v>$4,290.00 </c:v>
                </c:pt>
                <c:pt idx="169">
                  <c:v>$4,300.00 </c:v>
                </c:pt>
                <c:pt idx="170">
                  <c:v>$4,336.00 </c:v>
                </c:pt>
                <c:pt idx="171">
                  <c:v>$4,400.00 </c:v>
                </c:pt>
                <c:pt idx="172">
                  <c:v>$4,444.00 </c:v>
                </c:pt>
                <c:pt idx="173">
                  <c:v>$4,480.00 </c:v>
                </c:pt>
                <c:pt idx="174">
                  <c:v>$4,500.00 </c:v>
                </c:pt>
                <c:pt idx="175">
                  <c:v>$4,575.00 </c:v>
                </c:pt>
                <c:pt idx="176">
                  <c:v>$4,589.00 </c:v>
                </c:pt>
                <c:pt idx="177">
                  <c:v>$4,600.00 </c:v>
                </c:pt>
                <c:pt idx="178">
                  <c:v>$4,700.00 </c:v>
                </c:pt>
                <c:pt idx="179">
                  <c:v>$4,800.00 </c:v>
                </c:pt>
                <c:pt idx="180">
                  <c:v>$4,900.00 </c:v>
                </c:pt>
                <c:pt idx="181">
                  <c:v>$4,950.00 </c:v>
                </c:pt>
                <c:pt idx="182">
                  <c:v>$4,999.00 </c:v>
                </c:pt>
                <c:pt idx="183">
                  <c:v>$5,000.00 </c:v>
                </c:pt>
                <c:pt idx="184">
                  <c:v>$5,050.00 </c:v>
                </c:pt>
                <c:pt idx="185">
                  <c:v>$5,105.00 </c:v>
                </c:pt>
                <c:pt idx="186">
                  <c:v>$5,200.00 </c:v>
                </c:pt>
                <c:pt idx="187">
                  <c:v>$5,250.00 </c:v>
                </c:pt>
                <c:pt idx="188">
                  <c:v>$5,400.00 </c:v>
                </c:pt>
                <c:pt idx="189">
                  <c:v>$5,494.00 </c:v>
                </c:pt>
                <c:pt idx="190">
                  <c:v>$5,500.00 </c:v>
                </c:pt>
                <c:pt idx="191">
                  <c:v>$5,555.55 </c:v>
                </c:pt>
                <c:pt idx="192">
                  <c:v>$5,600.00 </c:v>
                </c:pt>
                <c:pt idx="193">
                  <c:v>$5,800.00 </c:v>
                </c:pt>
                <c:pt idx="194">
                  <c:v>$5,845.00 </c:v>
                </c:pt>
                <c:pt idx="195">
                  <c:v>$5,862.00 </c:v>
                </c:pt>
                <c:pt idx="196">
                  <c:v>$5,875.00 </c:v>
                </c:pt>
                <c:pt idx="197">
                  <c:v>$5,999.00 </c:v>
                </c:pt>
                <c:pt idx="198">
                  <c:v>$6,000.00 </c:v>
                </c:pt>
                <c:pt idx="199">
                  <c:v>$6,048.00 </c:v>
                </c:pt>
                <c:pt idx="200">
                  <c:v>$6,300.00 </c:v>
                </c:pt>
                <c:pt idx="201">
                  <c:v>$6,350.00 </c:v>
                </c:pt>
                <c:pt idx="202">
                  <c:v>$6,450.00 </c:v>
                </c:pt>
                <c:pt idx="203">
                  <c:v>$6,500.00 </c:v>
                </c:pt>
                <c:pt idx="204">
                  <c:v>$6,700.00 </c:v>
                </c:pt>
                <c:pt idx="205">
                  <c:v>$6,750.00 </c:v>
                </c:pt>
                <c:pt idx="206">
                  <c:v>$6,900.00 </c:v>
                </c:pt>
                <c:pt idx="207">
                  <c:v>$6,999.00 </c:v>
                </c:pt>
                <c:pt idx="208">
                  <c:v>$7,000.00 </c:v>
                </c:pt>
                <c:pt idx="209">
                  <c:v>$7,175.00 </c:v>
                </c:pt>
                <c:pt idx="210">
                  <c:v>$7,200.00 </c:v>
                </c:pt>
                <c:pt idx="211">
                  <c:v>$7,214.00 </c:v>
                </c:pt>
                <c:pt idx="212">
                  <c:v>$7,500.00 </c:v>
                </c:pt>
                <c:pt idx="213">
                  <c:v>$7,501.00 </c:v>
                </c:pt>
                <c:pt idx="214">
                  <c:v>$7,534.00 </c:v>
                </c:pt>
                <c:pt idx="215">
                  <c:v>$7,750.00 </c:v>
                </c:pt>
                <c:pt idx="216">
                  <c:v>$7,777.00 </c:v>
                </c:pt>
                <c:pt idx="217">
                  <c:v>$7,900.00 </c:v>
                </c:pt>
                <c:pt idx="218">
                  <c:v>$8,000.00 </c:v>
                </c:pt>
                <c:pt idx="219">
                  <c:v>$8,012.00 </c:v>
                </c:pt>
                <c:pt idx="220">
                  <c:v>$8,200.00 </c:v>
                </c:pt>
                <c:pt idx="221">
                  <c:v>$8,300.00 </c:v>
                </c:pt>
                <c:pt idx="222">
                  <c:v>$8,400.00 </c:v>
                </c:pt>
                <c:pt idx="223">
                  <c:v>$8,500.00 </c:v>
                </c:pt>
                <c:pt idx="224">
                  <c:v>$8,600.00 </c:v>
                </c:pt>
                <c:pt idx="225">
                  <c:v>$8,750.00 </c:v>
                </c:pt>
                <c:pt idx="226">
                  <c:v>$8,800.00 </c:v>
                </c:pt>
                <c:pt idx="227">
                  <c:v>$8,880.00 </c:v>
                </c:pt>
                <c:pt idx="228">
                  <c:v>$8,888.00 </c:v>
                </c:pt>
                <c:pt idx="229">
                  <c:v>$8,925.00 </c:v>
                </c:pt>
                <c:pt idx="230">
                  <c:v>$9,000.00 </c:v>
                </c:pt>
                <c:pt idx="231">
                  <c:v>$9,041.00 </c:v>
                </c:pt>
                <c:pt idx="232">
                  <c:v>$9,072.00 </c:v>
                </c:pt>
                <c:pt idx="233">
                  <c:v>$9,300.00 </c:v>
                </c:pt>
                <c:pt idx="234">
                  <c:v>$9,500.00 </c:v>
                </c:pt>
                <c:pt idx="235">
                  <c:v>$9,600.00 </c:v>
                </c:pt>
                <c:pt idx="236">
                  <c:v>$9,665.00 </c:v>
                </c:pt>
                <c:pt idx="237">
                  <c:v>$9,800.00 </c:v>
                </c:pt>
                <c:pt idx="238">
                  <c:v>$9,850.00 </c:v>
                </c:pt>
                <c:pt idx="239">
                  <c:v>$9,999.00 </c:v>
                </c:pt>
                <c:pt idx="240">
                  <c:v>$10,000.00 </c:v>
                </c:pt>
                <c:pt idx="241">
                  <c:v>$10,050.00 </c:v>
                </c:pt>
                <c:pt idx="242">
                  <c:v>$10,115.00 </c:v>
                </c:pt>
                <c:pt idx="243">
                  <c:v>$10,275.00 </c:v>
                </c:pt>
                <c:pt idx="244">
                  <c:v>$10,500.00 </c:v>
                </c:pt>
                <c:pt idx="245">
                  <c:v>$10,557.00 </c:v>
                </c:pt>
                <c:pt idx="246">
                  <c:v>$10,600.00 </c:v>
                </c:pt>
                <c:pt idx="247">
                  <c:v>$11,000.00 </c:v>
                </c:pt>
                <c:pt idx="248">
                  <c:v>$11,140.00 </c:v>
                </c:pt>
                <c:pt idx="249">
                  <c:v>$11,180.00 </c:v>
                </c:pt>
                <c:pt idx="250">
                  <c:v>$11,200.00 </c:v>
                </c:pt>
                <c:pt idx="251">
                  <c:v>$11,260.00 </c:v>
                </c:pt>
                <c:pt idx="252">
                  <c:v>$11,500.00 </c:v>
                </c:pt>
                <c:pt idx="253">
                  <c:v>$11,737.00 </c:v>
                </c:pt>
                <c:pt idx="254">
                  <c:v>$11,999.00 </c:v>
                </c:pt>
                <c:pt idx="255">
                  <c:v>$12,000.00 </c:v>
                </c:pt>
                <c:pt idx="256">
                  <c:v>$12,001.00 </c:v>
                </c:pt>
                <c:pt idx="257">
                  <c:v>$12,100.00 </c:v>
                </c:pt>
                <c:pt idx="258">
                  <c:v>$12,200.00 </c:v>
                </c:pt>
                <c:pt idx="259">
                  <c:v>$12,444.00 </c:v>
                </c:pt>
                <c:pt idx="260">
                  <c:v>$12,500.00 </c:v>
                </c:pt>
                <c:pt idx="261">
                  <c:v>$12,516.00 </c:v>
                </c:pt>
                <c:pt idx="262">
                  <c:v>$12,700.00 </c:v>
                </c:pt>
                <c:pt idx="263">
                  <c:v>$12,800.00 </c:v>
                </c:pt>
                <c:pt idx="264">
                  <c:v>$12,999.00 </c:v>
                </c:pt>
                <c:pt idx="265">
                  <c:v>$13,000.00 </c:v>
                </c:pt>
                <c:pt idx="266">
                  <c:v>$13,111.00 </c:v>
                </c:pt>
                <c:pt idx="267">
                  <c:v>$13,500.00 </c:v>
                </c:pt>
                <c:pt idx="268">
                  <c:v>$13,803.00 </c:v>
                </c:pt>
                <c:pt idx="269">
                  <c:v>$14,000.00 </c:v>
                </c:pt>
                <c:pt idx="270">
                  <c:v>$14,440.00 </c:v>
                </c:pt>
                <c:pt idx="271">
                  <c:v>$14,500.00 </c:v>
                </c:pt>
                <c:pt idx="272">
                  <c:v>$14,920.00 </c:v>
                </c:pt>
                <c:pt idx="273">
                  <c:v>$15,000.00 </c:v>
                </c:pt>
                <c:pt idx="274">
                  <c:v>$15,500.00 </c:v>
                </c:pt>
                <c:pt idx="275">
                  <c:v>$16,000.00 </c:v>
                </c:pt>
                <c:pt idx="276">
                  <c:v>$16,300.00 </c:v>
                </c:pt>
                <c:pt idx="277">
                  <c:v>$16,350.00 </c:v>
                </c:pt>
                <c:pt idx="278">
                  <c:v>$16,500.00 </c:v>
                </c:pt>
                <c:pt idx="279">
                  <c:v>$16,700.00 </c:v>
                </c:pt>
                <c:pt idx="280">
                  <c:v>$16,870.00 </c:v>
                </c:pt>
                <c:pt idx="281">
                  <c:v>$17,000.00 </c:v>
                </c:pt>
                <c:pt idx="282">
                  <c:v>$17,100.00 </c:v>
                </c:pt>
                <c:pt idx="283">
                  <c:v>$17,482.00 </c:v>
                </c:pt>
                <c:pt idx="284">
                  <c:v>$17,500.00 </c:v>
                </c:pt>
                <c:pt idx="285">
                  <c:v>$17,600.00 </c:v>
                </c:pt>
                <c:pt idx="286">
                  <c:v>$18,000.00 </c:v>
                </c:pt>
                <c:pt idx="287">
                  <c:v>$18,500.00 </c:v>
                </c:pt>
                <c:pt idx="288">
                  <c:v>$18,800.00 </c:v>
                </c:pt>
                <c:pt idx="289">
                  <c:v>$18,900.00 </c:v>
                </c:pt>
                <c:pt idx="290">
                  <c:v>$18,950.00 </c:v>
                </c:pt>
                <c:pt idx="291">
                  <c:v>$19,000.00 </c:v>
                </c:pt>
                <c:pt idx="292">
                  <c:v>$19,500.00 </c:v>
                </c:pt>
                <c:pt idx="293">
                  <c:v>$19,800.00 </c:v>
                </c:pt>
                <c:pt idx="294">
                  <c:v>$19,980.00 </c:v>
                </c:pt>
                <c:pt idx="295">
                  <c:v>$20,000.00 </c:v>
                </c:pt>
                <c:pt idx="296">
                  <c:v>$21,000.00 </c:v>
                </c:pt>
                <c:pt idx="297">
                  <c:v>$22,000.00 </c:v>
                </c:pt>
                <c:pt idx="298">
                  <c:v>$22,400.00 </c:v>
                </c:pt>
                <c:pt idx="299">
                  <c:v>$22,500.00 </c:v>
                </c:pt>
                <c:pt idx="300">
                  <c:v>$22,765.00 </c:v>
                </c:pt>
                <c:pt idx="301">
                  <c:v>$23,000.00 </c:v>
                </c:pt>
                <c:pt idx="302">
                  <c:v>$23,900.00 </c:v>
                </c:pt>
                <c:pt idx="303">
                  <c:v>$24,000.00 </c:v>
                </c:pt>
                <c:pt idx="304">
                  <c:v>$24,200.00 </c:v>
                </c:pt>
                <c:pt idx="305">
                  <c:v>$24,500.00 </c:v>
                </c:pt>
                <c:pt idx="306">
                  <c:v>$25,000.00 </c:v>
                </c:pt>
                <c:pt idx="307">
                  <c:v>$26,000.00 </c:v>
                </c:pt>
                <c:pt idx="308">
                  <c:v>$26,500.00 </c:v>
                </c:pt>
                <c:pt idx="309">
                  <c:v>$27,000.00 </c:v>
                </c:pt>
                <c:pt idx="310">
                  <c:v>$27,500.00 </c:v>
                </c:pt>
                <c:pt idx="311">
                  <c:v>$27,800.00 </c:v>
                </c:pt>
                <c:pt idx="312">
                  <c:v>$28,000.00 </c:v>
                </c:pt>
                <c:pt idx="313">
                  <c:v>$28,450.00 </c:v>
                </c:pt>
                <c:pt idx="314">
                  <c:v>$28,888.00 </c:v>
                </c:pt>
                <c:pt idx="315">
                  <c:v>$29,000.00 </c:v>
                </c:pt>
                <c:pt idx="316">
                  <c:v>$30,000.00 </c:v>
                </c:pt>
                <c:pt idx="317">
                  <c:v>$31,000.00 </c:v>
                </c:pt>
                <c:pt idx="318">
                  <c:v>$32,000.00 </c:v>
                </c:pt>
                <c:pt idx="319">
                  <c:v>$32,360.00 </c:v>
                </c:pt>
                <c:pt idx="320">
                  <c:v>$32,500.00 </c:v>
                </c:pt>
                <c:pt idx="321">
                  <c:v>$32,768.00 </c:v>
                </c:pt>
                <c:pt idx="322">
                  <c:v>$33,000.00 </c:v>
                </c:pt>
                <c:pt idx="323">
                  <c:v>$33,500.00 </c:v>
                </c:pt>
                <c:pt idx="324">
                  <c:v>$34,000.00 </c:v>
                </c:pt>
                <c:pt idx="325">
                  <c:v>$35,000.00 </c:v>
                </c:pt>
                <c:pt idx="326">
                  <c:v>$35,500.00 </c:v>
                </c:pt>
                <c:pt idx="327">
                  <c:v>$36,400.00 </c:v>
                </c:pt>
                <c:pt idx="328">
                  <c:v>$37,000.00 </c:v>
                </c:pt>
                <c:pt idx="329">
                  <c:v>$37,500.00 </c:v>
                </c:pt>
                <c:pt idx="330">
                  <c:v>$37,956.00 </c:v>
                </c:pt>
                <c:pt idx="331">
                  <c:v>$38,000.00 </c:v>
                </c:pt>
                <c:pt idx="332">
                  <c:v>$38,888.00 </c:v>
                </c:pt>
                <c:pt idx="333">
                  <c:v>$39,000.00 </c:v>
                </c:pt>
                <c:pt idx="334">
                  <c:v>$39,400.00 </c:v>
                </c:pt>
                <c:pt idx="335">
                  <c:v>$40,000.00 </c:v>
                </c:pt>
                <c:pt idx="336">
                  <c:v>$42,000.00 </c:v>
                </c:pt>
                <c:pt idx="337">
                  <c:v>$42,500.00 </c:v>
                </c:pt>
                <c:pt idx="338">
                  <c:v>$42,850.00 </c:v>
                </c:pt>
                <c:pt idx="339">
                  <c:v>$43,500.00 </c:v>
                </c:pt>
                <c:pt idx="340">
                  <c:v>$44,000.00 </c:v>
                </c:pt>
                <c:pt idx="341">
                  <c:v>$44,250.00 </c:v>
                </c:pt>
                <c:pt idx="342">
                  <c:v>$45,000.00 </c:v>
                </c:pt>
                <c:pt idx="343">
                  <c:v>$46,260.00 </c:v>
                </c:pt>
                <c:pt idx="344">
                  <c:v>$47,000.00 </c:v>
                </c:pt>
                <c:pt idx="345">
                  <c:v>$48,000.00 </c:v>
                </c:pt>
                <c:pt idx="346">
                  <c:v>$48,500.00 </c:v>
                </c:pt>
                <c:pt idx="347">
                  <c:v>$48,725.00 </c:v>
                </c:pt>
                <c:pt idx="348">
                  <c:v>$49,000.00 </c:v>
                </c:pt>
                <c:pt idx="349">
                  <c:v>$50,000.00 </c:v>
                </c:pt>
                <c:pt idx="350">
                  <c:v>$51,000.00 </c:v>
                </c:pt>
                <c:pt idx="351">
                  <c:v>$52,000.00 </c:v>
                </c:pt>
                <c:pt idx="352">
                  <c:v>$54,000.00 </c:v>
                </c:pt>
                <c:pt idx="353">
                  <c:v>$55,000.00 </c:v>
                </c:pt>
                <c:pt idx="354">
                  <c:v>$55,650.00 </c:v>
                </c:pt>
                <c:pt idx="355">
                  <c:v>$56,000.00 </c:v>
                </c:pt>
                <c:pt idx="356">
                  <c:v>$57,000.00 </c:v>
                </c:pt>
                <c:pt idx="357">
                  <c:v>$58,425.00 </c:v>
                </c:pt>
                <c:pt idx="358">
                  <c:v>$60,000.00 </c:v>
                </c:pt>
                <c:pt idx="359">
                  <c:v>$65,000.00 </c:v>
                </c:pt>
                <c:pt idx="360">
                  <c:v>$65,108.00 </c:v>
                </c:pt>
                <c:pt idx="361">
                  <c:v>$68,000.00 </c:v>
                </c:pt>
                <c:pt idx="362">
                  <c:v>$70,000.00 </c:v>
                </c:pt>
                <c:pt idx="363">
                  <c:v>$71,500.00 </c:v>
                </c:pt>
                <c:pt idx="364">
                  <c:v>$71,764.00 </c:v>
                </c:pt>
                <c:pt idx="365">
                  <c:v>$74,997.00 </c:v>
                </c:pt>
                <c:pt idx="366">
                  <c:v>$75,000.00 </c:v>
                </c:pt>
                <c:pt idx="367">
                  <c:v>$78,000.00 </c:v>
                </c:pt>
                <c:pt idx="368">
                  <c:v>$80,000.00 </c:v>
                </c:pt>
                <c:pt idx="369">
                  <c:v>$82,000.00 </c:v>
                </c:pt>
                <c:pt idx="370">
                  <c:v>$85,000.00 </c:v>
                </c:pt>
                <c:pt idx="371">
                  <c:v>$86,350.00 </c:v>
                </c:pt>
                <c:pt idx="372">
                  <c:v>$88,000.00 </c:v>
                </c:pt>
                <c:pt idx="373">
                  <c:v>$88,888.00 </c:v>
                </c:pt>
                <c:pt idx="374">
                  <c:v>$89,200.00 </c:v>
                </c:pt>
                <c:pt idx="375">
                  <c:v>$90,000.00 </c:v>
                </c:pt>
                <c:pt idx="376">
                  <c:v>$93,500.00 </c:v>
                </c:pt>
                <c:pt idx="377">
                  <c:v>$94,875.00 </c:v>
                </c:pt>
                <c:pt idx="378">
                  <c:v>$95,000.00 </c:v>
                </c:pt>
                <c:pt idx="379">
                  <c:v>$97,000.00 </c:v>
                </c:pt>
                <c:pt idx="380">
                  <c:v>$98,000.00 </c:v>
                </c:pt>
                <c:pt idx="381">
                  <c:v>$99,000.00 </c:v>
                </c:pt>
                <c:pt idx="382">
                  <c:v>$100,000.00 </c:v>
                </c:pt>
                <c:pt idx="383">
                  <c:v>$104,219.00 </c:v>
                </c:pt>
                <c:pt idx="384">
                  <c:v>$109,225.00 </c:v>
                </c:pt>
                <c:pt idx="385">
                  <c:v>$110,000.00 </c:v>
                </c:pt>
                <c:pt idx="386">
                  <c:v>$115,250.00 </c:v>
                </c:pt>
                <c:pt idx="387">
                  <c:v>$116,000.00 </c:v>
                </c:pt>
                <c:pt idx="388">
                  <c:v>$117,000.00 </c:v>
                </c:pt>
                <c:pt idx="389">
                  <c:v>$120,000.00 </c:v>
                </c:pt>
                <c:pt idx="390">
                  <c:v>$124,000.00 </c:v>
                </c:pt>
                <c:pt idx="391">
                  <c:v>$125,000.00 </c:v>
                </c:pt>
                <c:pt idx="392">
                  <c:v>$126,000.00 </c:v>
                </c:pt>
                <c:pt idx="393">
                  <c:v>$130,000.00 </c:v>
                </c:pt>
                <c:pt idx="394">
                  <c:v>$133,000.00 </c:v>
                </c:pt>
                <c:pt idx="395">
                  <c:v>$133,800.00 </c:v>
                </c:pt>
                <c:pt idx="396">
                  <c:v>$140,000.00 </c:v>
                </c:pt>
                <c:pt idx="397">
                  <c:v>$150,000.00 </c:v>
                </c:pt>
                <c:pt idx="398">
                  <c:v>$160,000.00 </c:v>
                </c:pt>
                <c:pt idx="399">
                  <c:v>$172,889.00 </c:v>
                </c:pt>
                <c:pt idx="400">
                  <c:v>$175,000.00 </c:v>
                </c:pt>
                <c:pt idx="401">
                  <c:v>$179,000.00 </c:v>
                </c:pt>
                <c:pt idx="402">
                  <c:v>$180,000.00 </c:v>
                </c:pt>
                <c:pt idx="403">
                  <c:v>$198,000.00 </c:v>
                </c:pt>
                <c:pt idx="404">
                  <c:v>$200,000.00 </c:v>
                </c:pt>
                <c:pt idx="405">
                  <c:v>$220,000.00 </c:v>
                </c:pt>
                <c:pt idx="406">
                  <c:v>$225,000.00 </c:v>
                </c:pt>
                <c:pt idx="407">
                  <c:v>$240,000.00 </c:v>
                </c:pt>
                <c:pt idx="408">
                  <c:v>$250,000.00 </c:v>
                </c:pt>
                <c:pt idx="409">
                  <c:v>$261,962.00 </c:v>
                </c:pt>
                <c:pt idx="410">
                  <c:v>$280,000.00 </c:v>
                </c:pt>
                <c:pt idx="411">
                  <c:v>$300,000.00 </c:v>
                </c:pt>
                <c:pt idx="412">
                  <c:v>$320,000.00 </c:v>
                </c:pt>
                <c:pt idx="413">
                  <c:v>$350,000.00 </c:v>
                </c:pt>
                <c:pt idx="414">
                  <c:v>$372,625.00 </c:v>
                </c:pt>
                <c:pt idx="415">
                  <c:v>$375,000.00 </c:v>
                </c:pt>
                <c:pt idx="416">
                  <c:v>$380,000.00 </c:v>
                </c:pt>
                <c:pt idx="417">
                  <c:v>$390,000.00 </c:v>
                </c:pt>
                <c:pt idx="418">
                  <c:v>$400,000.00 </c:v>
                </c:pt>
                <c:pt idx="419">
                  <c:v>$450,000.00 </c:v>
                </c:pt>
                <c:pt idx="420">
                  <c:v>$462,000.00 </c:v>
                </c:pt>
                <c:pt idx="421">
                  <c:v>$474,900.00 </c:v>
                </c:pt>
                <c:pt idx="422">
                  <c:v>$500,000.00 </c:v>
                </c:pt>
                <c:pt idx="423">
                  <c:v>$510,000.00 </c:v>
                </c:pt>
                <c:pt idx="424">
                  <c:v>$550,000.00 </c:v>
                </c:pt>
                <c:pt idx="425">
                  <c:v>$800,000.00 </c:v>
                </c:pt>
                <c:pt idx="426">
                  <c:v>$850,000.00 </c:v>
                </c:pt>
                <c:pt idx="427">
                  <c:v>$894,700.00 </c:v>
                </c:pt>
                <c:pt idx="428">
                  <c:v>$900,000.00 </c:v>
                </c:pt>
                <c:pt idx="429">
                  <c:v>$1,000,000.00 </c:v>
                </c:pt>
                <c:pt idx="430">
                  <c:v>$1,300,000.00 </c:v>
                </c:pt>
                <c:pt idx="431">
                  <c:v>$1,333,666.00 </c:v>
                </c:pt>
                <c:pt idx="432">
                  <c:v>$1,350,000.00 </c:v>
                </c:pt>
                <c:pt idx="433">
                  <c:v>$1,500,000.00 </c:v>
                </c:pt>
                <c:pt idx="434">
                  <c:v>$2,000,000.00 </c:v>
                </c:pt>
                <c:pt idx="435">
                  <c:v>$2,500,000.00 </c:v>
                </c:pt>
                <c:pt idx="436">
                  <c:v>$2,800,000.00 </c:v>
                </c:pt>
                <c:pt idx="437">
                  <c:v>$3,000,000.00 </c:v>
                </c:pt>
                <c:pt idx="438">
                  <c:v>$5,000,000.00 </c:v>
                </c:pt>
                <c:pt idx="439">
                  <c:v>$6,000,000.00 </c:v>
                </c:pt>
                <c:pt idx="440">
                  <c:v>$8,000,000.00 </c:v>
                </c:pt>
                <c:pt idx="441">
                  <c:v>$10,000,000.00 </c:v>
                </c:pt>
                <c:pt idx="442">
                  <c:v>$25,000,000.00 </c:v>
                </c:pt>
                <c:pt idx="443">
                  <c:v>$30,000,000.00 </c:v>
                </c:pt>
                <c:pt idx="444">
                  <c:v>$100,000,000.00 </c:v>
                </c:pt>
              </c:strCache>
            </c:strRef>
          </c:cat>
          <c:val>
            <c:numRef>
              <c:f>'random pivot'!$D$5:$D$450</c:f>
              <c:numCache>
                <c:formatCode>General</c:formatCode>
                <c:ptCount val="445"/>
                <c:pt idx="20">
                  <c:v>1</c:v>
                </c:pt>
                <c:pt idx="23">
                  <c:v>1</c:v>
                </c:pt>
                <c:pt idx="30">
                  <c:v>1</c:v>
                </c:pt>
                <c:pt idx="37">
                  <c:v>3</c:v>
                </c:pt>
                <c:pt idx="52">
                  <c:v>1</c:v>
                </c:pt>
                <c:pt idx="57">
                  <c:v>1</c:v>
                </c:pt>
                <c:pt idx="68">
                  <c:v>2</c:v>
                </c:pt>
                <c:pt idx="76">
                  <c:v>1</c:v>
                </c:pt>
                <c:pt idx="84">
                  <c:v>1</c:v>
                </c:pt>
                <c:pt idx="111">
                  <c:v>1</c:v>
                </c:pt>
                <c:pt idx="115">
                  <c:v>1</c:v>
                </c:pt>
                <c:pt idx="120">
                  <c:v>1</c:v>
                </c:pt>
                <c:pt idx="122">
                  <c:v>1</c:v>
                </c:pt>
                <c:pt idx="133">
                  <c:v>1</c:v>
                </c:pt>
                <c:pt idx="144">
                  <c:v>1</c:v>
                </c:pt>
                <c:pt idx="148">
                  <c:v>1</c:v>
                </c:pt>
                <c:pt idx="163">
                  <c:v>1</c:v>
                </c:pt>
                <c:pt idx="165">
                  <c:v>1</c:v>
                </c:pt>
                <c:pt idx="183">
                  <c:v>2</c:v>
                </c:pt>
                <c:pt idx="185">
                  <c:v>1</c:v>
                </c:pt>
                <c:pt idx="198">
                  <c:v>1</c:v>
                </c:pt>
                <c:pt idx="212">
                  <c:v>1</c:v>
                </c:pt>
                <c:pt idx="218">
                  <c:v>1</c:v>
                </c:pt>
                <c:pt idx="240">
                  <c:v>6</c:v>
                </c:pt>
                <c:pt idx="245">
                  <c:v>1</c:v>
                </c:pt>
                <c:pt idx="255">
                  <c:v>1</c:v>
                </c:pt>
                <c:pt idx="260">
                  <c:v>1</c:v>
                </c:pt>
                <c:pt idx="273">
                  <c:v>2</c:v>
                </c:pt>
                <c:pt idx="278">
                  <c:v>1</c:v>
                </c:pt>
                <c:pt idx="291">
                  <c:v>1</c:v>
                </c:pt>
                <c:pt idx="295">
                  <c:v>1</c:v>
                </c:pt>
                <c:pt idx="306">
                  <c:v>1</c:v>
                </c:pt>
                <c:pt idx="316">
                  <c:v>2</c:v>
                </c:pt>
                <c:pt idx="335">
                  <c:v>1</c:v>
                </c:pt>
                <c:pt idx="349">
                  <c:v>2</c:v>
                </c:pt>
                <c:pt idx="359">
                  <c:v>1</c:v>
                </c:pt>
                <c:pt idx="391">
                  <c:v>1</c:v>
                </c:pt>
                <c:pt idx="4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03E-4DAE-94BF-D49254F7D071}"/>
            </c:ext>
          </c:extLst>
        </c:ser>
        <c:ser>
          <c:idx val="3"/>
          <c:order val="3"/>
          <c:tx>
            <c:strRef>
              <c:f>'random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'random pivot'!$A$5:$A$450</c:f>
              <c:strCache>
                <c:ptCount val="445"/>
                <c:pt idx="0">
                  <c:v>$1.00 </c:v>
                </c:pt>
                <c:pt idx="1">
                  <c:v>$2.00 </c:v>
                </c:pt>
                <c:pt idx="2">
                  <c:v>$5.00 </c:v>
                </c:pt>
                <c:pt idx="3">
                  <c:v>$10.00 </c:v>
                </c:pt>
                <c:pt idx="4">
                  <c:v>$13.00 </c:v>
                </c:pt>
                <c:pt idx="5">
                  <c:v>$20.00 </c:v>
                </c:pt>
                <c:pt idx="6">
                  <c:v>$25.00 </c:v>
                </c:pt>
                <c:pt idx="7">
                  <c:v>$40.00 </c:v>
                </c:pt>
                <c:pt idx="8">
                  <c:v>$50.00 </c:v>
                </c:pt>
                <c:pt idx="9">
                  <c:v>$60.00 </c:v>
                </c:pt>
                <c:pt idx="10">
                  <c:v>$70.00 </c:v>
                </c:pt>
                <c:pt idx="11">
                  <c:v>$80.00 </c:v>
                </c:pt>
                <c:pt idx="12">
                  <c:v>$100.00 </c:v>
                </c:pt>
                <c:pt idx="13">
                  <c:v>$101.00 </c:v>
                </c:pt>
                <c:pt idx="14">
                  <c:v>$110.00 </c:v>
                </c:pt>
                <c:pt idx="15">
                  <c:v>$125.00 </c:v>
                </c:pt>
                <c:pt idx="16">
                  <c:v>$128.00 </c:v>
                </c:pt>
                <c:pt idx="17">
                  <c:v>$150.00 </c:v>
                </c:pt>
                <c:pt idx="18">
                  <c:v>$153.00 </c:v>
                </c:pt>
                <c:pt idx="19">
                  <c:v>$199.00 </c:v>
                </c:pt>
                <c:pt idx="20">
                  <c:v>$200.00 </c:v>
                </c:pt>
                <c:pt idx="21">
                  <c:v>$220.00 </c:v>
                </c:pt>
                <c:pt idx="22">
                  <c:v>$225.00 </c:v>
                </c:pt>
                <c:pt idx="23">
                  <c:v>$250.00 </c:v>
                </c:pt>
                <c:pt idx="24">
                  <c:v>$270.00 </c:v>
                </c:pt>
                <c:pt idx="25">
                  <c:v>$280.00 </c:v>
                </c:pt>
                <c:pt idx="26">
                  <c:v>$300.00 </c:v>
                </c:pt>
                <c:pt idx="27">
                  <c:v>$315.00 </c:v>
                </c:pt>
                <c:pt idx="28">
                  <c:v>$333.00 </c:v>
                </c:pt>
                <c:pt idx="29">
                  <c:v>$347.00 </c:v>
                </c:pt>
                <c:pt idx="30">
                  <c:v>$350.00 </c:v>
                </c:pt>
                <c:pt idx="31">
                  <c:v>$400.00 </c:v>
                </c:pt>
                <c:pt idx="32">
                  <c:v>$420.00 </c:v>
                </c:pt>
                <c:pt idx="33">
                  <c:v>$450.00 </c:v>
                </c:pt>
                <c:pt idx="34">
                  <c:v>$451.00 </c:v>
                </c:pt>
                <c:pt idx="35">
                  <c:v>$480.00 </c:v>
                </c:pt>
                <c:pt idx="36">
                  <c:v>$495.00 </c:v>
                </c:pt>
                <c:pt idx="37">
                  <c:v>$500.00 </c:v>
                </c:pt>
                <c:pt idx="38">
                  <c:v>$512.00 </c:v>
                </c:pt>
                <c:pt idx="39">
                  <c:v>$515.00 </c:v>
                </c:pt>
                <c:pt idx="40">
                  <c:v>$516.00 </c:v>
                </c:pt>
                <c:pt idx="41">
                  <c:v>$525.00 </c:v>
                </c:pt>
                <c:pt idx="42">
                  <c:v>$530.00 </c:v>
                </c:pt>
                <c:pt idx="43">
                  <c:v>$550.00 </c:v>
                </c:pt>
                <c:pt idx="44">
                  <c:v>$575.00 </c:v>
                </c:pt>
                <c:pt idx="45">
                  <c:v>$600.00 </c:v>
                </c:pt>
                <c:pt idx="46">
                  <c:v>$620.00 </c:v>
                </c:pt>
                <c:pt idx="47">
                  <c:v>$650.00 </c:v>
                </c:pt>
                <c:pt idx="48">
                  <c:v>$660.00 </c:v>
                </c:pt>
                <c:pt idx="49">
                  <c:v>$666.00 </c:v>
                </c:pt>
                <c:pt idx="50">
                  <c:v>$675.00 </c:v>
                </c:pt>
                <c:pt idx="51">
                  <c:v>$678.00 </c:v>
                </c:pt>
                <c:pt idx="52">
                  <c:v>$700.00 </c:v>
                </c:pt>
                <c:pt idx="53">
                  <c:v>$740.00 </c:v>
                </c:pt>
                <c:pt idx="54">
                  <c:v>$745.00 </c:v>
                </c:pt>
                <c:pt idx="55">
                  <c:v>$750.00 </c:v>
                </c:pt>
                <c:pt idx="56">
                  <c:v>$773.00 </c:v>
                </c:pt>
                <c:pt idx="57">
                  <c:v>$777.00 </c:v>
                </c:pt>
                <c:pt idx="58">
                  <c:v>$780.00 </c:v>
                </c:pt>
                <c:pt idx="59">
                  <c:v>$800.00 </c:v>
                </c:pt>
                <c:pt idx="60">
                  <c:v>$839.00 </c:v>
                </c:pt>
                <c:pt idx="61">
                  <c:v>$850.00 </c:v>
                </c:pt>
                <c:pt idx="62">
                  <c:v>$900.00 </c:v>
                </c:pt>
                <c:pt idx="63">
                  <c:v>$911.00 </c:v>
                </c:pt>
                <c:pt idx="64">
                  <c:v>$930.00 </c:v>
                </c:pt>
                <c:pt idx="65">
                  <c:v>$960.00 </c:v>
                </c:pt>
                <c:pt idx="66">
                  <c:v>$978.00 </c:v>
                </c:pt>
                <c:pt idx="67">
                  <c:v>$999.00 </c:v>
                </c:pt>
                <c:pt idx="68">
                  <c:v>$1,000.00 </c:v>
                </c:pt>
                <c:pt idx="69">
                  <c:v>$1,010.00 </c:v>
                </c:pt>
                <c:pt idx="70">
                  <c:v>$1,050.00 </c:v>
                </c:pt>
                <c:pt idx="71">
                  <c:v>$1,070.00 </c:v>
                </c:pt>
                <c:pt idx="72">
                  <c:v>$1,100.00 </c:v>
                </c:pt>
                <c:pt idx="73">
                  <c:v>$1,110.00 </c:v>
                </c:pt>
                <c:pt idx="74">
                  <c:v>$1,150.00 </c:v>
                </c:pt>
                <c:pt idx="75">
                  <c:v>$1,200.00 </c:v>
                </c:pt>
                <c:pt idx="76">
                  <c:v>$1,250.00 </c:v>
                </c:pt>
                <c:pt idx="77">
                  <c:v>$1,300.00 </c:v>
                </c:pt>
                <c:pt idx="78">
                  <c:v>$1,328.00 </c:v>
                </c:pt>
                <c:pt idx="79">
                  <c:v>$1,350.00 </c:v>
                </c:pt>
                <c:pt idx="80">
                  <c:v>$1,385.00 </c:v>
                </c:pt>
                <c:pt idx="81">
                  <c:v>$1,395.00 </c:v>
                </c:pt>
                <c:pt idx="82">
                  <c:v>$1,400.00 </c:v>
                </c:pt>
                <c:pt idx="83">
                  <c:v>$1,450.00 </c:v>
                </c:pt>
                <c:pt idx="84">
                  <c:v>$1,500.00 </c:v>
                </c:pt>
                <c:pt idx="85">
                  <c:v>$1,550.00 </c:v>
                </c:pt>
                <c:pt idx="86">
                  <c:v>$1,551.00 </c:v>
                </c:pt>
                <c:pt idx="87">
                  <c:v>$1,570.00 </c:v>
                </c:pt>
                <c:pt idx="88">
                  <c:v>$1,570.79 </c:v>
                </c:pt>
                <c:pt idx="89">
                  <c:v>$1,600.00 </c:v>
                </c:pt>
                <c:pt idx="90">
                  <c:v>$1,650.00 </c:v>
                </c:pt>
                <c:pt idx="91">
                  <c:v>$1,680.00 </c:v>
                </c:pt>
                <c:pt idx="92">
                  <c:v>$1,700.00 </c:v>
                </c:pt>
                <c:pt idx="93">
                  <c:v>$1,750.00 </c:v>
                </c:pt>
                <c:pt idx="94">
                  <c:v>$1,800.00 </c:v>
                </c:pt>
                <c:pt idx="95">
                  <c:v>$1,850.00 </c:v>
                </c:pt>
                <c:pt idx="96">
                  <c:v>$1,897.00 </c:v>
                </c:pt>
                <c:pt idx="97">
                  <c:v>$1,900.00 </c:v>
                </c:pt>
                <c:pt idx="98">
                  <c:v>$1,930.00 </c:v>
                </c:pt>
                <c:pt idx="99">
                  <c:v>$1,960.00 </c:v>
                </c:pt>
                <c:pt idx="100">
                  <c:v>$1,964.47 </c:v>
                </c:pt>
                <c:pt idx="101">
                  <c:v>$1,999.00 </c:v>
                </c:pt>
                <c:pt idx="102">
                  <c:v>$2,000.00 </c:v>
                </c:pt>
                <c:pt idx="103">
                  <c:v>$2,001.00 </c:v>
                </c:pt>
                <c:pt idx="104">
                  <c:v>$2,100.00 </c:v>
                </c:pt>
                <c:pt idx="105">
                  <c:v>$2,200.00 </c:v>
                </c:pt>
                <c:pt idx="106">
                  <c:v>$2,220.00 </c:v>
                </c:pt>
                <c:pt idx="107">
                  <c:v>$2,224.00 </c:v>
                </c:pt>
                <c:pt idx="108">
                  <c:v>$2,250.00 </c:v>
                </c:pt>
                <c:pt idx="109">
                  <c:v>$2,300.00 </c:v>
                </c:pt>
                <c:pt idx="110">
                  <c:v>$2,350.00 </c:v>
                </c:pt>
                <c:pt idx="111">
                  <c:v>$2,400.00 </c:v>
                </c:pt>
                <c:pt idx="112">
                  <c:v>$2,413.00 </c:v>
                </c:pt>
                <c:pt idx="113">
                  <c:v>$2,450.00 </c:v>
                </c:pt>
                <c:pt idx="114">
                  <c:v>$2,468.00 </c:v>
                </c:pt>
                <c:pt idx="115">
                  <c:v>$2,500.00 </c:v>
                </c:pt>
                <c:pt idx="116">
                  <c:v>$2,550.00 </c:v>
                </c:pt>
                <c:pt idx="117">
                  <c:v>$2,560.00 </c:v>
                </c:pt>
                <c:pt idx="118">
                  <c:v>$2,600.00 </c:v>
                </c:pt>
                <c:pt idx="119">
                  <c:v>$2,658.00 </c:v>
                </c:pt>
                <c:pt idx="120">
                  <c:v>$2,700.00 </c:v>
                </c:pt>
                <c:pt idx="121">
                  <c:v>$2,725.00 </c:v>
                </c:pt>
                <c:pt idx="122">
                  <c:v>$2,750.00 </c:v>
                </c:pt>
                <c:pt idx="123">
                  <c:v>$2,800.00 </c:v>
                </c:pt>
                <c:pt idx="124">
                  <c:v>$2,820.00 </c:v>
                </c:pt>
                <c:pt idx="125">
                  <c:v>$2,825.00 </c:v>
                </c:pt>
                <c:pt idx="126">
                  <c:v>$2,827.00 </c:v>
                </c:pt>
                <c:pt idx="127">
                  <c:v>$2,880.00 </c:v>
                </c:pt>
                <c:pt idx="128">
                  <c:v>$2,885.00 </c:v>
                </c:pt>
                <c:pt idx="129">
                  <c:v>$2,888.00 </c:v>
                </c:pt>
                <c:pt idx="130">
                  <c:v>$2,900.00 </c:v>
                </c:pt>
                <c:pt idx="131">
                  <c:v>$2,987.00 </c:v>
                </c:pt>
                <c:pt idx="132">
                  <c:v>$2,995.00 </c:v>
                </c:pt>
                <c:pt idx="133">
                  <c:v>$3,000.00 </c:v>
                </c:pt>
                <c:pt idx="134">
                  <c:v>$3,100.00 </c:v>
                </c:pt>
                <c:pt idx="135">
                  <c:v>$3,152.00 </c:v>
                </c:pt>
                <c:pt idx="136">
                  <c:v>$3,200.00 </c:v>
                </c:pt>
                <c:pt idx="137">
                  <c:v>$3,250.00 </c:v>
                </c:pt>
                <c:pt idx="138">
                  <c:v>$3,255.00 </c:v>
                </c:pt>
                <c:pt idx="139">
                  <c:v>$3,265.00 </c:v>
                </c:pt>
                <c:pt idx="140">
                  <c:v>$3,274.00 </c:v>
                </c:pt>
                <c:pt idx="141">
                  <c:v>$3,300.00 </c:v>
                </c:pt>
                <c:pt idx="142">
                  <c:v>$3,333.00 </c:v>
                </c:pt>
                <c:pt idx="143">
                  <c:v>$3,350.00 </c:v>
                </c:pt>
                <c:pt idx="144">
                  <c:v>$3,400.00 </c:v>
                </c:pt>
                <c:pt idx="145">
                  <c:v>$3,405.00 </c:v>
                </c:pt>
                <c:pt idx="146">
                  <c:v>$3,423.00 </c:v>
                </c:pt>
                <c:pt idx="147">
                  <c:v>$3,495.00 </c:v>
                </c:pt>
                <c:pt idx="148">
                  <c:v>$3,500.00 </c:v>
                </c:pt>
                <c:pt idx="149">
                  <c:v>$3,550.00 </c:v>
                </c:pt>
                <c:pt idx="150">
                  <c:v>$3,600.00 </c:v>
                </c:pt>
                <c:pt idx="151">
                  <c:v>$3,675.00 </c:v>
                </c:pt>
                <c:pt idx="152">
                  <c:v>$3,700.00 </c:v>
                </c:pt>
                <c:pt idx="153">
                  <c:v>$3,750.00 </c:v>
                </c:pt>
                <c:pt idx="154">
                  <c:v>$3,759.00 </c:v>
                </c:pt>
                <c:pt idx="155">
                  <c:v>$3,780.00 </c:v>
                </c:pt>
                <c:pt idx="156">
                  <c:v>$3,800.00 </c:v>
                </c:pt>
                <c:pt idx="157">
                  <c:v>$3,870.00 </c:v>
                </c:pt>
                <c:pt idx="158">
                  <c:v>$3,871.00 </c:v>
                </c:pt>
                <c:pt idx="159">
                  <c:v>$3,900.00 </c:v>
                </c:pt>
                <c:pt idx="160">
                  <c:v>$3,910.00 </c:v>
                </c:pt>
                <c:pt idx="161">
                  <c:v>$3,950.00 </c:v>
                </c:pt>
                <c:pt idx="162">
                  <c:v>$3,999.00 </c:v>
                </c:pt>
                <c:pt idx="163">
                  <c:v>$4,000.00 </c:v>
                </c:pt>
                <c:pt idx="164">
                  <c:v>$4,059.00 </c:v>
                </c:pt>
                <c:pt idx="165">
                  <c:v>$4,100.00 </c:v>
                </c:pt>
                <c:pt idx="166">
                  <c:v>$4,190.00 </c:v>
                </c:pt>
                <c:pt idx="167">
                  <c:v>$4,200.00 </c:v>
                </c:pt>
                <c:pt idx="168">
                  <c:v>$4,290.00 </c:v>
                </c:pt>
                <c:pt idx="169">
                  <c:v>$4,300.00 </c:v>
                </c:pt>
                <c:pt idx="170">
                  <c:v>$4,336.00 </c:v>
                </c:pt>
                <c:pt idx="171">
                  <c:v>$4,400.00 </c:v>
                </c:pt>
                <c:pt idx="172">
                  <c:v>$4,444.00 </c:v>
                </c:pt>
                <c:pt idx="173">
                  <c:v>$4,480.00 </c:v>
                </c:pt>
                <c:pt idx="174">
                  <c:v>$4,500.00 </c:v>
                </c:pt>
                <c:pt idx="175">
                  <c:v>$4,575.00 </c:v>
                </c:pt>
                <c:pt idx="176">
                  <c:v>$4,589.00 </c:v>
                </c:pt>
                <c:pt idx="177">
                  <c:v>$4,600.00 </c:v>
                </c:pt>
                <c:pt idx="178">
                  <c:v>$4,700.00 </c:v>
                </c:pt>
                <c:pt idx="179">
                  <c:v>$4,800.00 </c:v>
                </c:pt>
                <c:pt idx="180">
                  <c:v>$4,900.00 </c:v>
                </c:pt>
                <c:pt idx="181">
                  <c:v>$4,950.00 </c:v>
                </c:pt>
                <c:pt idx="182">
                  <c:v>$4,999.00 </c:v>
                </c:pt>
                <c:pt idx="183">
                  <c:v>$5,000.00 </c:v>
                </c:pt>
                <c:pt idx="184">
                  <c:v>$5,050.00 </c:v>
                </c:pt>
                <c:pt idx="185">
                  <c:v>$5,105.00 </c:v>
                </c:pt>
                <c:pt idx="186">
                  <c:v>$5,200.00 </c:v>
                </c:pt>
                <c:pt idx="187">
                  <c:v>$5,250.00 </c:v>
                </c:pt>
                <c:pt idx="188">
                  <c:v>$5,400.00 </c:v>
                </c:pt>
                <c:pt idx="189">
                  <c:v>$5,494.00 </c:v>
                </c:pt>
                <c:pt idx="190">
                  <c:v>$5,500.00 </c:v>
                </c:pt>
                <c:pt idx="191">
                  <c:v>$5,555.55 </c:v>
                </c:pt>
                <c:pt idx="192">
                  <c:v>$5,600.00 </c:v>
                </c:pt>
                <c:pt idx="193">
                  <c:v>$5,800.00 </c:v>
                </c:pt>
                <c:pt idx="194">
                  <c:v>$5,845.00 </c:v>
                </c:pt>
                <c:pt idx="195">
                  <c:v>$5,862.00 </c:v>
                </c:pt>
                <c:pt idx="196">
                  <c:v>$5,875.00 </c:v>
                </c:pt>
                <c:pt idx="197">
                  <c:v>$5,999.00 </c:v>
                </c:pt>
                <c:pt idx="198">
                  <c:v>$6,000.00 </c:v>
                </c:pt>
                <c:pt idx="199">
                  <c:v>$6,048.00 </c:v>
                </c:pt>
                <c:pt idx="200">
                  <c:v>$6,300.00 </c:v>
                </c:pt>
                <c:pt idx="201">
                  <c:v>$6,350.00 </c:v>
                </c:pt>
                <c:pt idx="202">
                  <c:v>$6,450.00 </c:v>
                </c:pt>
                <c:pt idx="203">
                  <c:v>$6,500.00 </c:v>
                </c:pt>
                <c:pt idx="204">
                  <c:v>$6,700.00 </c:v>
                </c:pt>
                <c:pt idx="205">
                  <c:v>$6,750.00 </c:v>
                </c:pt>
                <c:pt idx="206">
                  <c:v>$6,900.00 </c:v>
                </c:pt>
                <c:pt idx="207">
                  <c:v>$6,999.00 </c:v>
                </c:pt>
                <c:pt idx="208">
                  <c:v>$7,000.00 </c:v>
                </c:pt>
                <c:pt idx="209">
                  <c:v>$7,175.00 </c:v>
                </c:pt>
                <c:pt idx="210">
                  <c:v>$7,200.00 </c:v>
                </c:pt>
                <c:pt idx="211">
                  <c:v>$7,214.00 </c:v>
                </c:pt>
                <c:pt idx="212">
                  <c:v>$7,500.00 </c:v>
                </c:pt>
                <c:pt idx="213">
                  <c:v>$7,501.00 </c:v>
                </c:pt>
                <c:pt idx="214">
                  <c:v>$7,534.00 </c:v>
                </c:pt>
                <c:pt idx="215">
                  <c:v>$7,750.00 </c:v>
                </c:pt>
                <c:pt idx="216">
                  <c:v>$7,777.00 </c:v>
                </c:pt>
                <c:pt idx="217">
                  <c:v>$7,900.00 </c:v>
                </c:pt>
                <c:pt idx="218">
                  <c:v>$8,000.00 </c:v>
                </c:pt>
                <c:pt idx="219">
                  <c:v>$8,012.00 </c:v>
                </c:pt>
                <c:pt idx="220">
                  <c:v>$8,200.00 </c:v>
                </c:pt>
                <c:pt idx="221">
                  <c:v>$8,300.00 </c:v>
                </c:pt>
                <c:pt idx="222">
                  <c:v>$8,400.00 </c:v>
                </c:pt>
                <c:pt idx="223">
                  <c:v>$8,500.00 </c:v>
                </c:pt>
                <c:pt idx="224">
                  <c:v>$8,600.00 </c:v>
                </c:pt>
                <c:pt idx="225">
                  <c:v>$8,750.00 </c:v>
                </c:pt>
                <c:pt idx="226">
                  <c:v>$8,800.00 </c:v>
                </c:pt>
                <c:pt idx="227">
                  <c:v>$8,880.00 </c:v>
                </c:pt>
                <c:pt idx="228">
                  <c:v>$8,888.00 </c:v>
                </c:pt>
                <c:pt idx="229">
                  <c:v>$8,925.00 </c:v>
                </c:pt>
                <c:pt idx="230">
                  <c:v>$9,000.00 </c:v>
                </c:pt>
                <c:pt idx="231">
                  <c:v>$9,041.00 </c:v>
                </c:pt>
                <c:pt idx="232">
                  <c:v>$9,072.00 </c:v>
                </c:pt>
                <c:pt idx="233">
                  <c:v>$9,300.00 </c:v>
                </c:pt>
                <c:pt idx="234">
                  <c:v>$9,500.00 </c:v>
                </c:pt>
                <c:pt idx="235">
                  <c:v>$9,600.00 </c:v>
                </c:pt>
                <c:pt idx="236">
                  <c:v>$9,665.00 </c:v>
                </c:pt>
                <c:pt idx="237">
                  <c:v>$9,800.00 </c:v>
                </c:pt>
                <c:pt idx="238">
                  <c:v>$9,850.00 </c:v>
                </c:pt>
                <c:pt idx="239">
                  <c:v>$9,999.00 </c:v>
                </c:pt>
                <c:pt idx="240">
                  <c:v>$10,000.00 </c:v>
                </c:pt>
                <c:pt idx="241">
                  <c:v>$10,050.00 </c:v>
                </c:pt>
                <c:pt idx="242">
                  <c:v>$10,115.00 </c:v>
                </c:pt>
                <c:pt idx="243">
                  <c:v>$10,275.00 </c:v>
                </c:pt>
                <c:pt idx="244">
                  <c:v>$10,500.00 </c:v>
                </c:pt>
                <c:pt idx="245">
                  <c:v>$10,557.00 </c:v>
                </c:pt>
                <c:pt idx="246">
                  <c:v>$10,600.00 </c:v>
                </c:pt>
                <c:pt idx="247">
                  <c:v>$11,000.00 </c:v>
                </c:pt>
                <c:pt idx="248">
                  <c:v>$11,140.00 </c:v>
                </c:pt>
                <c:pt idx="249">
                  <c:v>$11,180.00 </c:v>
                </c:pt>
                <c:pt idx="250">
                  <c:v>$11,200.00 </c:v>
                </c:pt>
                <c:pt idx="251">
                  <c:v>$11,260.00 </c:v>
                </c:pt>
                <c:pt idx="252">
                  <c:v>$11,500.00 </c:v>
                </c:pt>
                <c:pt idx="253">
                  <c:v>$11,737.00 </c:v>
                </c:pt>
                <c:pt idx="254">
                  <c:v>$11,999.00 </c:v>
                </c:pt>
                <c:pt idx="255">
                  <c:v>$12,000.00 </c:v>
                </c:pt>
                <c:pt idx="256">
                  <c:v>$12,001.00 </c:v>
                </c:pt>
                <c:pt idx="257">
                  <c:v>$12,100.00 </c:v>
                </c:pt>
                <c:pt idx="258">
                  <c:v>$12,200.00 </c:v>
                </c:pt>
                <c:pt idx="259">
                  <c:v>$12,444.00 </c:v>
                </c:pt>
                <c:pt idx="260">
                  <c:v>$12,500.00 </c:v>
                </c:pt>
                <c:pt idx="261">
                  <c:v>$12,516.00 </c:v>
                </c:pt>
                <c:pt idx="262">
                  <c:v>$12,700.00 </c:v>
                </c:pt>
                <c:pt idx="263">
                  <c:v>$12,800.00 </c:v>
                </c:pt>
                <c:pt idx="264">
                  <c:v>$12,999.00 </c:v>
                </c:pt>
                <c:pt idx="265">
                  <c:v>$13,000.00 </c:v>
                </c:pt>
                <c:pt idx="266">
                  <c:v>$13,111.00 </c:v>
                </c:pt>
                <c:pt idx="267">
                  <c:v>$13,500.00 </c:v>
                </c:pt>
                <c:pt idx="268">
                  <c:v>$13,803.00 </c:v>
                </c:pt>
                <c:pt idx="269">
                  <c:v>$14,000.00 </c:v>
                </c:pt>
                <c:pt idx="270">
                  <c:v>$14,440.00 </c:v>
                </c:pt>
                <c:pt idx="271">
                  <c:v>$14,500.00 </c:v>
                </c:pt>
                <c:pt idx="272">
                  <c:v>$14,920.00 </c:v>
                </c:pt>
                <c:pt idx="273">
                  <c:v>$15,000.00 </c:v>
                </c:pt>
                <c:pt idx="274">
                  <c:v>$15,500.00 </c:v>
                </c:pt>
                <c:pt idx="275">
                  <c:v>$16,000.00 </c:v>
                </c:pt>
                <c:pt idx="276">
                  <c:v>$16,300.00 </c:v>
                </c:pt>
                <c:pt idx="277">
                  <c:v>$16,350.00 </c:v>
                </c:pt>
                <c:pt idx="278">
                  <c:v>$16,500.00 </c:v>
                </c:pt>
                <c:pt idx="279">
                  <c:v>$16,700.00 </c:v>
                </c:pt>
                <c:pt idx="280">
                  <c:v>$16,870.00 </c:v>
                </c:pt>
                <c:pt idx="281">
                  <c:v>$17,000.00 </c:v>
                </c:pt>
                <c:pt idx="282">
                  <c:v>$17,100.00 </c:v>
                </c:pt>
                <c:pt idx="283">
                  <c:v>$17,482.00 </c:v>
                </c:pt>
                <c:pt idx="284">
                  <c:v>$17,500.00 </c:v>
                </c:pt>
                <c:pt idx="285">
                  <c:v>$17,600.00 </c:v>
                </c:pt>
                <c:pt idx="286">
                  <c:v>$18,000.00 </c:v>
                </c:pt>
                <c:pt idx="287">
                  <c:v>$18,500.00 </c:v>
                </c:pt>
                <c:pt idx="288">
                  <c:v>$18,800.00 </c:v>
                </c:pt>
                <c:pt idx="289">
                  <c:v>$18,900.00 </c:v>
                </c:pt>
                <c:pt idx="290">
                  <c:v>$18,950.00 </c:v>
                </c:pt>
                <c:pt idx="291">
                  <c:v>$19,000.00 </c:v>
                </c:pt>
                <c:pt idx="292">
                  <c:v>$19,500.00 </c:v>
                </c:pt>
                <c:pt idx="293">
                  <c:v>$19,800.00 </c:v>
                </c:pt>
                <c:pt idx="294">
                  <c:v>$19,980.00 </c:v>
                </c:pt>
                <c:pt idx="295">
                  <c:v>$20,000.00 </c:v>
                </c:pt>
                <c:pt idx="296">
                  <c:v>$21,000.00 </c:v>
                </c:pt>
                <c:pt idx="297">
                  <c:v>$22,000.00 </c:v>
                </c:pt>
                <c:pt idx="298">
                  <c:v>$22,400.00 </c:v>
                </c:pt>
                <c:pt idx="299">
                  <c:v>$22,500.00 </c:v>
                </c:pt>
                <c:pt idx="300">
                  <c:v>$22,765.00 </c:v>
                </c:pt>
                <c:pt idx="301">
                  <c:v>$23,000.00 </c:v>
                </c:pt>
                <c:pt idx="302">
                  <c:v>$23,900.00 </c:v>
                </c:pt>
                <c:pt idx="303">
                  <c:v>$24,000.00 </c:v>
                </c:pt>
                <c:pt idx="304">
                  <c:v>$24,200.00 </c:v>
                </c:pt>
                <c:pt idx="305">
                  <c:v>$24,500.00 </c:v>
                </c:pt>
                <c:pt idx="306">
                  <c:v>$25,000.00 </c:v>
                </c:pt>
                <c:pt idx="307">
                  <c:v>$26,000.00 </c:v>
                </c:pt>
                <c:pt idx="308">
                  <c:v>$26,500.00 </c:v>
                </c:pt>
                <c:pt idx="309">
                  <c:v>$27,000.00 </c:v>
                </c:pt>
                <c:pt idx="310">
                  <c:v>$27,500.00 </c:v>
                </c:pt>
                <c:pt idx="311">
                  <c:v>$27,800.00 </c:v>
                </c:pt>
                <c:pt idx="312">
                  <c:v>$28,000.00 </c:v>
                </c:pt>
                <c:pt idx="313">
                  <c:v>$28,450.00 </c:v>
                </c:pt>
                <c:pt idx="314">
                  <c:v>$28,888.00 </c:v>
                </c:pt>
                <c:pt idx="315">
                  <c:v>$29,000.00 </c:v>
                </c:pt>
                <c:pt idx="316">
                  <c:v>$30,000.00 </c:v>
                </c:pt>
                <c:pt idx="317">
                  <c:v>$31,000.00 </c:v>
                </c:pt>
                <c:pt idx="318">
                  <c:v>$32,000.00 </c:v>
                </c:pt>
                <c:pt idx="319">
                  <c:v>$32,360.00 </c:v>
                </c:pt>
                <c:pt idx="320">
                  <c:v>$32,500.00 </c:v>
                </c:pt>
                <c:pt idx="321">
                  <c:v>$32,768.00 </c:v>
                </c:pt>
                <c:pt idx="322">
                  <c:v>$33,000.00 </c:v>
                </c:pt>
                <c:pt idx="323">
                  <c:v>$33,500.00 </c:v>
                </c:pt>
                <c:pt idx="324">
                  <c:v>$34,000.00 </c:v>
                </c:pt>
                <c:pt idx="325">
                  <c:v>$35,000.00 </c:v>
                </c:pt>
                <c:pt idx="326">
                  <c:v>$35,500.00 </c:v>
                </c:pt>
                <c:pt idx="327">
                  <c:v>$36,400.00 </c:v>
                </c:pt>
                <c:pt idx="328">
                  <c:v>$37,000.00 </c:v>
                </c:pt>
                <c:pt idx="329">
                  <c:v>$37,500.00 </c:v>
                </c:pt>
                <c:pt idx="330">
                  <c:v>$37,956.00 </c:v>
                </c:pt>
                <c:pt idx="331">
                  <c:v>$38,000.00 </c:v>
                </c:pt>
                <c:pt idx="332">
                  <c:v>$38,888.00 </c:v>
                </c:pt>
                <c:pt idx="333">
                  <c:v>$39,000.00 </c:v>
                </c:pt>
                <c:pt idx="334">
                  <c:v>$39,400.00 </c:v>
                </c:pt>
                <c:pt idx="335">
                  <c:v>$40,000.00 </c:v>
                </c:pt>
                <c:pt idx="336">
                  <c:v>$42,000.00 </c:v>
                </c:pt>
                <c:pt idx="337">
                  <c:v>$42,500.00 </c:v>
                </c:pt>
                <c:pt idx="338">
                  <c:v>$42,850.00 </c:v>
                </c:pt>
                <c:pt idx="339">
                  <c:v>$43,500.00 </c:v>
                </c:pt>
                <c:pt idx="340">
                  <c:v>$44,000.00 </c:v>
                </c:pt>
                <c:pt idx="341">
                  <c:v>$44,250.00 </c:v>
                </c:pt>
                <c:pt idx="342">
                  <c:v>$45,000.00 </c:v>
                </c:pt>
                <c:pt idx="343">
                  <c:v>$46,260.00 </c:v>
                </c:pt>
                <c:pt idx="344">
                  <c:v>$47,000.00 </c:v>
                </c:pt>
                <c:pt idx="345">
                  <c:v>$48,000.00 </c:v>
                </c:pt>
                <c:pt idx="346">
                  <c:v>$48,500.00 </c:v>
                </c:pt>
                <c:pt idx="347">
                  <c:v>$48,725.00 </c:v>
                </c:pt>
                <c:pt idx="348">
                  <c:v>$49,000.00 </c:v>
                </c:pt>
                <c:pt idx="349">
                  <c:v>$50,000.00 </c:v>
                </c:pt>
                <c:pt idx="350">
                  <c:v>$51,000.00 </c:v>
                </c:pt>
                <c:pt idx="351">
                  <c:v>$52,000.00 </c:v>
                </c:pt>
                <c:pt idx="352">
                  <c:v>$54,000.00 </c:v>
                </c:pt>
                <c:pt idx="353">
                  <c:v>$55,000.00 </c:v>
                </c:pt>
                <c:pt idx="354">
                  <c:v>$55,650.00 </c:v>
                </c:pt>
                <c:pt idx="355">
                  <c:v>$56,000.00 </c:v>
                </c:pt>
                <c:pt idx="356">
                  <c:v>$57,000.00 </c:v>
                </c:pt>
                <c:pt idx="357">
                  <c:v>$58,425.00 </c:v>
                </c:pt>
                <c:pt idx="358">
                  <c:v>$60,000.00 </c:v>
                </c:pt>
                <c:pt idx="359">
                  <c:v>$65,000.00 </c:v>
                </c:pt>
                <c:pt idx="360">
                  <c:v>$65,108.00 </c:v>
                </c:pt>
                <c:pt idx="361">
                  <c:v>$68,000.00 </c:v>
                </c:pt>
                <c:pt idx="362">
                  <c:v>$70,000.00 </c:v>
                </c:pt>
                <c:pt idx="363">
                  <c:v>$71,500.00 </c:v>
                </c:pt>
                <c:pt idx="364">
                  <c:v>$71,764.00 </c:v>
                </c:pt>
                <c:pt idx="365">
                  <c:v>$74,997.00 </c:v>
                </c:pt>
                <c:pt idx="366">
                  <c:v>$75,000.00 </c:v>
                </c:pt>
                <c:pt idx="367">
                  <c:v>$78,000.00 </c:v>
                </c:pt>
                <c:pt idx="368">
                  <c:v>$80,000.00 </c:v>
                </c:pt>
                <c:pt idx="369">
                  <c:v>$82,000.00 </c:v>
                </c:pt>
                <c:pt idx="370">
                  <c:v>$85,000.00 </c:v>
                </c:pt>
                <c:pt idx="371">
                  <c:v>$86,350.00 </c:v>
                </c:pt>
                <c:pt idx="372">
                  <c:v>$88,000.00 </c:v>
                </c:pt>
                <c:pt idx="373">
                  <c:v>$88,888.00 </c:v>
                </c:pt>
                <c:pt idx="374">
                  <c:v>$89,200.00 </c:v>
                </c:pt>
                <c:pt idx="375">
                  <c:v>$90,000.00 </c:v>
                </c:pt>
                <c:pt idx="376">
                  <c:v>$93,500.00 </c:v>
                </c:pt>
                <c:pt idx="377">
                  <c:v>$94,875.00 </c:v>
                </c:pt>
                <c:pt idx="378">
                  <c:v>$95,000.00 </c:v>
                </c:pt>
                <c:pt idx="379">
                  <c:v>$97,000.00 </c:v>
                </c:pt>
                <c:pt idx="380">
                  <c:v>$98,000.00 </c:v>
                </c:pt>
                <c:pt idx="381">
                  <c:v>$99,000.00 </c:v>
                </c:pt>
                <c:pt idx="382">
                  <c:v>$100,000.00 </c:v>
                </c:pt>
                <c:pt idx="383">
                  <c:v>$104,219.00 </c:v>
                </c:pt>
                <c:pt idx="384">
                  <c:v>$109,225.00 </c:v>
                </c:pt>
                <c:pt idx="385">
                  <c:v>$110,000.00 </c:v>
                </c:pt>
                <c:pt idx="386">
                  <c:v>$115,250.00 </c:v>
                </c:pt>
                <c:pt idx="387">
                  <c:v>$116,000.00 </c:v>
                </c:pt>
                <c:pt idx="388">
                  <c:v>$117,000.00 </c:v>
                </c:pt>
                <c:pt idx="389">
                  <c:v>$120,000.00 </c:v>
                </c:pt>
                <c:pt idx="390">
                  <c:v>$124,000.00 </c:v>
                </c:pt>
                <c:pt idx="391">
                  <c:v>$125,000.00 </c:v>
                </c:pt>
                <c:pt idx="392">
                  <c:v>$126,000.00 </c:v>
                </c:pt>
                <c:pt idx="393">
                  <c:v>$130,000.00 </c:v>
                </c:pt>
                <c:pt idx="394">
                  <c:v>$133,000.00 </c:v>
                </c:pt>
                <c:pt idx="395">
                  <c:v>$133,800.00 </c:v>
                </c:pt>
                <c:pt idx="396">
                  <c:v>$140,000.00 </c:v>
                </c:pt>
                <c:pt idx="397">
                  <c:v>$150,000.00 </c:v>
                </c:pt>
                <c:pt idx="398">
                  <c:v>$160,000.00 </c:v>
                </c:pt>
                <c:pt idx="399">
                  <c:v>$172,889.00 </c:v>
                </c:pt>
                <c:pt idx="400">
                  <c:v>$175,000.00 </c:v>
                </c:pt>
                <c:pt idx="401">
                  <c:v>$179,000.00 </c:v>
                </c:pt>
                <c:pt idx="402">
                  <c:v>$180,000.00 </c:v>
                </c:pt>
                <c:pt idx="403">
                  <c:v>$198,000.00 </c:v>
                </c:pt>
                <c:pt idx="404">
                  <c:v>$200,000.00 </c:v>
                </c:pt>
                <c:pt idx="405">
                  <c:v>$220,000.00 </c:v>
                </c:pt>
                <c:pt idx="406">
                  <c:v>$225,000.00 </c:v>
                </c:pt>
                <c:pt idx="407">
                  <c:v>$240,000.00 </c:v>
                </c:pt>
                <c:pt idx="408">
                  <c:v>$250,000.00 </c:v>
                </c:pt>
                <c:pt idx="409">
                  <c:v>$261,962.00 </c:v>
                </c:pt>
                <c:pt idx="410">
                  <c:v>$280,000.00 </c:v>
                </c:pt>
                <c:pt idx="411">
                  <c:v>$300,000.00 </c:v>
                </c:pt>
                <c:pt idx="412">
                  <c:v>$320,000.00 </c:v>
                </c:pt>
                <c:pt idx="413">
                  <c:v>$350,000.00 </c:v>
                </c:pt>
                <c:pt idx="414">
                  <c:v>$372,625.00 </c:v>
                </c:pt>
                <c:pt idx="415">
                  <c:v>$375,000.00 </c:v>
                </c:pt>
                <c:pt idx="416">
                  <c:v>$380,000.00 </c:v>
                </c:pt>
                <c:pt idx="417">
                  <c:v>$390,000.00 </c:v>
                </c:pt>
                <c:pt idx="418">
                  <c:v>$400,000.00 </c:v>
                </c:pt>
                <c:pt idx="419">
                  <c:v>$450,000.00 </c:v>
                </c:pt>
                <c:pt idx="420">
                  <c:v>$462,000.00 </c:v>
                </c:pt>
                <c:pt idx="421">
                  <c:v>$474,900.00 </c:v>
                </c:pt>
                <c:pt idx="422">
                  <c:v>$500,000.00 </c:v>
                </c:pt>
                <c:pt idx="423">
                  <c:v>$510,000.00 </c:v>
                </c:pt>
                <c:pt idx="424">
                  <c:v>$550,000.00 </c:v>
                </c:pt>
                <c:pt idx="425">
                  <c:v>$800,000.00 </c:v>
                </c:pt>
                <c:pt idx="426">
                  <c:v>$850,000.00 </c:v>
                </c:pt>
                <c:pt idx="427">
                  <c:v>$894,700.00 </c:v>
                </c:pt>
                <c:pt idx="428">
                  <c:v>$900,000.00 </c:v>
                </c:pt>
                <c:pt idx="429">
                  <c:v>$1,000,000.00 </c:v>
                </c:pt>
                <c:pt idx="430">
                  <c:v>$1,300,000.00 </c:v>
                </c:pt>
                <c:pt idx="431">
                  <c:v>$1,333,666.00 </c:v>
                </c:pt>
                <c:pt idx="432">
                  <c:v>$1,350,000.00 </c:v>
                </c:pt>
                <c:pt idx="433">
                  <c:v>$1,500,000.00 </c:v>
                </c:pt>
                <c:pt idx="434">
                  <c:v>$2,000,000.00 </c:v>
                </c:pt>
                <c:pt idx="435">
                  <c:v>$2,500,000.00 </c:v>
                </c:pt>
                <c:pt idx="436">
                  <c:v>$2,800,000.00 </c:v>
                </c:pt>
                <c:pt idx="437">
                  <c:v>$3,000,000.00 </c:v>
                </c:pt>
                <c:pt idx="438">
                  <c:v>$5,000,000.00 </c:v>
                </c:pt>
                <c:pt idx="439">
                  <c:v>$6,000,000.00 </c:v>
                </c:pt>
                <c:pt idx="440">
                  <c:v>$8,000,000.00 </c:v>
                </c:pt>
                <c:pt idx="441">
                  <c:v>$10,000,000.00 </c:v>
                </c:pt>
                <c:pt idx="442">
                  <c:v>$25,000,000.00 </c:v>
                </c:pt>
                <c:pt idx="443">
                  <c:v>$30,000,000.00 </c:v>
                </c:pt>
                <c:pt idx="444">
                  <c:v>$100,000,000.00 </c:v>
                </c:pt>
              </c:strCache>
            </c:strRef>
          </c:cat>
          <c:val>
            <c:numRef>
              <c:f>'random pivot'!$E$5:$E$450</c:f>
              <c:numCache>
                <c:formatCode>General</c:formatCode>
                <c:ptCount val="445"/>
                <c:pt idx="0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5</c:v>
                </c:pt>
                <c:pt idx="18">
                  <c:v>1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18</c:v>
                </c:pt>
                <c:pt idx="26">
                  <c:v>30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79</c:v>
                </c:pt>
                <c:pt idx="43">
                  <c:v>6</c:v>
                </c:pt>
                <c:pt idx="45">
                  <c:v>25</c:v>
                </c:pt>
                <c:pt idx="46">
                  <c:v>1</c:v>
                </c:pt>
                <c:pt idx="47">
                  <c:v>5</c:v>
                </c:pt>
                <c:pt idx="48">
                  <c:v>1</c:v>
                </c:pt>
                <c:pt idx="50">
                  <c:v>1</c:v>
                </c:pt>
                <c:pt idx="52">
                  <c:v>14</c:v>
                </c:pt>
                <c:pt idx="53">
                  <c:v>1</c:v>
                </c:pt>
                <c:pt idx="54">
                  <c:v>1</c:v>
                </c:pt>
                <c:pt idx="55">
                  <c:v>17</c:v>
                </c:pt>
                <c:pt idx="56">
                  <c:v>1</c:v>
                </c:pt>
                <c:pt idx="59">
                  <c:v>21</c:v>
                </c:pt>
                <c:pt idx="60">
                  <c:v>1</c:v>
                </c:pt>
                <c:pt idx="61">
                  <c:v>5</c:v>
                </c:pt>
                <c:pt idx="62">
                  <c:v>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116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4">
                  <c:v>1</c:v>
                </c:pt>
                <c:pt idx="75">
                  <c:v>28</c:v>
                </c:pt>
                <c:pt idx="76">
                  <c:v>6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98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11</c:v>
                </c:pt>
                <c:pt idx="97">
                  <c:v>2</c:v>
                </c:pt>
                <c:pt idx="99">
                  <c:v>1</c:v>
                </c:pt>
                <c:pt idx="100">
                  <c:v>1</c:v>
                </c:pt>
                <c:pt idx="102">
                  <c:v>153</c:v>
                </c:pt>
                <c:pt idx="103">
                  <c:v>1</c:v>
                </c:pt>
                <c:pt idx="104">
                  <c:v>4</c:v>
                </c:pt>
                <c:pt idx="105">
                  <c:v>8</c:v>
                </c:pt>
                <c:pt idx="106">
                  <c:v>1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100</c:v>
                </c:pt>
                <c:pt idx="116">
                  <c:v>1</c:v>
                </c:pt>
                <c:pt idx="117">
                  <c:v>1</c:v>
                </c:pt>
                <c:pt idx="118">
                  <c:v>4</c:v>
                </c:pt>
                <c:pt idx="119">
                  <c:v>1</c:v>
                </c:pt>
                <c:pt idx="120">
                  <c:v>3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6">
                  <c:v>1</c:v>
                </c:pt>
                <c:pt idx="130">
                  <c:v>1</c:v>
                </c:pt>
                <c:pt idx="131">
                  <c:v>1</c:v>
                </c:pt>
                <c:pt idx="133">
                  <c:v>120</c:v>
                </c:pt>
                <c:pt idx="134">
                  <c:v>2</c:v>
                </c:pt>
                <c:pt idx="136">
                  <c:v>6</c:v>
                </c:pt>
                <c:pt idx="137">
                  <c:v>1</c:v>
                </c:pt>
                <c:pt idx="141">
                  <c:v>7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8">
                  <c:v>54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3</c:v>
                </c:pt>
                <c:pt idx="156">
                  <c:v>2</c:v>
                </c:pt>
                <c:pt idx="158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72</c:v>
                </c:pt>
                <c:pt idx="167">
                  <c:v>3</c:v>
                </c:pt>
                <c:pt idx="169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21</c:v>
                </c:pt>
                <c:pt idx="175">
                  <c:v>1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2">
                  <c:v>1</c:v>
                </c:pt>
                <c:pt idx="183">
                  <c:v>150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16</c:v>
                </c:pt>
                <c:pt idx="191">
                  <c:v>1</c:v>
                </c:pt>
                <c:pt idx="193">
                  <c:v>2</c:v>
                </c:pt>
                <c:pt idx="195">
                  <c:v>1</c:v>
                </c:pt>
                <c:pt idx="196">
                  <c:v>1</c:v>
                </c:pt>
                <c:pt idx="198">
                  <c:v>49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22</c:v>
                </c:pt>
                <c:pt idx="210">
                  <c:v>1</c:v>
                </c:pt>
                <c:pt idx="211">
                  <c:v>1</c:v>
                </c:pt>
                <c:pt idx="212">
                  <c:v>27</c:v>
                </c:pt>
                <c:pt idx="213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44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12</c:v>
                </c:pt>
                <c:pt idx="224">
                  <c:v>1</c:v>
                </c:pt>
                <c:pt idx="225">
                  <c:v>2</c:v>
                </c:pt>
                <c:pt idx="229">
                  <c:v>1</c:v>
                </c:pt>
                <c:pt idx="230">
                  <c:v>11</c:v>
                </c:pt>
                <c:pt idx="232">
                  <c:v>1</c:v>
                </c:pt>
                <c:pt idx="234">
                  <c:v>6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103</c:v>
                </c:pt>
                <c:pt idx="241">
                  <c:v>1</c:v>
                </c:pt>
                <c:pt idx="243">
                  <c:v>1</c:v>
                </c:pt>
                <c:pt idx="244">
                  <c:v>3</c:v>
                </c:pt>
                <c:pt idx="246">
                  <c:v>1</c:v>
                </c:pt>
                <c:pt idx="247">
                  <c:v>3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26</c:v>
                </c:pt>
                <c:pt idx="258">
                  <c:v>1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3">
                  <c:v>1</c:v>
                </c:pt>
                <c:pt idx="265">
                  <c:v>10</c:v>
                </c:pt>
                <c:pt idx="269">
                  <c:v>6</c:v>
                </c:pt>
                <c:pt idx="271">
                  <c:v>2</c:v>
                </c:pt>
                <c:pt idx="273">
                  <c:v>56</c:v>
                </c:pt>
                <c:pt idx="274">
                  <c:v>1</c:v>
                </c:pt>
                <c:pt idx="275">
                  <c:v>5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3</c:v>
                </c:pt>
                <c:pt idx="283">
                  <c:v>1</c:v>
                </c:pt>
                <c:pt idx="284">
                  <c:v>2</c:v>
                </c:pt>
                <c:pt idx="286">
                  <c:v>10</c:v>
                </c:pt>
                <c:pt idx="287">
                  <c:v>7</c:v>
                </c:pt>
                <c:pt idx="288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5">
                  <c:v>44</c:v>
                </c:pt>
                <c:pt idx="296">
                  <c:v>3</c:v>
                </c:pt>
                <c:pt idx="297">
                  <c:v>6</c:v>
                </c:pt>
                <c:pt idx="298">
                  <c:v>1</c:v>
                </c:pt>
                <c:pt idx="300">
                  <c:v>1</c:v>
                </c:pt>
                <c:pt idx="301">
                  <c:v>4</c:v>
                </c:pt>
                <c:pt idx="303">
                  <c:v>2</c:v>
                </c:pt>
                <c:pt idx="304">
                  <c:v>1</c:v>
                </c:pt>
                <c:pt idx="306">
                  <c:v>47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26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22</c:v>
                </c:pt>
                <c:pt idx="327">
                  <c:v>1</c:v>
                </c:pt>
                <c:pt idx="329">
                  <c:v>1</c:v>
                </c:pt>
                <c:pt idx="331">
                  <c:v>2</c:v>
                </c:pt>
                <c:pt idx="335">
                  <c:v>16</c:v>
                </c:pt>
                <c:pt idx="336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4">
                  <c:v>1</c:v>
                </c:pt>
                <c:pt idx="345">
                  <c:v>2</c:v>
                </c:pt>
                <c:pt idx="349">
                  <c:v>31</c:v>
                </c:pt>
                <c:pt idx="351">
                  <c:v>1</c:v>
                </c:pt>
                <c:pt idx="353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6">
                  <c:v>5</c:v>
                </c:pt>
                <c:pt idx="367">
                  <c:v>1</c:v>
                </c:pt>
                <c:pt idx="368">
                  <c:v>2</c:v>
                </c:pt>
                <c:pt idx="370">
                  <c:v>2</c:v>
                </c:pt>
                <c:pt idx="374">
                  <c:v>1</c:v>
                </c:pt>
                <c:pt idx="380">
                  <c:v>1</c:v>
                </c:pt>
                <c:pt idx="382">
                  <c:v>15</c:v>
                </c:pt>
                <c:pt idx="387">
                  <c:v>1</c:v>
                </c:pt>
                <c:pt idx="391">
                  <c:v>2</c:v>
                </c:pt>
                <c:pt idx="392">
                  <c:v>1</c:v>
                </c:pt>
                <c:pt idx="397">
                  <c:v>3</c:v>
                </c:pt>
                <c:pt idx="398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03E-4DAE-94BF-D49254F7D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156480"/>
        <c:axId val="338149408"/>
      </c:lineChart>
      <c:catAx>
        <c:axId val="33815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149408"/>
        <c:crosses val="autoZero"/>
        <c:auto val="1"/>
        <c:lblAlgn val="ctr"/>
        <c:lblOffset val="100"/>
        <c:noMultiLvlLbl val="0"/>
      </c:catAx>
      <c:valAx>
        <c:axId val="338149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 amount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15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516255</xdr:colOff>
      <xdr:row>0</xdr:row>
      <xdr:rowOff>158115</xdr:rowOff>
    </xdr:from>
    <xdr:to>
      <xdr:col>19</xdr:col>
      <xdr:colOff>388620</xdr:colOff>
      <xdr:row>24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9007F-93CA-40BC-8875-A1295C69B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3</xdr:row>
      <xdr:rowOff>47625</xdr:rowOff>
    </xdr:from>
    <xdr:to>
      <xdr:col>21</xdr:col>
      <xdr:colOff>163830</xdr:colOff>
      <xdr:row>29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C61B0-E989-4DCA-AB88-644B316A7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169545</xdr:colOff>
      <xdr:row>2</xdr:row>
      <xdr:rowOff>112396</xdr:rowOff>
    </xdr:from>
    <xdr:to>
      <xdr:col>19</xdr:col>
      <xdr:colOff>354330</xdr:colOff>
      <xdr:row>24</xdr:row>
      <xdr:rowOff>50483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2A678-38B6-48AD-9CDA-F9C2A29CA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255269</xdr:colOff>
      <xdr:row>14</xdr:row>
      <xdr:rowOff>97155</xdr:rowOff>
    </xdr:from>
    <xdr:to>
      <xdr:col>15</xdr:col>
      <xdr:colOff>209550</xdr:colOff>
      <xdr:row>34</xdr:row>
      <xdr:rowOff>48577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A2374-DC69-4295-956A-BB45EBB9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396240</xdr:colOff>
      <xdr:row>5</xdr:row>
      <xdr:rowOff>76200</xdr:rowOff>
    </xdr:from>
    <xdr:to>
      <xdr:col>20</xdr:col>
      <xdr:colOff>542925</xdr:colOff>
      <xdr:row>29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2D53C-A488-4D7B-BFE5-2B6A3D6E7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Tiblin" refreshedDate="44397.648300000001" createdVersion="7" refreshedVersion="7" minRefreshableVersion="3" recordCount="4114" xr:uid="{F51EF849-3F04-49C6-8EB3-E3EB7E9BBF8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x v="0"/>
    <n v="182"/>
    <x v="0"/>
    <s v="film &amp; video/television"/>
    <x v="0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d v="2017-03-02T14:24:43"/>
    <n v="1485872683"/>
    <x v="1"/>
    <x v="0"/>
    <n v="79"/>
    <x v="0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x v="0"/>
    <n v="35"/>
    <x v="0"/>
    <s v="film &amp; video/television"/>
    <x v="2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x v="0"/>
    <n v="150"/>
    <x v="0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x v="0"/>
    <n v="284"/>
    <x v="0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x v="0"/>
    <n v="47"/>
    <x v="0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x v="0"/>
    <n v="58"/>
    <x v="0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x v="0"/>
    <n v="57"/>
    <x v="0"/>
    <s v="film &amp; video/television"/>
    <x v="7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d v="2016-04-15T21:00:00"/>
    <n v="1460155212"/>
    <x v="8"/>
    <x v="0"/>
    <n v="12"/>
    <x v="0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x v="0"/>
    <n v="20"/>
    <x v="0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x v="0"/>
    <n v="19"/>
    <x v="0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x v="0"/>
    <n v="75"/>
    <x v="0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x v="0"/>
    <n v="827"/>
    <x v="0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x v="0"/>
    <n v="51"/>
    <x v="0"/>
    <s v="film &amp; video/television"/>
    <x v="13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d v="2014-07-13T13:59:00"/>
    <n v="1403051888"/>
    <x v="14"/>
    <x v="0"/>
    <n v="41"/>
    <x v="0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x v="0"/>
    <n v="98"/>
    <x v="0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x v="0"/>
    <n v="70"/>
    <x v="0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x v="0"/>
    <n v="36"/>
    <x v="0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x v="0"/>
    <n v="342"/>
    <x v="0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x v="0"/>
    <n v="22"/>
    <x v="0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x v="0"/>
    <n v="25"/>
    <x v="0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x v="0"/>
    <n v="101"/>
    <x v="0"/>
    <s v="film &amp; video/television"/>
    <x v="21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x v="0"/>
    <n v="8"/>
    <x v="0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x v="0"/>
    <n v="23"/>
    <x v="0"/>
    <s v="film &amp; video/television"/>
    <x v="23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x v="0"/>
    <n v="574"/>
    <x v="0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x v="0"/>
    <n v="14"/>
    <x v="0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x v="0"/>
    <n v="19"/>
    <x v="0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x v="0"/>
    <n v="150"/>
    <x v="0"/>
    <s v="film &amp; video/television"/>
    <x v="27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d v="2015-12-16T23:08:04"/>
    <n v="1447715284"/>
    <x v="28"/>
    <x v="0"/>
    <n v="71"/>
    <x v="0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x v="0"/>
    <n v="117"/>
    <x v="0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x v="0"/>
    <n v="53"/>
    <x v="0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x v="0"/>
    <n v="1"/>
    <x v="0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x v="0"/>
    <n v="89"/>
    <x v="0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x v="0"/>
    <n v="64"/>
    <x v="0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x v="0"/>
    <n v="68"/>
    <x v="0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x v="0"/>
    <n v="28"/>
    <x v="0"/>
    <s v="film &amp; video/television"/>
    <x v="3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d v="2015-04-04T06:22:05"/>
    <n v="1425540125"/>
    <x v="36"/>
    <x v="0"/>
    <n v="44"/>
    <x v="0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x v="0"/>
    <n v="253"/>
    <x v="0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x v="0"/>
    <n v="66"/>
    <x v="0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x v="0"/>
    <n v="217"/>
    <x v="0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x v="0"/>
    <n v="16"/>
    <x v="0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x v="0"/>
    <n v="19"/>
    <x v="0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x v="0"/>
    <n v="169"/>
    <x v="0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x v="0"/>
    <n v="263"/>
    <x v="0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x v="0"/>
    <n v="15"/>
    <x v="0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x v="0"/>
    <n v="61"/>
    <x v="0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x v="0"/>
    <n v="45"/>
    <x v="0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x v="0"/>
    <n v="70"/>
    <x v="0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x v="0"/>
    <n v="38"/>
    <x v="0"/>
    <s v="film &amp; video/television"/>
    <x v="46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d v="2015-10-24T04:14:05"/>
    <n v="1443068045"/>
    <x v="49"/>
    <x v="0"/>
    <n v="87"/>
    <x v="0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x v="0"/>
    <n v="22"/>
    <x v="0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x v="0"/>
    <n v="119"/>
    <x v="0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x v="0"/>
    <n v="52"/>
    <x v="0"/>
    <s v="film &amp; video/television"/>
    <x v="48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d v="2014-04-04T22:00:00"/>
    <n v="1395407445"/>
    <x v="53"/>
    <x v="0"/>
    <n v="117"/>
    <x v="0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x v="0"/>
    <n v="52"/>
    <x v="0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x v="0"/>
    <n v="86"/>
    <x v="0"/>
    <s v="film &amp; video/television"/>
    <x v="5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x v="0"/>
    <n v="174"/>
    <x v="0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x v="0"/>
    <n v="69"/>
    <x v="0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x v="0"/>
    <n v="75"/>
    <x v="0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x v="0"/>
    <n v="33"/>
    <x v="0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x v="0"/>
    <n v="108"/>
    <x v="0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x v="0"/>
    <n v="23"/>
    <x v="0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x v="0"/>
    <n v="48"/>
    <x v="0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x v="0"/>
    <n v="64"/>
    <x v="0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x v="0"/>
    <n v="24"/>
    <x v="0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x v="0"/>
    <n v="57"/>
    <x v="0"/>
    <s v="film &amp; video/shorts"/>
    <x v="6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d v="2016-07-18T20:23:40"/>
    <n v="1466281420"/>
    <x v="66"/>
    <x v="0"/>
    <n v="26"/>
    <x v="0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x v="0"/>
    <n v="20"/>
    <x v="0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x v="0"/>
    <n v="36"/>
    <x v="0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x v="0"/>
    <n v="178"/>
    <x v="0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x v="0"/>
    <n v="17"/>
    <x v="0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x v="0"/>
    <n v="32"/>
    <x v="0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x v="0"/>
    <n v="41"/>
    <x v="0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x v="0"/>
    <n v="18"/>
    <x v="0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x v="0"/>
    <n v="29"/>
    <x v="0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x v="0"/>
    <n v="47"/>
    <x v="0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x v="0"/>
    <n v="15"/>
    <x v="0"/>
    <s v="film &amp; video/shorts"/>
    <x v="71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x v="0"/>
    <n v="26"/>
    <x v="0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x v="0"/>
    <n v="35"/>
    <x v="0"/>
    <s v="film &amp; video/shorts"/>
    <x v="73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x v="0"/>
    <n v="41"/>
    <x v="0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x v="0"/>
    <n v="47"/>
    <x v="0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x v="0"/>
    <n v="28"/>
    <x v="0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x v="0"/>
    <n v="100"/>
    <x v="0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x v="0"/>
    <n v="13"/>
    <x v="0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x v="0"/>
    <n v="7"/>
    <x v="0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x v="0"/>
    <n v="21"/>
    <x v="0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x v="0"/>
    <n v="17"/>
    <x v="0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x v="0"/>
    <n v="25"/>
    <x v="0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x v="0"/>
    <n v="60"/>
    <x v="0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x v="0"/>
    <n v="56"/>
    <x v="0"/>
    <s v="film &amp; video/shorts"/>
    <x v="83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d v="2011-07-12T07:08:19"/>
    <n v="1307862499"/>
    <x v="90"/>
    <x v="0"/>
    <n v="16"/>
    <x v="0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x v="0"/>
    <n v="46"/>
    <x v="0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x v="0"/>
    <n v="43"/>
    <x v="0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x v="0"/>
    <n v="15"/>
    <x v="0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x v="0"/>
    <n v="12"/>
    <x v="0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x v="0"/>
    <n v="21"/>
    <x v="0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x v="0"/>
    <n v="34"/>
    <x v="0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x v="0"/>
    <n v="8"/>
    <x v="0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x v="0"/>
    <n v="60"/>
    <x v="0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x v="0"/>
    <n v="39"/>
    <x v="0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x v="0"/>
    <n v="26"/>
    <x v="0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x v="0"/>
    <n v="35"/>
    <x v="0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x v="0"/>
    <n v="65"/>
    <x v="0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x v="0"/>
    <n v="49"/>
    <x v="0"/>
    <s v="film &amp; video/shorts"/>
    <x v="93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x v="0"/>
    <n v="10"/>
    <x v="0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x v="0"/>
    <n v="60"/>
    <x v="0"/>
    <s v="film &amp; video/shorts"/>
    <x v="94"/>
    <n v="39.383333333333333"/>
    <x v="0"/>
    <x v="1"/>
  </r>
  <r>
    <n v="106"/>
    <x v="106"/>
    <s v="A Boy. A Girl. A Car. A Serial Killer."/>
    <x v="10"/>
    <n v="5025"/>
    <x v="0"/>
    <x v="0"/>
    <s v="USD"/>
    <n v="1333391901"/>
    <d v="2012-04-02T18:38:21"/>
    <n v="1332182301"/>
    <x v="106"/>
    <x v="0"/>
    <n v="27"/>
    <x v="0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x v="0"/>
    <n v="69"/>
    <x v="0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x v="0"/>
    <n v="47"/>
    <x v="0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x v="0"/>
    <n v="47"/>
    <x v="0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x v="0"/>
    <n v="26"/>
    <x v="0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x v="0"/>
    <n v="53"/>
    <x v="0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x v="0"/>
    <n v="81"/>
    <x v="0"/>
    <s v="film &amp; video/shorts"/>
    <x v="87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d v="2011-08-06T15:00:00"/>
    <n v="1311963128"/>
    <x v="113"/>
    <x v="0"/>
    <n v="78"/>
    <x v="0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x v="0"/>
    <n v="35"/>
    <x v="0"/>
    <s v="film &amp; video/shorts"/>
    <x v="101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d v="2012-02-04T17:44:04"/>
    <n v="1326217444"/>
    <x v="115"/>
    <x v="0"/>
    <n v="22"/>
    <x v="0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x v="0"/>
    <n v="57"/>
    <x v="0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x v="0"/>
    <n v="27"/>
    <x v="0"/>
    <s v="film &amp; video/shorts"/>
    <x v="104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x v="0"/>
    <n v="39"/>
    <x v="0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x v="0"/>
    <n v="37"/>
    <x v="0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x v="0"/>
    <n v="1"/>
    <x v="1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x v="0"/>
    <n v="1"/>
    <x v="1"/>
    <s v="film &amp; video/science fiction"/>
    <x v="108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x v="0"/>
    <n v="0"/>
    <x v="1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x v="0"/>
    <n v="6"/>
    <x v="1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x v="0"/>
    <n v="0"/>
    <x v="1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x v="0"/>
    <n v="6"/>
    <x v="1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x v="0"/>
    <n v="13"/>
    <x v="1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x v="0"/>
    <n v="4"/>
    <x v="1"/>
    <s v="film &amp; video/science fiction"/>
    <x v="113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d v="2016-10-20T05:28:13"/>
    <n v="1473917293"/>
    <x v="128"/>
    <x v="0"/>
    <n v="6"/>
    <x v="1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x v="0"/>
    <n v="0"/>
    <x v="1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x v="0"/>
    <n v="0"/>
    <x v="1"/>
    <s v="film &amp; video/science fiction"/>
    <x v="109"/>
    <e v="#DIV/0!"/>
    <x v="0"/>
    <x v="2"/>
  </r>
  <r>
    <n v="131"/>
    <x v="131"/>
    <s v="I"/>
    <x v="38"/>
    <n v="0"/>
    <x v="1"/>
    <x v="0"/>
    <s v="USD"/>
    <n v="1467763200"/>
    <d v="2016-07-06T00:00:00"/>
    <n v="1466453161"/>
    <x v="131"/>
    <x v="0"/>
    <n v="0"/>
    <x v="1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x v="0"/>
    <n v="81"/>
    <x v="1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x v="0"/>
    <n v="0"/>
    <x v="1"/>
    <s v="film &amp; video/science fiction"/>
    <x v="109"/>
    <e v="#DIV/0!"/>
    <x v="0"/>
    <x v="2"/>
  </r>
  <r>
    <n v="134"/>
    <x v="134"/>
    <s v="steampunk  remake of &quot;a Christmas carol&quot;"/>
    <x v="10"/>
    <n v="0"/>
    <x v="1"/>
    <x v="0"/>
    <s v="USD"/>
    <n v="1441386000"/>
    <d v="2015-09-04T17:00:00"/>
    <n v="1438811418"/>
    <x v="134"/>
    <x v="0"/>
    <n v="0"/>
    <x v="1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x v="0"/>
    <n v="5"/>
    <x v="1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x v="0"/>
    <n v="0"/>
    <x v="1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x v="0"/>
    <n v="0"/>
    <x v="1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x v="0"/>
    <n v="58"/>
    <x v="1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x v="0"/>
    <n v="1"/>
    <x v="1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x v="0"/>
    <n v="0"/>
    <x v="1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x v="0"/>
    <n v="28"/>
    <x v="1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x v="0"/>
    <n v="1"/>
    <x v="1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x v="0"/>
    <n v="0"/>
    <x v="1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x v="0"/>
    <n v="37"/>
    <x v="1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x v="0"/>
    <n v="9"/>
    <x v="1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x v="0"/>
    <n v="3"/>
    <x v="1"/>
    <s v="film &amp; video/science fiction"/>
    <x v="122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d v="2015-01-08T18:18:00"/>
    <n v="1417026340"/>
    <x v="147"/>
    <x v="0"/>
    <n v="0"/>
    <x v="1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x v="0"/>
    <n v="2"/>
    <x v="1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x v="0"/>
    <n v="6"/>
    <x v="1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x v="0"/>
    <n v="67"/>
    <x v="1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x v="0"/>
    <n v="5"/>
    <x v="1"/>
    <s v="film &amp; video/science fiction"/>
    <x v="126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d v="2014-09-23T01:51:40"/>
    <n v="1408845100"/>
    <x v="152"/>
    <x v="0"/>
    <n v="2"/>
    <x v="1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x v="0"/>
    <n v="10"/>
    <x v="1"/>
    <s v="film &amp; video/science fiction"/>
    <x v="128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x v="0"/>
    <n v="3"/>
    <x v="1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x v="0"/>
    <n v="4"/>
    <x v="1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x v="0"/>
    <n v="15"/>
    <x v="1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x v="0"/>
    <n v="2"/>
    <x v="1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x v="0"/>
    <n v="0"/>
    <x v="1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x v="0"/>
    <n v="1"/>
    <x v="1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x v="0"/>
    <n v="0"/>
    <x v="1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x v="0"/>
    <n v="1"/>
    <x v="1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x v="0"/>
    <n v="10"/>
    <x v="1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x v="0"/>
    <n v="0"/>
    <x v="1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x v="0"/>
    <n v="7"/>
    <x v="1"/>
    <s v="film &amp; video/drama"/>
    <x v="136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d v="2016-01-12T15:48:44"/>
    <n v="1450021724"/>
    <x v="165"/>
    <x v="0"/>
    <n v="0"/>
    <x v="1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x v="0"/>
    <n v="1"/>
    <x v="1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x v="0"/>
    <n v="2"/>
    <x v="1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x v="0"/>
    <n v="3"/>
    <x v="1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x v="0"/>
    <n v="10"/>
    <x v="1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x v="0"/>
    <n v="10"/>
    <x v="1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x v="0"/>
    <n v="1"/>
    <x v="1"/>
    <s v="film &amp; video/drama"/>
    <x v="13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x v="0"/>
    <n v="0"/>
    <x v="1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x v="0"/>
    <n v="0"/>
    <x v="1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x v="0"/>
    <n v="0"/>
    <x v="1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x v="0"/>
    <n v="26"/>
    <x v="1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x v="0"/>
    <n v="0"/>
    <x v="1"/>
    <s v="film &amp; video/drama"/>
    <x v="109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x v="0"/>
    <n v="7"/>
    <x v="1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x v="0"/>
    <n v="0"/>
    <x v="1"/>
    <s v="film &amp; video/drama"/>
    <x v="109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d v="2016-03-04T01:55:55"/>
    <n v="1454464555"/>
    <x v="179"/>
    <x v="0"/>
    <n v="2"/>
    <x v="1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x v="0"/>
    <n v="13"/>
    <x v="1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x v="0"/>
    <n v="4"/>
    <x v="1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x v="0"/>
    <n v="0"/>
    <x v="1"/>
    <s v="film &amp; video/drama"/>
    <x v="109"/>
    <e v="#DIV/0!"/>
    <x v="0"/>
    <x v="3"/>
  </r>
  <r>
    <n v="183"/>
    <x v="183"/>
    <s v="Don't kill me until I meet my Dad"/>
    <x v="78"/>
    <n v="4482"/>
    <x v="2"/>
    <x v="1"/>
    <s v="GBP"/>
    <n v="1417033610"/>
    <d v="2014-11-26T20:26:50"/>
    <n v="1414438010"/>
    <x v="183"/>
    <x v="0"/>
    <n v="12"/>
    <x v="1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x v="0"/>
    <n v="2"/>
    <x v="1"/>
    <s v="film &amp; video/drama"/>
    <x v="147"/>
    <n v="25.5"/>
    <x v="0"/>
    <x v="3"/>
  </r>
  <r>
    <n v="185"/>
    <x v="185"/>
    <s v="Love has no boundaries!"/>
    <x v="79"/>
    <n v="2200"/>
    <x v="2"/>
    <x v="10"/>
    <s v="NOK"/>
    <n v="1471557139"/>
    <d v="2016-08-18T21:52:19"/>
    <n v="1468965139"/>
    <x v="185"/>
    <x v="0"/>
    <n v="10"/>
    <x v="1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x v="0"/>
    <n v="0"/>
    <x v="1"/>
    <s v="film &amp; video/drama"/>
    <x v="109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x v="0"/>
    <n v="5"/>
    <x v="1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x v="0"/>
    <n v="0"/>
    <x v="1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x v="0"/>
    <n v="5"/>
    <x v="1"/>
    <s v="film &amp; video/drama"/>
    <x v="150"/>
    <n v="69"/>
    <x v="0"/>
    <x v="3"/>
  </r>
  <r>
    <n v="190"/>
    <x v="190"/>
    <s v="Because hope can be a 4 letter word"/>
    <x v="14"/>
    <n v="50"/>
    <x v="2"/>
    <x v="0"/>
    <s v="USD"/>
    <n v="1466091446"/>
    <d v="2016-06-16T15:37:26"/>
    <n v="1465227446"/>
    <x v="190"/>
    <x v="0"/>
    <n v="1"/>
    <x v="1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x v="0"/>
    <n v="3"/>
    <x v="1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x v="0"/>
    <n v="3"/>
    <x v="1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x v="0"/>
    <n v="0"/>
    <x v="1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x v="0"/>
    <n v="3"/>
    <x v="1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x v="0"/>
    <n v="0"/>
    <x v="1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x v="0"/>
    <n v="19"/>
    <x v="1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x v="0"/>
    <n v="8"/>
    <x v="1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x v="0"/>
    <n v="6"/>
    <x v="1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x v="0"/>
    <n v="0"/>
    <x v="1"/>
    <s v="film &amp; video/drama"/>
    <x v="109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x v="0"/>
    <n v="18"/>
    <x v="1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x v="0"/>
    <n v="7"/>
    <x v="1"/>
    <s v="film &amp; video/drama"/>
    <x v="159"/>
    <n v="54.285714285714285"/>
    <x v="0"/>
    <x v="3"/>
  </r>
  <r>
    <n v="202"/>
    <x v="202"/>
    <s v="new web series created by jonney terry"/>
    <x v="12"/>
    <n v="0"/>
    <x v="2"/>
    <x v="0"/>
    <s v="USD"/>
    <n v="1444337940"/>
    <d v="2015-10-08T20:59:00"/>
    <n v="1441750564"/>
    <x v="202"/>
    <x v="0"/>
    <n v="0"/>
    <x v="1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x v="0"/>
    <n v="8"/>
    <x v="1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x v="0"/>
    <n v="1293"/>
    <x v="1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x v="0"/>
    <n v="17"/>
    <x v="1"/>
    <s v="film &amp; video/drama"/>
    <x v="162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x v="0"/>
    <n v="0"/>
    <x v="1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x v="0"/>
    <n v="13"/>
    <x v="1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x v="0"/>
    <n v="0"/>
    <x v="1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x v="0"/>
    <n v="0"/>
    <x v="1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x v="0"/>
    <n v="33"/>
    <x v="1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x v="0"/>
    <n v="12"/>
    <x v="1"/>
    <s v="film &amp; video/drama"/>
    <x v="165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x v="0"/>
    <n v="1"/>
    <x v="1"/>
    <s v="film &amp; video/drama"/>
    <x v="166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x v="0"/>
    <n v="1"/>
    <x v="1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x v="0"/>
    <n v="1"/>
    <x v="1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x v="0"/>
    <n v="1"/>
    <x v="1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x v="0"/>
    <n v="84"/>
    <x v="1"/>
    <s v="film &amp; video/drama"/>
    <x v="170"/>
    <n v="331.53833333333336"/>
    <x v="0"/>
    <x v="3"/>
  </r>
  <r>
    <n v="217"/>
    <x v="217"/>
    <s v="A roadmovie by paw"/>
    <x v="57"/>
    <n v="11943"/>
    <x v="2"/>
    <x v="11"/>
    <s v="SEK"/>
    <n v="1419780149"/>
    <d v="2014-12-28T15:22:29"/>
    <n v="1417101749"/>
    <x v="217"/>
    <x v="0"/>
    <n v="38"/>
    <x v="1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x v="0"/>
    <n v="1"/>
    <x v="1"/>
    <s v="film &amp; video/drama"/>
    <x v="17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x v="0"/>
    <n v="76"/>
    <x v="1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x v="0"/>
    <n v="3"/>
    <x v="1"/>
    <s v="film &amp; video/drama"/>
    <x v="174"/>
    <n v="120"/>
    <x v="0"/>
    <x v="3"/>
  </r>
  <r>
    <n v="221"/>
    <x v="221"/>
    <s v="Film about Schizophrenia with Surreal Twists!"/>
    <x v="63"/>
    <n v="0"/>
    <x v="2"/>
    <x v="0"/>
    <s v="USD"/>
    <n v="1427569564"/>
    <d v="2015-03-28T19:06:04"/>
    <n v="1422389164"/>
    <x v="221"/>
    <x v="0"/>
    <n v="0"/>
    <x v="1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x v="0"/>
    <n v="2"/>
    <x v="1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x v="0"/>
    <n v="0"/>
    <x v="1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x v="0"/>
    <n v="0"/>
    <x v="1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x v="0"/>
    <n v="0"/>
    <x v="1"/>
    <s v="film &amp; video/drama"/>
    <x v="109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x v="0"/>
    <n v="2"/>
    <x v="1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x v="0"/>
    <n v="0"/>
    <x v="1"/>
    <s v="film &amp; video/drama"/>
    <x v="109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d v="2015-06-01T16:28:25"/>
    <n v="1427992105"/>
    <x v="228"/>
    <x v="0"/>
    <n v="0"/>
    <x v="1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x v="0"/>
    <n v="0"/>
    <x v="1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x v="0"/>
    <n v="2"/>
    <x v="1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x v="0"/>
    <n v="0"/>
    <x v="1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x v="0"/>
    <n v="7"/>
    <x v="1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x v="0"/>
    <n v="0"/>
    <x v="1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x v="0"/>
    <n v="5"/>
    <x v="1"/>
    <s v="film &amp; video/drama"/>
    <x v="179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x v="0"/>
    <n v="0"/>
    <x v="1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x v="0"/>
    <n v="0"/>
    <x v="1"/>
    <s v="film &amp; video/drama"/>
    <x v="109"/>
    <e v="#DIV/0!"/>
    <x v="0"/>
    <x v="3"/>
  </r>
  <r>
    <n v="237"/>
    <x v="237"/>
    <s v="Making The Choice is a christian short film series."/>
    <x v="36"/>
    <n v="50"/>
    <x v="2"/>
    <x v="0"/>
    <s v="USD"/>
    <n v="1457445069"/>
    <d v="2016-03-08T13:51:09"/>
    <n v="1452261069"/>
    <x v="237"/>
    <x v="0"/>
    <n v="1"/>
    <x v="1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x v="0"/>
    <n v="0"/>
    <x v="1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x v="0"/>
    <n v="5"/>
    <x v="1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x v="1"/>
    <n v="137"/>
    <x v="0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x v="1"/>
    <n v="376"/>
    <x v="0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x v="1"/>
    <n v="202"/>
    <x v="0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x v="1"/>
    <n v="328"/>
    <x v="0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x v="1"/>
    <n v="84"/>
    <x v="0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x v="1"/>
    <n v="96"/>
    <x v="0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x v="1"/>
    <n v="223"/>
    <x v="0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x v="1"/>
    <n v="62"/>
    <x v="0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x v="1"/>
    <n v="146"/>
    <x v="0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x v="1"/>
    <n v="235"/>
    <x v="0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x v="1"/>
    <n v="437"/>
    <x v="0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x v="1"/>
    <n v="77"/>
    <x v="0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x v="1"/>
    <n v="108"/>
    <x v="0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x v="1"/>
    <n v="7"/>
    <x v="0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x v="1"/>
    <n v="314"/>
    <x v="0"/>
    <s v="film &amp; video/documentary"/>
    <x v="19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d v="2011-03-16T11:38:02"/>
    <n v="1297687082"/>
    <x v="255"/>
    <x v="1"/>
    <n v="188"/>
    <x v="0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x v="1"/>
    <n v="275"/>
    <x v="0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x v="1"/>
    <n v="560"/>
    <x v="0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x v="1"/>
    <n v="688"/>
    <x v="0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x v="1"/>
    <n v="942"/>
    <x v="0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x v="1"/>
    <n v="88"/>
    <x v="0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x v="1"/>
    <n v="220"/>
    <x v="0"/>
    <s v="film &amp; video/documentary"/>
    <x v="202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x v="1"/>
    <n v="145"/>
    <x v="0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x v="1"/>
    <n v="963"/>
    <x v="0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x v="1"/>
    <n v="91"/>
    <x v="0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x v="1"/>
    <n v="58"/>
    <x v="0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x v="1"/>
    <n v="36"/>
    <x v="0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x v="1"/>
    <n v="165"/>
    <x v="0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x v="1"/>
    <n v="111"/>
    <x v="0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x v="1"/>
    <n v="1596"/>
    <x v="0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x v="1"/>
    <n v="61"/>
    <x v="0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x v="1"/>
    <n v="287"/>
    <x v="0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x v="1"/>
    <n v="65"/>
    <x v="0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x v="1"/>
    <n v="118"/>
    <x v="0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x v="1"/>
    <n v="113"/>
    <x v="0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x v="1"/>
    <n v="332"/>
    <x v="0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x v="1"/>
    <n v="62"/>
    <x v="0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x v="1"/>
    <n v="951"/>
    <x v="0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x v="1"/>
    <n v="415"/>
    <x v="0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x v="1"/>
    <n v="305"/>
    <x v="0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x v="1"/>
    <n v="2139"/>
    <x v="0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x v="1"/>
    <n v="79"/>
    <x v="0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x v="1"/>
    <n v="179"/>
    <x v="0"/>
    <s v="film &amp; video/documentary"/>
    <x v="223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d v="2011-06-01T04:59:00"/>
    <n v="1305219744"/>
    <x v="283"/>
    <x v="1"/>
    <n v="202"/>
    <x v="0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x v="1"/>
    <n v="760"/>
    <x v="0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x v="1"/>
    <n v="563"/>
    <x v="0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x v="1"/>
    <n v="135"/>
    <x v="0"/>
    <s v="film &amp; video/documentary"/>
    <x v="227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d v="2012-11-02T04:00:00"/>
    <n v="1349160018"/>
    <x v="287"/>
    <x v="1"/>
    <n v="290"/>
    <x v="0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x v="1"/>
    <n v="447"/>
    <x v="0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x v="1"/>
    <n v="232"/>
    <x v="0"/>
    <s v="film &amp; video/documentary"/>
    <x v="230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x v="1"/>
    <n v="168"/>
    <x v="0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x v="1"/>
    <n v="128"/>
    <x v="0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x v="1"/>
    <n v="493"/>
    <x v="0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x v="1"/>
    <n v="131"/>
    <x v="0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x v="1"/>
    <n v="50"/>
    <x v="0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x v="1"/>
    <n v="665"/>
    <x v="0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x v="1"/>
    <n v="129"/>
    <x v="0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x v="1"/>
    <n v="142"/>
    <x v="0"/>
    <s v="film &amp; video/documentary"/>
    <x v="237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d v="2014-05-09T21:00:00"/>
    <n v="1394536048"/>
    <x v="298"/>
    <x v="1"/>
    <n v="2436"/>
    <x v="0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x v="1"/>
    <n v="244"/>
    <x v="0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x v="1"/>
    <n v="298"/>
    <x v="0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x v="1"/>
    <n v="251"/>
    <x v="0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x v="1"/>
    <n v="108"/>
    <x v="0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x v="1"/>
    <n v="82"/>
    <x v="0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x v="1"/>
    <n v="74"/>
    <x v="0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x v="1"/>
    <n v="189"/>
    <x v="0"/>
    <s v="film &amp; video/documentary"/>
    <x v="245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x v="1"/>
    <n v="80"/>
    <x v="0"/>
    <s v="film &amp; video/documentary"/>
    <x v="246"/>
    <n v="36.612499999999997"/>
    <x v="0"/>
    <x v="4"/>
  </r>
  <r>
    <n v="307"/>
    <x v="307"/>
    <s v="Why is grammar important?"/>
    <x v="29"/>
    <n v="24490"/>
    <x v="0"/>
    <x v="0"/>
    <s v="USD"/>
    <n v="1360276801"/>
    <d v="2013-02-07T22:40:01"/>
    <n v="1357684801"/>
    <x v="307"/>
    <x v="1"/>
    <n v="576"/>
    <x v="0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x v="1"/>
    <n v="202"/>
    <x v="0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x v="1"/>
    <n v="238"/>
    <x v="0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x v="1"/>
    <n v="36"/>
    <x v="0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x v="1"/>
    <n v="150"/>
    <x v="0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x v="1"/>
    <n v="146"/>
    <x v="0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x v="1"/>
    <n v="222"/>
    <x v="0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x v="1"/>
    <n v="120"/>
    <x v="0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x v="1"/>
    <n v="126"/>
    <x v="0"/>
    <s v="film &amp; video/documentary"/>
    <x v="255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x v="1"/>
    <n v="158"/>
    <x v="0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x v="1"/>
    <n v="316"/>
    <x v="0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x v="1"/>
    <n v="284"/>
    <x v="0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x v="1"/>
    <n v="51"/>
    <x v="0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x v="1"/>
    <n v="158"/>
    <x v="0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x v="1"/>
    <n v="337"/>
    <x v="0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x v="1"/>
    <n v="186"/>
    <x v="0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x v="1"/>
    <n v="58"/>
    <x v="0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x v="1"/>
    <n v="82"/>
    <x v="0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x v="1"/>
    <n v="736"/>
    <x v="0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x v="1"/>
    <n v="1151"/>
    <x v="0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x v="1"/>
    <n v="34"/>
    <x v="0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x v="1"/>
    <n v="498"/>
    <x v="0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x v="1"/>
    <n v="167"/>
    <x v="0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x v="1"/>
    <n v="340"/>
    <x v="0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x v="1"/>
    <n v="438"/>
    <x v="0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x v="1"/>
    <n v="555"/>
    <x v="0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x v="1"/>
    <n v="266"/>
    <x v="0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x v="1"/>
    <n v="69"/>
    <x v="0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x v="1"/>
    <n v="80"/>
    <x v="0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x v="1"/>
    <n v="493"/>
    <x v="0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x v="1"/>
    <n v="31"/>
    <x v="0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x v="1"/>
    <n v="236"/>
    <x v="0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x v="1"/>
    <n v="89"/>
    <x v="0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x v="1"/>
    <n v="299"/>
    <x v="0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x v="1"/>
    <n v="55"/>
    <x v="0"/>
    <s v="film &amp; video/documentary"/>
    <x v="281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d v="2016-04-29T18:44:25"/>
    <n v="1459363465"/>
    <x v="342"/>
    <x v="1"/>
    <n v="325"/>
    <x v="0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x v="1"/>
    <n v="524"/>
    <x v="0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x v="1"/>
    <n v="285"/>
    <x v="0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x v="1"/>
    <n v="179"/>
    <x v="0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x v="1"/>
    <n v="188"/>
    <x v="0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x v="1"/>
    <n v="379"/>
    <x v="0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x v="1"/>
    <n v="119"/>
    <x v="0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x v="1"/>
    <n v="167"/>
    <x v="0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x v="1"/>
    <n v="221"/>
    <x v="0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x v="1"/>
    <n v="964"/>
    <x v="0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x v="1"/>
    <n v="286"/>
    <x v="0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x v="1"/>
    <n v="613"/>
    <x v="0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x v="1"/>
    <n v="29"/>
    <x v="0"/>
    <s v="film &amp; video/documentary"/>
    <x v="29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x v="1"/>
    <n v="165"/>
    <x v="0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x v="1"/>
    <n v="97"/>
    <x v="0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x v="1"/>
    <n v="303"/>
    <x v="0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x v="1"/>
    <n v="267"/>
    <x v="0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x v="1"/>
    <n v="302"/>
    <x v="0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x v="0"/>
    <n v="87"/>
    <x v="0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x v="0"/>
    <n v="354"/>
    <x v="0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x v="0"/>
    <n v="86"/>
    <x v="0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x v="0"/>
    <n v="26"/>
    <x v="0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x v="0"/>
    <n v="113"/>
    <x v="0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x v="0"/>
    <n v="65"/>
    <x v="0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x v="0"/>
    <n v="134"/>
    <x v="0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x v="0"/>
    <n v="119"/>
    <x v="0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x v="0"/>
    <n v="159"/>
    <x v="0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x v="0"/>
    <n v="167"/>
    <x v="0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x v="0"/>
    <n v="43"/>
    <x v="0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x v="0"/>
    <n v="1062"/>
    <x v="0"/>
    <s v="film &amp; video/documentary"/>
    <x v="311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d v="2016-04-05T16:00:00"/>
    <n v="1456408244"/>
    <x v="372"/>
    <x v="0"/>
    <n v="9"/>
    <x v="0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x v="0"/>
    <n v="89"/>
    <x v="0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x v="0"/>
    <n v="174"/>
    <x v="0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x v="0"/>
    <n v="14"/>
    <x v="0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x v="0"/>
    <n v="48"/>
    <x v="0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x v="0"/>
    <n v="133"/>
    <x v="0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x v="0"/>
    <n v="83"/>
    <x v="0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x v="0"/>
    <n v="149"/>
    <x v="0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x v="0"/>
    <n v="49"/>
    <x v="0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x v="0"/>
    <n v="251"/>
    <x v="0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x v="0"/>
    <n v="22"/>
    <x v="0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x v="0"/>
    <n v="48"/>
    <x v="0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x v="0"/>
    <n v="383"/>
    <x v="0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x v="0"/>
    <n v="237"/>
    <x v="0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x v="0"/>
    <n v="13"/>
    <x v="0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x v="0"/>
    <n v="562"/>
    <x v="0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x v="0"/>
    <n v="71"/>
    <x v="0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x v="0"/>
    <n v="1510"/>
    <x v="0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x v="0"/>
    <n v="14"/>
    <x v="0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x v="0"/>
    <n v="193"/>
    <x v="0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x v="0"/>
    <n v="206"/>
    <x v="0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x v="0"/>
    <n v="351"/>
    <x v="0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x v="0"/>
    <n v="50"/>
    <x v="0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x v="0"/>
    <n v="184"/>
    <x v="0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x v="0"/>
    <n v="196"/>
    <x v="0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x v="0"/>
    <n v="229"/>
    <x v="0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x v="0"/>
    <n v="67"/>
    <x v="0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x v="0"/>
    <n v="95"/>
    <x v="0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x v="0"/>
    <n v="62"/>
    <x v="0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x v="0"/>
    <n v="73"/>
    <x v="0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x v="0"/>
    <n v="43"/>
    <x v="0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x v="0"/>
    <n v="70"/>
    <x v="0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x v="0"/>
    <n v="271"/>
    <x v="0"/>
    <s v="film &amp; video/documentary"/>
    <x v="341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x v="0"/>
    <n v="55"/>
    <x v="0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x v="0"/>
    <n v="35"/>
    <x v="0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x v="0"/>
    <n v="22"/>
    <x v="0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x v="0"/>
    <n v="38"/>
    <x v="0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x v="0"/>
    <n v="15"/>
    <x v="0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x v="0"/>
    <n v="7"/>
    <x v="0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x v="0"/>
    <n v="241"/>
    <x v="0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x v="0"/>
    <n v="55"/>
    <x v="0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x v="0"/>
    <n v="171"/>
    <x v="0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x v="0"/>
    <n v="208"/>
    <x v="0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x v="0"/>
    <n v="21"/>
    <x v="0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x v="0"/>
    <n v="25"/>
    <x v="0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x v="0"/>
    <n v="52"/>
    <x v="0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x v="0"/>
    <n v="104"/>
    <x v="0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x v="0"/>
    <n v="73"/>
    <x v="0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x v="0"/>
    <n v="3"/>
    <x v="1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x v="0"/>
    <n v="6"/>
    <x v="1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x v="0"/>
    <n v="12"/>
    <x v="1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x v="0"/>
    <n v="13"/>
    <x v="1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x v="0"/>
    <n v="5"/>
    <x v="1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x v="0"/>
    <n v="2"/>
    <x v="1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x v="0"/>
    <n v="8"/>
    <x v="1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x v="0"/>
    <n v="0"/>
    <x v="1"/>
    <s v="film &amp; video/animation"/>
    <x v="109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d v="2014-06-16T22:00:00"/>
    <n v="1400523845"/>
    <x v="428"/>
    <x v="0"/>
    <n v="13"/>
    <x v="1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x v="0"/>
    <n v="0"/>
    <x v="1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x v="0"/>
    <n v="5"/>
    <x v="1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x v="0"/>
    <n v="8"/>
    <x v="1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x v="0"/>
    <n v="8"/>
    <x v="1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x v="0"/>
    <n v="0"/>
    <x v="1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x v="0"/>
    <n v="2"/>
    <x v="1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x v="0"/>
    <n v="3"/>
    <x v="1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x v="0"/>
    <n v="0"/>
    <x v="1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x v="0"/>
    <n v="0"/>
    <x v="1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x v="0"/>
    <n v="11"/>
    <x v="1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x v="0"/>
    <n v="0"/>
    <x v="1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x v="0"/>
    <n v="1"/>
    <x v="1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x v="0"/>
    <n v="0"/>
    <x v="1"/>
    <s v="film &amp; video/animation"/>
    <x v="109"/>
    <e v="#DIV/0!"/>
    <x v="0"/>
    <x v="5"/>
  </r>
  <r>
    <n v="442"/>
    <x v="442"/>
    <s v="Doomsday is here"/>
    <x v="73"/>
    <n v="6691"/>
    <x v="2"/>
    <x v="0"/>
    <s v="USD"/>
    <n v="1424380783"/>
    <d v="2015-02-19T21:19:43"/>
    <n v="1421788783"/>
    <x v="442"/>
    <x v="0"/>
    <n v="17"/>
    <x v="1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x v="0"/>
    <n v="2"/>
    <x v="1"/>
    <s v="film &amp; video/animation"/>
    <x v="370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x v="0"/>
    <n v="1"/>
    <x v="1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x v="0"/>
    <n v="2"/>
    <x v="1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x v="0"/>
    <n v="16"/>
    <x v="1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x v="0"/>
    <n v="1"/>
    <x v="1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x v="0"/>
    <n v="4"/>
    <x v="1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x v="0"/>
    <n v="5"/>
    <x v="1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x v="0"/>
    <n v="7"/>
    <x v="1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x v="0"/>
    <n v="0"/>
    <x v="1"/>
    <s v="film &amp; video/animation"/>
    <x v="109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x v="0"/>
    <n v="12"/>
    <x v="1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x v="0"/>
    <n v="2"/>
    <x v="1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x v="0"/>
    <n v="5"/>
    <x v="1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x v="0"/>
    <n v="2"/>
    <x v="1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x v="0"/>
    <n v="3"/>
    <x v="1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x v="0"/>
    <n v="0"/>
    <x v="1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x v="0"/>
    <n v="49"/>
    <x v="1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x v="0"/>
    <n v="1"/>
    <x v="1"/>
    <s v="film &amp; video/animation"/>
    <x v="384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d v="2014-06-01T04:00:00"/>
    <n v="1398862875"/>
    <x v="460"/>
    <x v="0"/>
    <n v="2"/>
    <x v="1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x v="0"/>
    <n v="0"/>
    <x v="1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x v="0"/>
    <n v="0"/>
    <x v="1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x v="0"/>
    <n v="11"/>
    <x v="1"/>
    <s v="film &amp; video/animation"/>
    <x v="386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x v="0"/>
    <n v="1"/>
    <x v="1"/>
    <s v="film &amp; video/animation"/>
    <x v="387"/>
    <n v="1"/>
    <x v="0"/>
    <x v="5"/>
  </r>
  <r>
    <n v="465"/>
    <x v="465"/>
    <s v="&quot;Amp&quot; is a short film about a robot with needs."/>
    <x v="133"/>
    <n v="138"/>
    <x v="2"/>
    <x v="0"/>
    <s v="USD"/>
    <n v="1403837574"/>
    <d v="2014-06-27T02:52:54"/>
    <n v="1402455174"/>
    <x v="465"/>
    <x v="0"/>
    <n v="8"/>
    <x v="1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x v="0"/>
    <n v="5"/>
    <x v="1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x v="0"/>
    <n v="39"/>
    <x v="1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x v="0"/>
    <n v="0"/>
    <x v="1"/>
    <s v="film &amp; video/animation"/>
    <x v="109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d v="2014-09-05T23:45:24"/>
    <n v="1404776724"/>
    <x v="469"/>
    <x v="0"/>
    <n v="0"/>
    <x v="1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x v="0"/>
    <n v="2"/>
    <x v="1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x v="0"/>
    <n v="170"/>
    <x v="1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x v="0"/>
    <n v="5"/>
    <x v="1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x v="0"/>
    <n v="14"/>
    <x v="1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x v="0"/>
    <n v="1"/>
    <x v="1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x v="0"/>
    <n v="0"/>
    <x v="1"/>
    <s v="film &amp; video/animation"/>
    <x v="109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d v="2014-06-03T03:59:00"/>
    <n v="1398727441"/>
    <x v="476"/>
    <x v="0"/>
    <n v="124"/>
    <x v="1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x v="0"/>
    <n v="0"/>
    <x v="1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x v="0"/>
    <n v="0"/>
    <x v="1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x v="0"/>
    <n v="55"/>
    <x v="1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x v="0"/>
    <n v="140"/>
    <x v="1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x v="0"/>
    <n v="21"/>
    <x v="1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x v="0"/>
    <n v="1"/>
    <x v="1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x v="0"/>
    <n v="147"/>
    <x v="1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x v="0"/>
    <n v="11"/>
    <x v="1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x v="0"/>
    <n v="125"/>
    <x v="1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x v="0"/>
    <n v="1"/>
    <x v="1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x v="0"/>
    <n v="0"/>
    <x v="1"/>
    <s v="film &amp; video/animation"/>
    <x v="109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x v="0"/>
    <n v="0"/>
    <x v="1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x v="0"/>
    <n v="3"/>
    <x v="1"/>
    <s v="film &amp; video/animation"/>
    <x v="404"/>
    <n v="71.666666666666671"/>
    <x v="0"/>
    <x v="5"/>
  </r>
  <r>
    <n v="490"/>
    <x v="490"/>
    <s v="Cancelled"/>
    <x v="28"/>
    <n v="0"/>
    <x v="2"/>
    <x v="0"/>
    <s v="USD"/>
    <n v="1345677285"/>
    <d v="2012-08-22T23:14:45"/>
    <n v="1343085285"/>
    <x v="490"/>
    <x v="0"/>
    <n v="0"/>
    <x v="1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x v="0"/>
    <n v="0"/>
    <x v="1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x v="0"/>
    <n v="0"/>
    <x v="1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x v="0"/>
    <n v="0"/>
    <x v="1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x v="0"/>
    <n v="3"/>
    <x v="1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x v="0"/>
    <n v="0"/>
    <x v="1"/>
    <s v="film &amp; video/animation"/>
    <x v="109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x v="0"/>
    <n v="1"/>
    <x v="1"/>
    <s v="film &amp; video/animation"/>
    <x v="406"/>
    <n v="1"/>
    <x v="0"/>
    <x v="5"/>
  </r>
  <r>
    <n v="497"/>
    <x v="497"/>
    <s v="live-action/animated series pilot."/>
    <x v="140"/>
    <n v="30"/>
    <x v="2"/>
    <x v="0"/>
    <s v="USD"/>
    <n v="1419483600"/>
    <d v="2014-12-25T05:00:00"/>
    <n v="1414889665"/>
    <x v="497"/>
    <x v="0"/>
    <n v="3"/>
    <x v="1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x v="0"/>
    <n v="22"/>
    <x v="1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x v="0"/>
    <n v="26"/>
    <x v="1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x v="0"/>
    <n v="4"/>
    <x v="1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x v="0"/>
    <n v="0"/>
    <x v="1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x v="0"/>
    <n v="4"/>
    <x v="1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x v="0"/>
    <n v="9"/>
    <x v="1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x v="0"/>
    <n v="5"/>
    <x v="1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x v="0"/>
    <n v="14"/>
    <x v="1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x v="0"/>
    <n v="1"/>
    <x v="1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x v="0"/>
    <n v="10"/>
    <x v="1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x v="0"/>
    <n v="3"/>
    <x v="1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x v="0"/>
    <n v="1"/>
    <x v="1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x v="0"/>
    <n v="0"/>
    <x v="1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x v="0"/>
    <n v="5"/>
    <x v="1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x v="0"/>
    <n v="2"/>
    <x v="1"/>
    <s v="film &amp; video/animation"/>
    <x v="420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x v="0"/>
    <n v="68"/>
    <x v="1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x v="0"/>
    <n v="3"/>
    <x v="1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x v="0"/>
    <n v="34"/>
    <x v="1"/>
    <s v="film &amp; video/animation"/>
    <x v="423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d v="2015-05-27T18:41:20"/>
    <n v="1427568080"/>
    <x v="516"/>
    <x v="0"/>
    <n v="0"/>
    <x v="1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x v="0"/>
    <n v="3"/>
    <x v="1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x v="0"/>
    <n v="0"/>
    <x v="1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x v="0"/>
    <n v="70"/>
    <x v="1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x v="0"/>
    <n v="34"/>
    <x v="0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x v="0"/>
    <n v="56"/>
    <x v="0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x v="0"/>
    <n v="31"/>
    <x v="0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x v="0"/>
    <n v="84"/>
    <x v="0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x v="0"/>
    <n v="130"/>
    <x v="0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x v="0"/>
    <n v="12"/>
    <x v="0"/>
    <s v="theater/plays"/>
    <x v="31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x v="0"/>
    <n v="23"/>
    <x v="0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x v="0"/>
    <n v="158"/>
    <x v="0"/>
    <s v="theater/plays"/>
    <x v="431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d v="2015-06-21T21:20:00"/>
    <n v="1433109907"/>
    <x v="528"/>
    <x v="0"/>
    <n v="30"/>
    <x v="0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x v="0"/>
    <n v="18"/>
    <x v="0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x v="0"/>
    <n v="29"/>
    <x v="0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x v="0"/>
    <n v="31"/>
    <x v="0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x v="0"/>
    <n v="173"/>
    <x v="0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x v="0"/>
    <n v="17"/>
    <x v="0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x v="0"/>
    <n v="48"/>
    <x v="0"/>
    <s v="theater/plays"/>
    <x v="43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x v="0"/>
    <n v="59"/>
    <x v="0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x v="0"/>
    <n v="39"/>
    <x v="0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x v="0"/>
    <n v="59"/>
    <x v="0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x v="0"/>
    <n v="60"/>
    <x v="0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x v="0"/>
    <n v="20"/>
    <x v="0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x v="0"/>
    <n v="1"/>
    <x v="1"/>
    <s v="technology/web"/>
    <x v="440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x v="0"/>
    <n v="1"/>
    <x v="1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x v="0"/>
    <n v="1"/>
    <x v="1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x v="0"/>
    <n v="2"/>
    <x v="1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x v="0"/>
    <n v="2"/>
    <x v="1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x v="0"/>
    <n v="34"/>
    <x v="1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x v="0"/>
    <n v="2"/>
    <x v="1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x v="0"/>
    <n v="0"/>
    <x v="1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x v="0"/>
    <n v="1"/>
    <x v="1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x v="0"/>
    <n v="8"/>
    <x v="1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x v="0"/>
    <n v="4"/>
    <x v="1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x v="0"/>
    <n v="28"/>
    <x v="1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x v="0"/>
    <n v="0"/>
    <x v="1"/>
    <s v="technology/web"/>
    <x v="109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x v="0"/>
    <n v="6"/>
    <x v="1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x v="0"/>
    <n v="22"/>
    <x v="1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x v="0"/>
    <n v="0"/>
    <x v="1"/>
    <s v="technology/web"/>
    <x v="109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d v="2016-01-06T20:38:37"/>
    <n v="1449520717"/>
    <x v="556"/>
    <x v="0"/>
    <n v="1"/>
    <x v="1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x v="0"/>
    <n v="20"/>
    <x v="1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x v="0"/>
    <n v="0"/>
    <x v="1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x v="0"/>
    <n v="1"/>
    <x v="1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x v="0"/>
    <n v="3"/>
    <x v="1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x v="0"/>
    <n v="2"/>
    <x v="1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x v="0"/>
    <n v="0"/>
    <x v="1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x v="0"/>
    <n v="2"/>
    <x v="1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x v="0"/>
    <n v="1"/>
    <x v="1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x v="0"/>
    <n v="0"/>
    <x v="1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x v="0"/>
    <n v="1"/>
    <x v="1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x v="0"/>
    <n v="0"/>
    <x v="1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x v="0"/>
    <n v="5"/>
    <x v="1"/>
    <s v="technology/web"/>
    <x v="460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x v="0"/>
    <n v="1"/>
    <x v="1"/>
    <s v="technology/web"/>
    <x v="417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x v="0"/>
    <n v="1"/>
    <x v="1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x v="0"/>
    <n v="2"/>
    <x v="1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x v="0"/>
    <n v="0"/>
    <x v="1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x v="0"/>
    <n v="9"/>
    <x v="1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x v="0"/>
    <n v="4"/>
    <x v="1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x v="0"/>
    <n v="4"/>
    <x v="1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x v="0"/>
    <n v="1"/>
    <x v="1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x v="0"/>
    <n v="1"/>
    <x v="1"/>
    <s v="technology/web"/>
    <x v="418"/>
    <n v="10"/>
    <x v="2"/>
    <x v="7"/>
  </r>
  <r>
    <n v="578"/>
    <x v="578"/>
    <s v="weBuy trade built on technology and Crowd Sourced Power"/>
    <x v="152"/>
    <n v="14"/>
    <x v="2"/>
    <x v="1"/>
    <s v="GBP"/>
    <n v="1441633993"/>
    <d v="2015-09-07T13:53:13"/>
    <n v="1439560393"/>
    <x v="578"/>
    <x v="0"/>
    <n v="7"/>
    <x v="1"/>
    <s v="technology/web"/>
    <x v="467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x v="0"/>
    <n v="5"/>
    <x v="1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x v="0"/>
    <n v="1"/>
    <x v="1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x v="0"/>
    <n v="0"/>
    <x v="1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x v="0"/>
    <n v="0"/>
    <x v="1"/>
    <s v="technology/web"/>
    <x v="109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x v="0"/>
    <n v="1"/>
    <x v="1"/>
    <s v="technology/web"/>
    <x v="469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x v="0"/>
    <n v="2"/>
    <x v="1"/>
    <s v="technology/web"/>
    <x v="460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d v="2015-12-01T00:00:00"/>
    <n v="1444123377"/>
    <x v="585"/>
    <x v="0"/>
    <n v="0"/>
    <x v="1"/>
    <s v="technology/web"/>
    <x v="109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x v="0"/>
    <n v="4"/>
    <x v="1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x v="0"/>
    <n v="7"/>
    <x v="1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x v="0"/>
    <n v="2"/>
    <x v="1"/>
    <s v="technology/web"/>
    <x v="472"/>
    <n v="150.5"/>
    <x v="2"/>
    <x v="7"/>
  </r>
  <r>
    <n v="589"/>
    <x v="589"/>
    <s v="Services closer than you think..."/>
    <x v="51"/>
    <n v="1"/>
    <x v="2"/>
    <x v="0"/>
    <s v="USD"/>
    <n v="1436366699"/>
    <d v="2015-07-08T14:44:59"/>
    <n v="1435070699"/>
    <x v="589"/>
    <x v="0"/>
    <n v="1"/>
    <x v="1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x v="0"/>
    <n v="9"/>
    <x v="1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x v="0"/>
    <n v="2"/>
    <x v="1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x v="0"/>
    <n v="1"/>
    <x v="1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x v="0"/>
    <n v="7"/>
    <x v="1"/>
    <s v="technology/web"/>
    <x v="476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d v="2016-04-16T18:43:26"/>
    <n v="1458240206"/>
    <x v="594"/>
    <x v="0"/>
    <n v="2"/>
    <x v="1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x v="0"/>
    <n v="8"/>
    <x v="1"/>
    <s v="technology/web"/>
    <x v="478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x v="0"/>
    <n v="2"/>
    <x v="1"/>
    <s v="technology/web"/>
    <x v="479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x v="0"/>
    <n v="2"/>
    <x v="1"/>
    <s v="technology/web"/>
    <x v="480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x v="0"/>
    <n v="7"/>
    <x v="1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x v="0"/>
    <n v="2"/>
    <x v="1"/>
    <s v="technology/web"/>
    <x v="48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d v="2015-05-09T19:09:22"/>
    <n v="1426014562"/>
    <x v="600"/>
    <x v="0"/>
    <n v="1"/>
    <x v="1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x v="0"/>
    <n v="6"/>
    <x v="1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x v="0"/>
    <n v="0"/>
    <x v="1"/>
    <s v="technology/web"/>
    <x v="109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x v="0"/>
    <n v="13"/>
    <x v="1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x v="0"/>
    <n v="0"/>
    <x v="1"/>
    <s v="technology/web"/>
    <x v="109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d v="2015-08-23T08:35:08"/>
    <n v="1436430908"/>
    <x v="605"/>
    <x v="0"/>
    <n v="8"/>
    <x v="1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x v="0"/>
    <n v="1"/>
    <x v="1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x v="0"/>
    <n v="0"/>
    <x v="1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x v="0"/>
    <n v="5"/>
    <x v="1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x v="0"/>
    <n v="1"/>
    <x v="1"/>
    <s v="technology/web"/>
    <x v="48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x v="0"/>
    <n v="0"/>
    <x v="1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x v="0"/>
    <n v="0"/>
    <x v="1"/>
    <s v="technology/web"/>
    <x v="109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d v="2016-09-02T00:45:46"/>
    <n v="1470185146"/>
    <x v="612"/>
    <x v="0"/>
    <n v="0"/>
    <x v="1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x v="0"/>
    <n v="121"/>
    <x v="1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x v="0"/>
    <n v="0"/>
    <x v="1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x v="0"/>
    <n v="0"/>
    <x v="1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x v="0"/>
    <n v="0"/>
    <x v="1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x v="0"/>
    <n v="3"/>
    <x v="1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x v="0"/>
    <n v="0"/>
    <x v="1"/>
    <s v="technology/web"/>
    <x v="109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d v="2014-11-25T16:36:30"/>
    <n v="1411745790"/>
    <x v="619"/>
    <x v="0"/>
    <n v="1"/>
    <x v="1"/>
    <s v="technology/web"/>
    <x v="489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x v="0"/>
    <n v="1"/>
    <x v="1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x v="0"/>
    <n v="3"/>
    <x v="1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x v="0"/>
    <n v="9"/>
    <x v="1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x v="0"/>
    <n v="0"/>
    <x v="1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x v="0"/>
    <n v="0"/>
    <x v="1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x v="0"/>
    <n v="0"/>
    <x v="1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x v="0"/>
    <n v="39"/>
    <x v="1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x v="0"/>
    <n v="1"/>
    <x v="1"/>
    <s v="technology/web"/>
    <x v="459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x v="0"/>
    <n v="0"/>
    <x v="1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x v="0"/>
    <n v="3"/>
    <x v="1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x v="0"/>
    <n v="1"/>
    <x v="1"/>
    <s v="technology/web"/>
    <x v="494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x v="0"/>
    <n v="9"/>
    <x v="1"/>
    <s v="technology/web"/>
    <x v="495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x v="0"/>
    <n v="0"/>
    <x v="1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x v="0"/>
    <n v="25"/>
    <x v="1"/>
    <s v="technology/web"/>
    <x v="496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x v="0"/>
    <n v="1"/>
    <x v="1"/>
    <s v="technology/web"/>
    <x v="459"/>
    <n v="1"/>
    <x v="2"/>
    <x v="7"/>
  </r>
  <r>
    <n v="635"/>
    <x v="635"/>
    <s v="Network used for building technology development teams."/>
    <x v="31"/>
    <n v="2"/>
    <x v="1"/>
    <x v="0"/>
    <s v="USD"/>
    <n v="1428804762"/>
    <d v="2015-04-12T02:12:42"/>
    <n v="1426212762"/>
    <x v="635"/>
    <x v="0"/>
    <n v="1"/>
    <x v="1"/>
    <s v="technology/web"/>
    <x v="168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x v="0"/>
    <n v="1"/>
    <x v="1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x v="0"/>
    <n v="0"/>
    <x v="1"/>
    <s v="technology/web"/>
    <x v="109"/>
    <e v="#DIV/0!"/>
    <x v="2"/>
    <x v="7"/>
  </r>
  <r>
    <n v="638"/>
    <x v="638"/>
    <s v="O0"/>
    <x v="61"/>
    <n v="18"/>
    <x v="1"/>
    <x v="12"/>
    <s v="EUR"/>
    <n v="1490447662"/>
    <d v="2017-03-25T13:14:22"/>
    <n v="1485267262"/>
    <x v="638"/>
    <x v="0"/>
    <n v="6"/>
    <x v="1"/>
    <s v="technology/web"/>
    <x v="497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d v="2014-10-13T13:59:55"/>
    <n v="1408024795"/>
    <x v="639"/>
    <x v="0"/>
    <n v="1"/>
    <x v="1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x v="0"/>
    <n v="2"/>
    <x v="0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x v="0"/>
    <n v="315"/>
    <x v="0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x v="0"/>
    <n v="2174"/>
    <x v="0"/>
    <s v="technology/wearables"/>
    <x v="5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x v="0"/>
    <n v="152"/>
    <x v="0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x v="0"/>
    <n v="1021"/>
    <x v="0"/>
    <s v="technology/wearables"/>
    <x v="503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d v="2016-08-12T00:37:54"/>
    <n v="1468370274"/>
    <x v="645"/>
    <x v="0"/>
    <n v="237"/>
    <x v="0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x v="0"/>
    <n v="27"/>
    <x v="0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x v="0"/>
    <n v="17"/>
    <x v="0"/>
    <s v="technology/wearables"/>
    <x v="506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d v="2014-10-14T16:38:28"/>
    <n v="1410280708"/>
    <x v="648"/>
    <x v="0"/>
    <n v="27"/>
    <x v="0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x v="0"/>
    <n v="82"/>
    <x v="0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x v="0"/>
    <n v="48"/>
    <x v="0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x v="0"/>
    <n v="105"/>
    <x v="0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x v="0"/>
    <n v="28"/>
    <x v="0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x v="0"/>
    <n v="1107"/>
    <x v="0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x v="0"/>
    <n v="1013"/>
    <x v="0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x v="0"/>
    <n v="274"/>
    <x v="0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x v="0"/>
    <n v="87"/>
    <x v="0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x v="0"/>
    <n v="99"/>
    <x v="0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x v="0"/>
    <n v="276"/>
    <x v="0"/>
    <s v="technology/wearables"/>
    <x v="517"/>
    <n v="109.33695652173913"/>
    <x v="2"/>
    <x v="8"/>
  </r>
  <r>
    <n v="659"/>
    <x v="659"/>
    <s v="Sync up your lifestyle"/>
    <x v="9"/>
    <n v="3017"/>
    <x v="0"/>
    <x v="0"/>
    <s v="USD"/>
    <n v="1440339295"/>
    <d v="2015-08-23T14:14:55"/>
    <n v="1437747295"/>
    <x v="659"/>
    <x v="0"/>
    <n v="21"/>
    <x v="0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x v="0"/>
    <n v="18"/>
    <x v="1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x v="0"/>
    <n v="9"/>
    <x v="1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x v="0"/>
    <n v="4"/>
    <x v="1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x v="0"/>
    <n v="7"/>
    <x v="1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x v="0"/>
    <n v="29"/>
    <x v="1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x v="0"/>
    <n v="12"/>
    <x v="1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x v="0"/>
    <n v="4"/>
    <x v="1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x v="0"/>
    <n v="28"/>
    <x v="1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x v="0"/>
    <n v="25"/>
    <x v="1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x v="0"/>
    <n v="28"/>
    <x v="1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x v="0"/>
    <n v="310"/>
    <x v="1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x v="0"/>
    <n v="15"/>
    <x v="1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x v="0"/>
    <n v="215"/>
    <x v="1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x v="0"/>
    <n v="3"/>
    <x v="1"/>
    <s v="technology/wearables"/>
    <x v="531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d v="2014-08-12T02:47:07"/>
    <n v="1402627627"/>
    <x v="674"/>
    <x v="0"/>
    <n v="2"/>
    <x v="1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x v="0"/>
    <n v="26"/>
    <x v="1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x v="0"/>
    <n v="24"/>
    <x v="1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x v="0"/>
    <n v="96"/>
    <x v="1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x v="0"/>
    <n v="17"/>
    <x v="1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x v="0"/>
    <n v="94"/>
    <x v="1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x v="0"/>
    <n v="129"/>
    <x v="1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x v="0"/>
    <n v="1"/>
    <x v="1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x v="0"/>
    <n v="4"/>
    <x v="1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x v="0"/>
    <n v="3"/>
    <x v="1"/>
    <s v="technology/wearables"/>
    <x v="539"/>
    <n v="99.333333333333329"/>
    <x v="2"/>
    <x v="8"/>
  </r>
  <r>
    <n v="684"/>
    <x v="684"/>
    <s v="Arcus gives your fingers super powers."/>
    <x v="163"/>
    <n v="23948"/>
    <x v="2"/>
    <x v="0"/>
    <s v="USD"/>
    <n v="1406257200"/>
    <d v="2014-07-25T03:00:00"/>
    <n v="1403176891"/>
    <x v="684"/>
    <x v="0"/>
    <n v="135"/>
    <x v="1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x v="0"/>
    <n v="10"/>
    <x v="1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x v="0"/>
    <n v="0"/>
    <x v="1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x v="0"/>
    <n v="6"/>
    <x v="1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x v="0"/>
    <n v="36"/>
    <x v="1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x v="0"/>
    <n v="336"/>
    <x v="1"/>
    <s v="technology/wearables"/>
    <x v="544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x v="0"/>
    <n v="34"/>
    <x v="1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x v="0"/>
    <n v="10"/>
    <x v="1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x v="0"/>
    <n v="201"/>
    <x v="1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x v="0"/>
    <n v="296"/>
    <x v="1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x v="0"/>
    <n v="7"/>
    <x v="1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x v="0"/>
    <n v="7"/>
    <x v="1"/>
    <s v="technology/wearables"/>
    <x v="550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d v="2014-07-25T22:15:02"/>
    <n v="1403734502"/>
    <x v="696"/>
    <x v="0"/>
    <n v="1"/>
    <x v="1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x v="0"/>
    <n v="114"/>
    <x v="1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x v="0"/>
    <n v="29"/>
    <x v="1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x v="0"/>
    <n v="890"/>
    <x v="1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x v="0"/>
    <n v="31"/>
    <x v="1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x v="0"/>
    <n v="21"/>
    <x v="1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x v="0"/>
    <n v="37"/>
    <x v="1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x v="0"/>
    <n v="7"/>
    <x v="1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x v="0"/>
    <n v="4"/>
    <x v="1"/>
    <s v="technology/wearables"/>
    <x v="559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d v="2017-01-21T11:47:58"/>
    <n v="1482407278"/>
    <x v="705"/>
    <x v="0"/>
    <n v="5"/>
    <x v="1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x v="0"/>
    <n v="0"/>
    <x v="1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x v="0"/>
    <n v="456"/>
    <x v="1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x v="0"/>
    <n v="369"/>
    <x v="1"/>
    <s v="technology/wearables"/>
    <x v="562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x v="0"/>
    <n v="2"/>
    <x v="1"/>
    <s v="technology/wearables"/>
    <x v="563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x v="0"/>
    <n v="0"/>
    <x v="1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x v="0"/>
    <n v="338"/>
    <x v="1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x v="0"/>
    <n v="4"/>
    <x v="1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x v="0"/>
    <n v="1"/>
    <x v="1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x v="0"/>
    <n v="28"/>
    <x v="1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x v="0"/>
    <n v="12"/>
    <x v="1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x v="0"/>
    <n v="16"/>
    <x v="1"/>
    <s v="technology/wearables"/>
    <x v="569"/>
    <n v="44.6875"/>
    <x v="2"/>
    <x v="8"/>
  </r>
  <r>
    <n v="717"/>
    <x v="717"/>
    <s v="Cool air flowing under clothing keeps you cool."/>
    <x v="57"/>
    <n v="305"/>
    <x v="2"/>
    <x v="0"/>
    <s v="USD"/>
    <n v="1409949002"/>
    <d v="2014-09-05T20:30:02"/>
    <n v="1407357002"/>
    <x v="717"/>
    <x v="0"/>
    <n v="4"/>
    <x v="1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x v="0"/>
    <n v="4"/>
    <x v="1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x v="0"/>
    <n v="10"/>
    <x v="1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x v="0"/>
    <n v="41"/>
    <x v="0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x v="0"/>
    <n v="119"/>
    <x v="0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x v="0"/>
    <n v="153"/>
    <x v="0"/>
    <s v="publishing/nonfiction"/>
    <x v="575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x v="0"/>
    <n v="100"/>
    <x v="0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x v="0"/>
    <n v="143"/>
    <x v="0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x v="0"/>
    <n v="140"/>
    <x v="0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x v="0"/>
    <n v="35"/>
    <x v="0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x v="0"/>
    <n v="149"/>
    <x v="0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x v="0"/>
    <n v="130"/>
    <x v="0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x v="0"/>
    <n v="120"/>
    <x v="0"/>
    <s v="publishing/nonfiction"/>
    <x v="314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d v="2011-12-07T17:53:11"/>
    <n v="1320688391"/>
    <x v="730"/>
    <x v="0"/>
    <n v="265"/>
    <x v="0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x v="0"/>
    <n v="71"/>
    <x v="0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x v="0"/>
    <n v="13"/>
    <x v="0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x v="0"/>
    <n v="169"/>
    <x v="0"/>
    <s v="publishing/nonfiction"/>
    <x v="584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x v="0"/>
    <n v="57"/>
    <x v="0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x v="0"/>
    <n v="229"/>
    <x v="0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x v="0"/>
    <n v="108"/>
    <x v="0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x v="0"/>
    <n v="108"/>
    <x v="0"/>
    <s v="publishing/nonfiction"/>
    <x v="588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x v="0"/>
    <n v="41"/>
    <x v="0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x v="0"/>
    <n v="139"/>
    <x v="0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x v="0"/>
    <n v="19"/>
    <x v="0"/>
    <s v="publishing/nonfiction"/>
    <x v="202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d v="2013-06-11T15:33:26"/>
    <n v="1367940806"/>
    <x v="741"/>
    <x v="0"/>
    <n v="94"/>
    <x v="0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x v="0"/>
    <n v="23"/>
    <x v="0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x v="0"/>
    <n v="15"/>
    <x v="0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x v="0"/>
    <n v="62"/>
    <x v="0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x v="0"/>
    <n v="74"/>
    <x v="0"/>
    <s v="publishing/nonfiction"/>
    <x v="595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d v="2012-09-23T03:59:00"/>
    <n v="1346806909"/>
    <x v="746"/>
    <x v="0"/>
    <n v="97"/>
    <x v="0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x v="0"/>
    <n v="55"/>
    <x v="0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x v="0"/>
    <n v="44"/>
    <x v="0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x v="0"/>
    <n v="110"/>
    <x v="0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x v="0"/>
    <n v="59"/>
    <x v="0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x v="0"/>
    <n v="62"/>
    <x v="0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x v="0"/>
    <n v="105"/>
    <x v="0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x v="0"/>
    <n v="26"/>
    <x v="0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x v="0"/>
    <n v="49"/>
    <x v="0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x v="0"/>
    <n v="68"/>
    <x v="0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x v="0"/>
    <n v="22"/>
    <x v="0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x v="0"/>
    <n v="18"/>
    <x v="0"/>
    <s v="publishing/nonfiction"/>
    <x v="606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x v="0"/>
    <n v="19"/>
    <x v="0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x v="0"/>
    <n v="99"/>
    <x v="0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x v="0"/>
    <n v="0"/>
    <x v="1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x v="0"/>
    <n v="6"/>
    <x v="1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x v="0"/>
    <n v="0"/>
    <x v="1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x v="0"/>
    <n v="1"/>
    <x v="1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x v="0"/>
    <n v="0"/>
    <x v="1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x v="0"/>
    <n v="44"/>
    <x v="1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x v="0"/>
    <n v="0"/>
    <x v="1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x v="0"/>
    <n v="3"/>
    <x v="1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x v="0"/>
    <n v="0"/>
    <x v="1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x v="0"/>
    <n v="52"/>
    <x v="1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x v="0"/>
    <n v="0"/>
    <x v="1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x v="0"/>
    <n v="1"/>
    <x v="1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x v="0"/>
    <n v="1"/>
    <x v="1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x v="0"/>
    <n v="2"/>
    <x v="1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x v="0"/>
    <n v="9"/>
    <x v="1"/>
    <s v="publishing/fiction"/>
    <x v="616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x v="0"/>
    <n v="5"/>
    <x v="1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x v="0"/>
    <n v="57"/>
    <x v="1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x v="0"/>
    <n v="3"/>
    <x v="1"/>
    <s v="publishing/fiction"/>
    <x v="449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x v="0"/>
    <n v="1"/>
    <x v="1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x v="0"/>
    <n v="6"/>
    <x v="1"/>
    <s v="publishing/fiction"/>
    <x v="129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x v="0"/>
    <n v="27"/>
    <x v="0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x v="0"/>
    <n v="25"/>
    <x v="0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x v="0"/>
    <n v="14"/>
    <x v="0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x v="0"/>
    <n v="35"/>
    <x v="0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x v="0"/>
    <n v="10"/>
    <x v="0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x v="0"/>
    <n v="29"/>
    <x v="0"/>
    <s v="music/rock"/>
    <x v="621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x v="0"/>
    <n v="44"/>
    <x v="0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x v="0"/>
    <n v="17"/>
    <x v="0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x v="0"/>
    <n v="34"/>
    <x v="0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x v="0"/>
    <n v="14"/>
    <x v="0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x v="0"/>
    <n v="156"/>
    <x v="0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x v="0"/>
    <n v="128"/>
    <x v="0"/>
    <s v="music/rock"/>
    <x v="627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x v="0"/>
    <n v="60"/>
    <x v="0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x v="0"/>
    <n v="32"/>
    <x v="0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x v="0"/>
    <n v="53"/>
    <x v="0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x v="0"/>
    <n v="184"/>
    <x v="0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x v="0"/>
    <n v="90"/>
    <x v="0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x v="0"/>
    <n v="71"/>
    <x v="0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x v="0"/>
    <n v="87"/>
    <x v="0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x v="0"/>
    <n v="28"/>
    <x v="0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x v="0"/>
    <n v="56"/>
    <x v="0"/>
    <s v="music/rock"/>
    <x v="6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x v="0"/>
    <n v="51"/>
    <x v="0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x v="0"/>
    <n v="75"/>
    <x v="0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x v="0"/>
    <n v="38"/>
    <x v="0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x v="0"/>
    <n v="18"/>
    <x v="0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x v="0"/>
    <n v="54"/>
    <x v="0"/>
    <s v="music/rock"/>
    <x v="2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d v="2011-09-07T16:35:39"/>
    <n v="1312821339"/>
    <x v="806"/>
    <x v="0"/>
    <n v="71"/>
    <x v="0"/>
    <s v="music/rock"/>
    <x v="638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d v="2017-03-01T02:00:00"/>
    <n v="1485270311"/>
    <x v="807"/>
    <x v="0"/>
    <n v="57"/>
    <x v="0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x v="0"/>
    <n v="43"/>
    <x v="0"/>
    <s v="music/rock"/>
    <x v="31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x v="0"/>
    <n v="52"/>
    <x v="0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x v="0"/>
    <n v="27"/>
    <x v="0"/>
    <s v="music/rock"/>
    <x v="2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x v="0"/>
    <n v="12"/>
    <x v="0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x v="0"/>
    <n v="33"/>
    <x v="0"/>
    <s v="music/rock"/>
    <x v="641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x v="0"/>
    <n v="96"/>
    <x v="0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x v="0"/>
    <n v="28"/>
    <x v="0"/>
    <s v="music/rock"/>
    <x v="64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d v="2014-11-01T22:01:43"/>
    <n v="1412287303"/>
    <x v="815"/>
    <x v="0"/>
    <n v="43"/>
    <x v="0"/>
    <s v="music/rock"/>
    <x v="644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x v="0"/>
    <n v="205"/>
    <x v="0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x v="0"/>
    <n v="23"/>
    <x v="0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x v="0"/>
    <n v="19"/>
    <x v="0"/>
    <s v="music/rock"/>
    <x v="647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d v="2013-12-21T04:44:00"/>
    <n v="1386806254"/>
    <x v="819"/>
    <x v="0"/>
    <n v="14"/>
    <x v="0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x v="0"/>
    <n v="38"/>
    <x v="0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x v="0"/>
    <n v="78"/>
    <x v="0"/>
    <s v="music/rock"/>
    <x v="31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x v="0"/>
    <n v="69"/>
    <x v="0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x v="0"/>
    <n v="33"/>
    <x v="0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x v="0"/>
    <n v="54"/>
    <x v="0"/>
    <s v="music/rock"/>
    <x v="652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x v="0"/>
    <n v="99"/>
    <x v="0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x v="0"/>
    <n v="49"/>
    <x v="0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x v="0"/>
    <n v="11"/>
    <x v="0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x v="0"/>
    <n v="38"/>
    <x v="0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x v="0"/>
    <n v="16"/>
    <x v="0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x v="0"/>
    <n v="32"/>
    <x v="0"/>
    <s v="music/rock"/>
    <x v="655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x v="0"/>
    <n v="20"/>
    <x v="0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x v="0"/>
    <n v="154"/>
    <x v="0"/>
    <s v="music/rock"/>
    <x v="657"/>
    <n v="97.993896103896105"/>
    <x v="4"/>
    <x v="11"/>
  </r>
  <r>
    <n v="833"/>
    <x v="833"/>
    <s v="This is an American rock album."/>
    <x v="12"/>
    <n v="6100"/>
    <x v="0"/>
    <x v="0"/>
    <s v="USD"/>
    <n v="1397941475"/>
    <d v="2014-04-19T21:04:35"/>
    <n v="1395349475"/>
    <x v="833"/>
    <x v="0"/>
    <n v="41"/>
    <x v="0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x v="0"/>
    <n v="75"/>
    <x v="0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x v="0"/>
    <n v="40"/>
    <x v="0"/>
    <s v="music/rock"/>
    <x v="660"/>
    <n v="58.625"/>
    <x v="4"/>
    <x v="11"/>
  </r>
  <r>
    <n v="836"/>
    <x v="836"/>
    <s v="An album you can bring home to mom."/>
    <x v="10"/>
    <n v="5046.5200000000004"/>
    <x v="0"/>
    <x v="0"/>
    <s v="USD"/>
    <n v="1381108918"/>
    <d v="2013-10-07T01:21:58"/>
    <n v="1378516918"/>
    <x v="836"/>
    <x v="0"/>
    <n v="46"/>
    <x v="0"/>
    <s v="music/rock"/>
    <x v="661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x v="0"/>
    <n v="62"/>
    <x v="0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x v="0"/>
    <n v="61"/>
    <x v="0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x v="0"/>
    <n v="96"/>
    <x v="0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x v="0"/>
    <n v="190"/>
    <x v="0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x v="1"/>
    <n v="94"/>
    <x v="0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x v="1"/>
    <n v="39"/>
    <x v="0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x v="0"/>
    <n v="127"/>
    <x v="0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x v="1"/>
    <n v="159"/>
    <x v="0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x v="0"/>
    <n v="177"/>
    <x v="0"/>
    <s v="music/metal"/>
    <x v="670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x v="0"/>
    <n v="47"/>
    <x v="0"/>
    <s v="music/metal"/>
    <x v="671"/>
    <n v="28.553404255319148"/>
    <x v="4"/>
    <x v="12"/>
  </r>
  <r>
    <n v="847"/>
    <x v="847"/>
    <s v="MUSIC WITH MEANING!  MUSIC THAT MATTERS!!!"/>
    <x v="185"/>
    <n v="10"/>
    <x v="0"/>
    <x v="0"/>
    <s v="USD"/>
    <n v="1436555376"/>
    <d v="2015-07-10T19:09:36"/>
    <n v="1433963376"/>
    <x v="847"/>
    <x v="0"/>
    <n v="1"/>
    <x v="0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x v="0"/>
    <n v="16"/>
    <x v="0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x v="0"/>
    <n v="115"/>
    <x v="0"/>
    <s v="music/metal"/>
    <x v="672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x v="0"/>
    <n v="133"/>
    <x v="0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x v="0"/>
    <n v="70"/>
    <x v="0"/>
    <s v="music/metal"/>
    <x v="674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x v="0"/>
    <n v="62"/>
    <x v="0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x v="0"/>
    <n v="10"/>
    <x v="0"/>
    <s v="music/metal"/>
    <x v="31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x v="0"/>
    <n v="499"/>
    <x v="0"/>
    <s v="music/metal"/>
    <x v="676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x v="0"/>
    <n v="47"/>
    <x v="0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x v="0"/>
    <n v="28"/>
    <x v="0"/>
    <s v="music/metal"/>
    <x v="678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x v="0"/>
    <n v="24"/>
    <x v="0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x v="0"/>
    <n v="76"/>
    <x v="0"/>
    <s v="music/metal"/>
    <x v="679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x v="0"/>
    <n v="98"/>
    <x v="0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x v="0"/>
    <n v="48"/>
    <x v="1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x v="0"/>
    <n v="2"/>
    <x v="1"/>
    <s v="music/jazz"/>
    <x v="682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x v="0"/>
    <n v="4"/>
    <x v="1"/>
    <s v="music/jazz"/>
    <x v="683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x v="0"/>
    <n v="5"/>
    <x v="1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x v="0"/>
    <n v="79"/>
    <x v="1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x v="0"/>
    <n v="2"/>
    <x v="1"/>
    <s v="music/jazz"/>
    <x v="686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x v="0"/>
    <n v="11"/>
    <x v="1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x v="0"/>
    <n v="11"/>
    <x v="1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x v="0"/>
    <n v="1"/>
    <x v="1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x v="0"/>
    <n v="3"/>
    <x v="1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x v="0"/>
    <n v="5"/>
    <x v="1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x v="0"/>
    <n v="12"/>
    <x v="1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x v="0"/>
    <n v="2"/>
    <x v="1"/>
    <s v="music/jazz"/>
    <x v="693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x v="0"/>
    <n v="5"/>
    <x v="1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x v="0"/>
    <n v="21"/>
    <x v="1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x v="0"/>
    <n v="0"/>
    <x v="1"/>
    <s v="music/jazz"/>
    <x v="109"/>
    <e v="#DIV/0!"/>
    <x v="4"/>
    <x v="13"/>
  </r>
  <r>
    <n v="876"/>
    <x v="876"/>
    <s v="What was the greatest record shop ever?  DOBELLS!"/>
    <x v="189"/>
    <n v="1286"/>
    <x v="2"/>
    <x v="1"/>
    <s v="GBP"/>
    <n v="1359978927"/>
    <d v="2013-02-04T11:55:27"/>
    <n v="1357127727"/>
    <x v="876"/>
    <x v="0"/>
    <n v="45"/>
    <x v="1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x v="0"/>
    <n v="29"/>
    <x v="1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x v="0"/>
    <n v="2"/>
    <x v="1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x v="0"/>
    <n v="30"/>
    <x v="1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x v="0"/>
    <n v="8"/>
    <x v="1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x v="0"/>
    <n v="1"/>
    <x v="1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x v="0"/>
    <n v="14"/>
    <x v="1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x v="0"/>
    <n v="24"/>
    <x v="1"/>
    <s v="music/indie rock"/>
    <x v="702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x v="0"/>
    <n v="2"/>
    <x v="1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x v="0"/>
    <n v="21"/>
    <x v="1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x v="0"/>
    <n v="7"/>
    <x v="1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x v="0"/>
    <n v="0"/>
    <x v="1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x v="0"/>
    <n v="4"/>
    <x v="1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x v="0"/>
    <n v="32"/>
    <x v="1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x v="0"/>
    <n v="4"/>
    <x v="1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x v="0"/>
    <n v="9"/>
    <x v="1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x v="0"/>
    <n v="17"/>
    <x v="1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x v="0"/>
    <n v="5"/>
    <x v="1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x v="0"/>
    <n v="53"/>
    <x v="1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x v="0"/>
    <n v="7"/>
    <x v="1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x v="0"/>
    <n v="72"/>
    <x v="1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x v="0"/>
    <n v="0"/>
    <x v="1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x v="0"/>
    <n v="2"/>
    <x v="1"/>
    <s v="music/indie rock"/>
    <x v="712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x v="0"/>
    <n v="8"/>
    <x v="1"/>
    <s v="music/indie rock"/>
    <x v="713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x v="0"/>
    <n v="2"/>
    <x v="1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x v="0"/>
    <n v="0"/>
    <x v="1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x v="0"/>
    <n v="3"/>
    <x v="1"/>
    <s v="music/jazz"/>
    <x v="715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x v="0"/>
    <n v="4"/>
    <x v="1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x v="0"/>
    <n v="3"/>
    <x v="1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x v="0"/>
    <n v="6"/>
    <x v="1"/>
    <s v="music/jazz"/>
    <x v="717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d v="2014-03-13T03:33:10"/>
    <n v="1392093190"/>
    <x v="906"/>
    <x v="0"/>
    <n v="0"/>
    <x v="1"/>
    <s v="music/jazz"/>
    <x v="109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x v="0"/>
    <n v="0"/>
    <x v="1"/>
    <s v="music/jazz"/>
    <x v="109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x v="0"/>
    <n v="0"/>
    <x v="1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x v="0"/>
    <n v="8"/>
    <x v="1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x v="0"/>
    <n v="5"/>
    <x v="1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x v="0"/>
    <n v="0"/>
    <x v="1"/>
    <s v="music/jazz"/>
    <x v="109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x v="0"/>
    <n v="2"/>
    <x v="1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x v="0"/>
    <n v="24"/>
    <x v="1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x v="0"/>
    <n v="0"/>
    <x v="1"/>
    <s v="music/jazz"/>
    <x v="109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x v="0"/>
    <n v="9"/>
    <x v="1"/>
    <s v="music/jazz"/>
    <x v="721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x v="0"/>
    <n v="0"/>
    <x v="1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x v="0"/>
    <n v="1"/>
    <x v="1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x v="0"/>
    <n v="10"/>
    <x v="1"/>
    <s v="music/jazz"/>
    <x v="723"/>
    <n v="19.600000000000001"/>
    <x v="4"/>
    <x v="13"/>
  </r>
  <r>
    <n v="919"/>
    <x v="919"/>
    <s v="Cool jazz with a New Orleans flavor."/>
    <x v="22"/>
    <n v="100"/>
    <x v="2"/>
    <x v="0"/>
    <s v="USD"/>
    <n v="1355930645"/>
    <d v="2012-12-19T15:24:05"/>
    <n v="1352906645"/>
    <x v="919"/>
    <x v="0"/>
    <n v="1"/>
    <x v="1"/>
    <s v="music/jazz"/>
    <x v="724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x v="0"/>
    <n v="0"/>
    <x v="1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x v="0"/>
    <n v="20"/>
    <x v="1"/>
    <s v="music/jazz"/>
    <x v="725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x v="0"/>
    <n v="30"/>
    <x v="1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x v="0"/>
    <n v="6"/>
    <x v="1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x v="0"/>
    <n v="15"/>
    <x v="1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x v="0"/>
    <n v="5"/>
    <x v="1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x v="0"/>
    <n v="0"/>
    <x v="1"/>
    <s v="music/jazz"/>
    <x v="109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d v="2012-05-14T19:44:55"/>
    <n v="1334432695"/>
    <x v="927"/>
    <x v="0"/>
    <n v="0"/>
    <x v="1"/>
    <s v="music/jazz"/>
    <x v="109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x v="0"/>
    <n v="28"/>
    <x v="1"/>
    <s v="music/jazz"/>
    <x v="729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x v="0"/>
    <n v="0"/>
    <x v="1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x v="0"/>
    <n v="5"/>
    <x v="1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x v="0"/>
    <n v="7"/>
    <x v="1"/>
    <s v="music/jazz"/>
    <x v="731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x v="0"/>
    <n v="30"/>
    <x v="1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x v="0"/>
    <n v="2"/>
    <x v="1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x v="0"/>
    <n v="30"/>
    <x v="1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x v="0"/>
    <n v="2"/>
    <x v="1"/>
    <s v="music/jazz"/>
    <x v="735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x v="0"/>
    <n v="0"/>
    <x v="1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x v="0"/>
    <n v="2"/>
    <x v="1"/>
    <s v="music/jazz"/>
    <x v="736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x v="0"/>
    <n v="1"/>
    <x v="1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x v="0"/>
    <n v="2"/>
    <x v="1"/>
    <s v="music/jazz"/>
    <x v="738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x v="0"/>
    <n v="14"/>
    <x v="1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x v="0"/>
    <n v="31"/>
    <x v="1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x v="0"/>
    <n v="16"/>
    <x v="1"/>
    <s v="technology/wearables"/>
    <x v="741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x v="0"/>
    <n v="12"/>
    <x v="1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x v="0"/>
    <n v="96"/>
    <x v="1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x v="0"/>
    <n v="16"/>
    <x v="1"/>
    <s v="technology/wearables"/>
    <x v="74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x v="0"/>
    <n v="5"/>
    <x v="1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x v="0"/>
    <n v="0"/>
    <x v="1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x v="0"/>
    <n v="8"/>
    <x v="1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x v="0"/>
    <n v="7"/>
    <x v="1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x v="0"/>
    <n v="24"/>
    <x v="1"/>
    <s v="technology/wearables"/>
    <x v="748"/>
    <n v="58.416666666666664"/>
    <x v="2"/>
    <x v="8"/>
  </r>
  <r>
    <n v="951"/>
    <x v="951"/>
    <s v="Revolutionizing the way we walk our dogs!"/>
    <x v="63"/>
    <n v="19195"/>
    <x v="2"/>
    <x v="0"/>
    <s v="USD"/>
    <n v="1465054872"/>
    <d v="2016-06-04T15:41:12"/>
    <n v="1461166872"/>
    <x v="951"/>
    <x v="0"/>
    <n v="121"/>
    <x v="1"/>
    <s v="technology/wearables"/>
    <x v="74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d v="2016-11-18T15:43:32"/>
    <n v="1476888212"/>
    <x v="952"/>
    <x v="0"/>
    <n v="196"/>
    <x v="1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x v="0"/>
    <n v="5"/>
    <x v="1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x v="0"/>
    <n v="73"/>
    <x v="1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x v="0"/>
    <n v="93"/>
    <x v="1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x v="0"/>
    <n v="17"/>
    <x v="1"/>
    <s v="technology/wearables"/>
    <x v="754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d v="2016-11-17T14:15:33"/>
    <n v="1476710133"/>
    <x v="957"/>
    <x v="0"/>
    <n v="7"/>
    <x v="1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x v="0"/>
    <n v="17"/>
    <x v="1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x v="0"/>
    <n v="171"/>
    <x v="1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x v="0"/>
    <n v="188"/>
    <x v="1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x v="0"/>
    <n v="110"/>
    <x v="1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x v="0"/>
    <n v="37"/>
    <x v="1"/>
    <s v="technology/wearables"/>
    <x v="760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d v="2016-10-17T15:15:19"/>
    <n v="1473693319"/>
    <x v="963"/>
    <x v="0"/>
    <n v="9"/>
    <x v="1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x v="0"/>
    <n v="29"/>
    <x v="1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x v="0"/>
    <n v="6"/>
    <x v="1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x v="0"/>
    <n v="30"/>
    <x v="1"/>
    <s v="technology/wearables"/>
    <x v="764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x v="0"/>
    <n v="81"/>
    <x v="1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x v="0"/>
    <n v="4"/>
    <x v="1"/>
    <s v="technology/wearables"/>
    <x v="766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d v="2017-02-09T07:16:47"/>
    <n v="1483773407"/>
    <x v="969"/>
    <x v="0"/>
    <n v="11"/>
    <x v="1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x v="0"/>
    <n v="14"/>
    <x v="1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x v="0"/>
    <n v="5"/>
    <x v="1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x v="0"/>
    <n v="45"/>
    <x v="1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x v="0"/>
    <n v="8"/>
    <x v="1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x v="0"/>
    <n v="3"/>
    <x v="1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x v="0"/>
    <n v="24"/>
    <x v="1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x v="0"/>
    <n v="18"/>
    <x v="1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x v="0"/>
    <n v="12"/>
    <x v="1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x v="0"/>
    <n v="123"/>
    <x v="1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x v="0"/>
    <n v="96"/>
    <x v="1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x v="0"/>
    <n v="31"/>
    <x v="1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x v="0"/>
    <n v="4"/>
    <x v="1"/>
    <s v="technology/wearables"/>
    <x v="778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x v="0"/>
    <n v="3"/>
    <x v="1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x v="0"/>
    <n v="179"/>
    <x v="1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x v="0"/>
    <n v="3"/>
    <x v="1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x v="0"/>
    <n v="23"/>
    <x v="1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x v="0"/>
    <n v="23"/>
    <x v="1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x v="0"/>
    <n v="41"/>
    <x v="1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x v="0"/>
    <n v="0"/>
    <x v="1"/>
    <s v="technology/wearables"/>
    <x v="109"/>
    <e v="#DIV/0!"/>
    <x v="2"/>
    <x v="8"/>
  </r>
  <r>
    <n v="989"/>
    <x v="989"/>
    <s v="The most useful phone charger you will ever buy"/>
    <x v="3"/>
    <n v="1677"/>
    <x v="2"/>
    <x v="0"/>
    <s v="USD"/>
    <n v="1475101495"/>
    <d v="2016-09-28T22:24:55"/>
    <n v="1472509495"/>
    <x v="989"/>
    <x v="0"/>
    <n v="32"/>
    <x v="1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x v="0"/>
    <n v="2"/>
    <x v="1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x v="0"/>
    <n v="7"/>
    <x v="1"/>
    <s v="technology/wearables"/>
    <x v="785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x v="0"/>
    <n v="4"/>
    <x v="1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x v="0"/>
    <n v="196"/>
    <x v="1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x v="0"/>
    <n v="11"/>
    <x v="1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x v="0"/>
    <n v="9"/>
    <x v="1"/>
    <s v="technology/wearables"/>
    <x v="789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x v="0"/>
    <n v="5"/>
    <x v="1"/>
    <s v="technology/wearables"/>
    <x v="790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x v="0"/>
    <n v="8"/>
    <x v="1"/>
    <s v="technology/wearables"/>
    <x v="698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x v="0"/>
    <n v="229"/>
    <x v="1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x v="0"/>
    <n v="40"/>
    <x v="1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x v="0"/>
    <n v="6"/>
    <x v="1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x v="0"/>
    <n v="4"/>
    <x v="1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x v="0"/>
    <n v="22"/>
    <x v="1"/>
    <s v="technology/wearables"/>
    <x v="794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x v="0"/>
    <n v="15"/>
    <x v="1"/>
    <s v="technology/wearables"/>
    <x v="79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x v="0"/>
    <n v="95"/>
    <x v="1"/>
    <s v="technology/wearables"/>
    <x v="796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x v="0"/>
    <n v="161"/>
    <x v="1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x v="0"/>
    <n v="8"/>
    <x v="1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x v="0"/>
    <n v="76"/>
    <x v="1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x v="0"/>
    <n v="1"/>
    <x v="1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x v="0"/>
    <n v="101"/>
    <x v="1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x v="0"/>
    <n v="4"/>
    <x v="1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x v="0"/>
    <n v="1"/>
    <x v="1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x v="0"/>
    <n v="775"/>
    <x v="1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x v="0"/>
    <n v="90"/>
    <x v="1"/>
    <s v="technology/wearables"/>
    <x v="805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d v="2015-01-01T00:03:35"/>
    <n v="1415750615"/>
    <x v="1014"/>
    <x v="0"/>
    <n v="16"/>
    <x v="1"/>
    <s v="technology/wearables"/>
    <x v="806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x v="0"/>
    <n v="6"/>
    <x v="1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x v="0"/>
    <n v="38"/>
    <x v="1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x v="0"/>
    <n v="355"/>
    <x v="1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x v="0"/>
    <n v="7"/>
    <x v="1"/>
    <s v="technology/wearables"/>
    <x v="809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x v="0"/>
    <n v="400"/>
    <x v="1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x v="0"/>
    <n v="30"/>
    <x v="0"/>
    <s v="music/electronic music"/>
    <x v="81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x v="1"/>
    <n v="478"/>
    <x v="0"/>
    <s v="music/electronic music"/>
    <x v="812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x v="1"/>
    <n v="74"/>
    <x v="0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x v="0"/>
    <n v="131"/>
    <x v="0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x v="1"/>
    <n v="61"/>
    <x v="0"/>
    <s v="music/electronic music"/>
    <x v="815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x v="1"/>
    <n v="1071"/>
    <x v="0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x v="1"/>
    <n v="122"/>
    <x v="0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x v="1"/>
    <n v="111"/>
    <x v="0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x v="1"/>
    <n v="255"/>
    <x v="0"/>
    <s v="music/electronic music"/>
    <x v="819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x v="0"/>
    <n v="141"/>
    <x v="0"/>
    <s v="music/electronic music"/>
    <x v="820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d v="2016-09-12T11:35:49"/>
    <n v="1472470549"/>
    <x v="1030"/>
    <x v="0"/>
    <n v="159"/>
    <x v="0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x v="0"/>
    <n v="99"/>
    <x v="0"/>
    <s v="music/electronic music"/>
    <x v="202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d v="2016-06-23T16:00:25"/>
    <n v="1464105625"/>
    <x v="1032"/>
    <x v="0"/>
    <n v="96"/>
    <x v="0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x v="0"/>
    <n v="27"/>
    <x v="0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x v="0"/>
    <n v="166"/>
    <x v="0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x v="0"/>
    <n v="76"/>
    <x v="0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x v="0"/>
    <n v="211"/>
    <x v="0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x v="0"/>
    <n v="21"/>
    <x v="0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x v="0"/>
    <n v="61"/>
    <x v="0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x v="0"/>
    <n v="30"/>
    <x v="0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x v="0"/>
    <n v="1"/>
    <x v="1"/>
    <s v="journalism/audio"/>
    <x v="385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x v="0"/>
    <n v="0"/>
    <x v="1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x v="0"/>
    <n v="1"/>
    <x v="1"/>
    <s v="journalism/audio"/>
    <x v="829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x v="0"/>
    <n v="292"/>
    <x v="1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x v="0"/>
    <n v="2"/>
    <x v="1"/>
    <s v="journalism/audio"/>
    <x v="831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x v="0"/>
    <n v="8"/>
    <x v="1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x v="0"/>
    <n v="0"/>
    <x v="1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x v="0"/>
    <n v="1"/>
    <x v="1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x v="0"/>
    <n v="4"/>
    <x v="1"/>
    <s v="journalism/audio"/>
    <x v="834"/>
    <n v="53"/>
    <x v="5"/>
    <x v="16"/>
  </r>
  <r>
    <n v="1049"/>
    <x v="1049"/>
    <s v="------"/>
    <x v="14"/>
    <n v="0"/>
    <x v="1"/>
    <x v="0"/>
    <s v="USD"/>
    <n v="1455272445"/>
    <d v="2016-02-12T10:20:45"/>
    <n v="1452680445"/>
    <x v="1049"/>
    <x v="0"/>
    <n v="0"/>
    <x v="1"/>
    <s v="journalism/audio"/>
    <x v="109"/>
    <e v="#DIV/0!"/>
    <x v="5"/>
    <x v="16"/>
  </r>
  <r>
    <n v="1050"/>
    <x v="1050"/>
    <s v="Secularism is on the rise and I hear you.Talk to me."/>
    <x v="30"/>
    <n v="0"/>
    <x v="1"/>
    <x v="0"/>
    <s v="USD"/>
    <n v="1442257677"/>
    <d v="2015-09-14T19:07:57"/>
    <n v="1439665677"/>
    <x v="1050"/>
    <x v="0"/>
    <n v="0"/>
    <x v="1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x v="0"/>
    <n v="0"/>
    <x v="1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x v="0"/>
    <n v="0"/>
    <x v="1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x v="0"/>
    <n v="1"/>
    <x v="1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x v="0"/>
    <n v="0"/>
    <x v="1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x v="0"/>
    <n v="0"/>
    <x v="1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x v="0"/>
    <n v="0"/>
    <x v="1"/>
    <s v="journalism/audio"/>
    <x v="109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x v="0"/>
    <n v="0"/>
    <x v="1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x v="0"/>
    <n v="0"/>
    <x v="1"/>
    <s v="journalism/audio"/>
    <x v="109"/>
    <e v="#DIV/0!"/>
    <x v="5"/>
    <x v="16"/>
  </r>
  <r>
    <n v="1059"/>
    <x v="1059"/>
    <s v="Turning myself into a vocal artist."/>
    <x v="184"/>
    <n v="0"/>
    <x v="1"/>
    <x v="0"/>
    <s v="USD"/>
    <n v="1426269456"/>
    <d v="2015-03-13T17:57:36"/>
    <n v="1423681056"/>
    <x v="1059"/>
    <x v="0"/>
    <n v="0"/>
    <x v="1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x v="0"/>
    <n v="1"/>
    <x v="1"/>
    <s v="journalism/audio"/>
    <x v="460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x v="0"/>
    <n v="0"/>
    <x v="1"/>
    <s v="journalism/audio"/>
    <x v="109"/>
    <e v="#DIV/0!"/>
    <x v="5"/>
    <x v="16"/>
  </r>
  <r>
    <n v="1062"/>
    <x v="1062"/>
    <s v="SEE US ON PATREON www.badgirlartwork.com"/>
    <x v="212"/>
    <n v="190"/>
    <x v="1"/>
    <x v="0"/>
    <s v="USD"/>
    <n v="1468351341"/>
    <d v="2016-07-12T19:22:21"/>
    <n v="1467746541"/>
    <x v="1062"/>
    <x v="0"/>
    <n v="4"/>
    <x v="1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x v="0"/>
    <n v="0"/>
    <x v="1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x v="0"/>
    <n v="123"/>
    <x v="1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x v="0"/>
    <n v="5"/>
    <x v="1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x v="0"/>
    <n v="148"/>
    <x v="1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x v="0"/>
    <n v="10"/>
    <x v="1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x v="0"/>
    <n v="4"/>
    <x v="1"/>
    <s v="games/video games"/>
    <x v="840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x v="0"/>
    <n v="21"/>
    <x v="1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x v="0"/>
    <n v="2"/>
    <x v="1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x v="0"/>
    <n v="0"/>
    <x v="1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x v="0"/>
    <n v="4"/>
    <x v="1"/>
    <s v="games/video games"/>
    <x v="84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x v="0"/>
    <n v="1"/>
    <x v="1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x v="0"/>
    <n v="30"/>
    <x v="1"/>
    <s v="games/video games"/>
    <x v="844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x v="0"/>
    <n v="3"/>
    <x v="1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x v="0"/>
    <n v="975"/>
    <x v="1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x v="0"/>
    <n v="167"/>
    <x v="1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x v="0"/>
    <n v="5"/>
    <x v="1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x v="0"/>
    <n v="18"/>
    <x v="1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x v="0"/>
    <n v="98"/>
    <x v="1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x v="0"/>
    <n v="4"/>
    <x v="1"/>
    <s v="games/video games"/>
    <x v="850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x v="0"/>
    <n v="3"/>
    <x v="1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x v="0"/>
    <n v="1"/>
    <x v="1"/>
    <s v="games/video games"/>
    <x v="380"/>
    <n v="410"/>
    <x v="6"/>
    <x v="17"/>
  </r>
  <r>
    <n v="1084"/>
    <x v="1084"/>
    <s v="I want to start my own channel for gaming"/>
    <x v="131"/>
    <n v="0"/>
    <x v="2"/>
    <x v="0"/>
    <s v="USD"/>
    <n v="1407534804"/>
    <d v="2014-08-08T21:53:24"/>
    <n v="1404942804"/>
    <x v="1084"/>
    <x v="0"/>
    <n v="0"/>
    <x v="1"/>
    <s v="games/video games"/>
    <x v="109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x v="0"/>
    <n v="9"/>
    <x v="1"/>
    <s v="games/video games"/>
    <x v="851"/>
    <n v="114"/>
    <x v="6"/>
    <x v="17"/>
  </r>
  <r>
    <n v="1086"/>
    <x v="1086"/>
    <s v="Humanity's future in the Galaxy"/>
    <x v="102"/>
    <n v="15"/>
    <x v="2"/>
    <x v="0"/>
    <s v="USD"/>
    <n v="1408913291"/>
    <d v="2014-08-24T20:48:11"/>
    <n v="1406321291"/>
    <x v="1086"/>
    <x v="0"/>
    <n v="2"/>
    <x v="1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x v="0"/>
    <n v="0"/>
    <x v="1"/>
    <s v="games/video games"/>
    <x v="109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x v="0"/>
    <n v="147"/>
    <x v="1"/>
    <s v="games/video games"/>
    <x v="853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d v="2015-06-26T04:32:55"/>
    <n v="1432701175"/>
    <x v="1089"/>
    <x v="0"/>
    <n v="49"/>
    <x v="1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x v="0"/>
    <n v="1"/>
    <x v="1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x v="0"/>
    <n v="2"/>
    <x v="1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x v="0"/>
    <n v="7"/>
    <x v="1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x v="0"/>
    <n v="4"/>
    <x v="1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x v="0"/>
    <n v="27"/>
    <x v="1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x v="0"/>
    <n v="94"/>
    <x v="1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x v="0"/>
    <n v="29"/>
    <x v="1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x v="0"/>
    <n v="7"/>
    <x v="1"/>
    <s v="games/video games"/>
    <x v="86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x v="0"/>
    <n v="22"/>
    <x v="1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x v="0"/>
    <n v="1"/>
    <x v="1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x v="0"/>
    <n v="10"/>
    <x v="1"/>
    <s v="games/video games"/>
    <x v="453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x v="0"/>
    <n v="6"/>
    <x v="1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x v="0"/>
    <n v="24"/>
    <x v="1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x v="0"/>
    <n v="15"/>
    <x v="1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x v="0"/>
    <n v="37"/>
    <x v="1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x v="0"/>
    <n v="20"/>
    <x v="1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x v="0"/>
    <n v="7"/>
    <x v="1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x v="0"/>
    <n v="0"/>
    <x v="1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x v="0"/>
    <n v="21"/>
    <x v="1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x v="0"/>
    <n v="3"/>
    <x v="1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x v="0"/>
    <n v="11"/>
    <x v="1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x v="0"/>
    <n v="1"/>
    <x v="1"/>
    <s v="games/video games"/>
    <x v="167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x v="0"/>
    <n v="312"/>
    <x v="1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x v="0"/>
    <n v="1"/>
    <x v="1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x v="0"/>
    <n v="3"/>
    <x v="1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x v="0"/>
    <n v="4"/>
    <x v="1"/>
    <s v="games/video games"/>
    <x v="875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x v="0"/>
    <n v="10"/>
    <x v="1"/>
    <s v="games/video games"/>
    <x v="876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x v="0"/>
    <n v="8"/>
    <x v="1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x v="0"/>
    <n v="3"/>
    <x v="1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x v="0"/>
    <n v="1"/>
    <x v="1"/>
    <s v="games/video games"/>
    <x v="879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x v="0"/>
    <n v="0"/>
    <x v="1"/>
    <s v="games/video games"/>
    <x v="109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x v="0"/>
    <n v="5"/>
    <x v="1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x v="0"/>
    <n v="0"/>
    <x v="1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x v="0"/>
    <n v="3"/>
    <x v="1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x v="0"/>
    <n v="7"/>
    <x v="1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x v="0"/>
    <n v="0"/>
    <x v="1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x v="0"/>
    <n v="2"/>
    <x v="1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x v="0"/>
    <n v="23"/>
    <x v="1"/>
    <s v="games/mobile games"/>
    <x v="883"/>
    <n v="25.434782608695652"/>
    <x v="6"/>
    <x v="18"/>
  </r>
  <r>
    <n v="1128"/>
    <x v="1128"/>
    <s v="#havingfunFTW"/>
    <x v="28"/>
    <n v="1"/>
    <x v="2"/>
    <x v="1"/>
    <s v="GBP"/>
    <n v="1407425717"/>
    <d v="2014-08-07T15:35:17"/>
    <n v="1404833717"/>
    <x v="1128"/>
    <x v="0"/>
    <n v="1"/>
    <x v="1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x v="0"/>
    <n v="2"/>
    <x v="1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x v="0"/>
    <n v="3"/>
    <x v="1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x v="0"/>
    <n v="0"/>
    <x v="1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x v="0"/>
    <n v="13"/>
    <x v="1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x v="0"/>
    <n v="1"/>
    <x v="1"/>
    <s v="games/mobile games"/>
    <x v="886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x v="0"/>
    <n v="1"/>
    <x v="1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x v="0"/>
    <n v="1"/>
    <x v="1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x v="0"/>
    <n v="6"/>
    <x v="1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x v="0"/>
    <n v="39"/>
    <x v="1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x v="0"/>
    <n v="4"/>
    <x v="1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x v="0"/>
    <n v="1"/>
    <x v="1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x v="0"/>
    <n v="0"/>
    <x v="1"/>
    <s v="games/mobile games"/>
    <x v="109"/>
    <e v="#DIV/0!"/>
    <x v="6"/>
    <x v="18"/>
  </r>
  <r>
    <n v="1141"/>
    <x v="1141"/>
    <s v="I think this will be a great game!"/>
    <x v="2"/>
    <n v="0"/>
    <x v="2"/>
    <x v="12"/>
    <s v="EUR"/>
    <n v="1436460450"/>
    <d v="2015-07-09T16:47:30"/>
    <n v="1433868450"/>
    <x v="1141"/>
    <x v="0"/>
    <n v="0"/>
    <x v="1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x v="0"/>
    <n v="0"/>
    <x v="1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x v="0"/>
    <n v="8"/>
    <x v="1"/>
    <s v="games/mobile games"/>
    <x v="890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x v="0"/>
    <n v="0"/>
    <x v="1"/>
    <s v="food/food trucks"/>
    <x v="109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x v="0"/>
    <n v="1"/>
    <x v="1"/>
    <s v="food/food trucks"/>
    <x v="41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x v="0"/>
    <n v="12"/>
    <x v="1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x v="0"/>
    <n v="0"/>
    <x v="1"/>
    <s v="food/food trucks"/>
    <x v="109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x v="0"/>
    <n v="3"/>
    <x v="1"/>
    <s v="food/food trucks"/>
    <x v="892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d v="2016-06-16T17:02:46"/>
    <n v="1463504566"/>
    <x v="1149"/>
    <x v="0"/>
    <n v="2"/>
    <x v="1"/>
    <s v="food/food trucks"/>
    <x v="840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d v="2016-01-08T22:54:35"/>
    <n v="1447109675"/>
    <x v="1150"/>
    <x v="0"/>
    <n v="6"/>
    <x v="1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x v="0"/>
    <n v="0"/>
    <x v="1"/>
    <s v="food/food trucks"/>
    <x v="109"/>
    <e v="#DIV/0!"/>
    <x v="7"/>
    <x v="19"/>
  </r>
  <r>
    <n v="1152"/>
    <x v="1152"/>
    <s v="Peruvian food truck with an LA twist."/>
    <x v="194"/>
    <n v="911"/>
    <x v="2"/>
    <x v="0"/>
    <s v="USD"/>
    <n v="1431709312"/>
    <d v="2015-05-15T17:01:52"/>
    <n v="1429117312"/>
    <x v="1152"/>
    <x v="0"/>
    <n v="15"/>
    <x v="1"/>
    <s v="food/food trucks"/>
    <x v="894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d v="2015-06-18T17:08:25"/>
    <n v="1432055305"/>
    <x v="1153"/>
    <x v="0"/>
    <n v="1"/>
    <x v="1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x v="0"/>
    <n v="3"/>
    <x v="1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x v="0"/>
    <n v="8"/>
    <x v="1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x v="0"/>
    <n v="0"/>
    <x v="1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x v="0"/>
    <n v="3"/>
    <x v="1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x v="0"/>
    <n v="3"/>
    <x v="1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x v="0"/>
    <n v="0"/>
    <x v="1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x v="0"/>
    <n v="19"/>
    <x v="1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x v="0"/>
    <n v="0"/>
    <x v="1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x v="0"/>
    <n v="2"/>
    <x v="1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x v="0"/>
    <n v="0"/>
    <x v="1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x v="0"/>
    <n v="0"/>
    <x v="1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x v="0"/>
    <n v="25"/>
    <x v="1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x v="0"/>
    <n v="8"/>
    <x v="1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x v="0"/>
    <n v="16"/>
    <x v="1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x v="0"/>
    <n v="3"/>
    <x v="1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x v="0"/>
    <n v="3"/>
    <x v="1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x v="0"/>
    <n v="2"/>
    <x v="1"/>
    <s v="food/food trucks"/>
    <x v="177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x v="0"/>
    <n v="1"/>
    <x v="1"/>
    <s v="food/food trucks"/>
    <x v="370"/>
    <n v="25"/>
    <x v="7"/>
    <x v="19"/>
  </r>
  <r>
    <n v="1172"/>
    <x v="1172"/>
    <s v="Bringing YOUR favorite dog recipes to the streets."/>
    <x v="7"/>
    <n v="0"/>
    <x v="2"/>
    <x v="0"/>
    <s v="USD"/>
    <n v="1408551752"/>
    <d v="2014-08-20T16:22:32"/>
    <n v="1405959752"/>
    <x v="1172"/>
    <x v="0"/>
    <n v="0"/>
    <x v="1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x v="0"/>
    <n v="1"/>
    <x v="1"/>
    <s v="food/food trucks"/>
    <x v="907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x v="0"/>
    <n v="19"/>
    <x v="1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x v="0"/>
    <n v="9"/>
    <x v="1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x v="0"/>
    <n v="1"/>
    <x v="1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x v="0"/>
    <n v="0"/>
    <x v="1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x v="0"/>
    <n v="1"/>
    <x v="1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x v="0"/>
    <n v="5"/>
    <x v="1"/>
    <s v="food/food trucks"/>
    <x v="911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x v="0"/>
    <n v="85"/>
    <x v="1"/>
    <s v="food/food trucks"/>
    <x v="912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d v="2015-03-01T08:08:41"/>
    <n v="1422605321"/>
    <x v="1181"/>
    <x v="0"/>
    <n v="3"/>
    <x v="1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x v="0"/>
    <n v="4"/>
    <x v="1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x v="0"/>
    <n v="3"/>
    <x v="1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x v="0"/>
    <n v="375"/>
    <x v="0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x v="0"/>
    <n v="111"/>
    <x v="0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x v="0"/>
    <n v="123"/>
    <x v="0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x v="0"/>
    <n v="70"/>
    <x v="0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x v="0"/>
    <n v="85"/>
    <x v="0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x v="0"/>
    <n v="86"/>
    <x v="0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x v="0"/>
    <n v="13"/>
    <x v="0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x v="0"/>
    <n v="33"/>
    <x v="0"/>
    <s v="photography/photobooks"/>
    <x v="921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x v="0"/>
    <n v="15"/>
    <x v="0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x v="0"/>
    <n v="273"/>
    <x v="0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x v="0"/>
    <n v="714"/>
    <x v="0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x v="0"/>
    <n v="170"/>
    <x v="0"/>
    <s v="photography/photobooks"/>
    <x v="920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x v="0"/>
    <n v="512"/>
    <x v="0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x v="0"/>
    <n v="314"/>
    <x v="0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x v="0"/>
    <n v="167"/>
    <x v="0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x v="0"/>
    <n v="9"/>
    <x v="0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x v="0"/>
    <n v="103"/>
    <x v="0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x v="0"/>
    <n v="111"/>
    <x v="0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x v="0"/>
    <n v="271"/>
    <x v="0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x v="0"/>
    <n v="101"/>
    <x v="0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x v="0"/>
    <n v="57"/>
    <x v="0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x v="0"/>
    <n v="62"/>
    <x v="0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x v="0"/>
    <n v="32"/>
    <x v="0"/>
    <s v="photography/photobooks"/>
    <x v="935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d v="2016-03-31T10:00:00"/>
    <n v="1456827573"/>
    <x v="1207"/>
    <x v="0"/>
    <n v="141"/>
    <x v="0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x v="0"/>
    <n v="75"/>
    <x v="0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x v="0"/>
    <n v="46"/>
    <x v="0"/>
    <s v="photography/photobooks"/>
    <x v="938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d v="2015-05-31T21:00:00"/>
    <n v="1431124572"/>
    <x v="1210"/>
    <x v="0"/>
    <n v="103"/>
    <x v="0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x v="0"/>
    <n v="6"/>
    <x v="0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x v="0"/>
    <n v="83"/>
    <x v="0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x v="0"/>
    <n v="108"/>
    <x v="0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x v="0"/>
    <n v="25"/>
    <x v="0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x v="0"/>
    <n v="549"/>
    <x v="0"/>
    <s v="photography/photobooks"/>
    <x v="944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d v="2015-10-02T23:03:00"/>
    <n v="1441032457"/>
    <x v="1216"/>
    <x v="0"/>
    <n v="222"/>
    <x v="0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x v="0"/>
    <n v="183"/>
    <x v="0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x v="0"/>
    <n v="89"/>
    <x v="0"/>
    <s v="photography/photobooks"/>
    <x v="94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x v="0"/>
    <n v="253"/>
    <x v="0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x v="0"/>
    <n v="140"/>
    <x v="0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x v="0"/>
    <n v="103"/>
    <x v="0"/>
    <s v="photography/photobooks"/>
    <x v="950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d v="2016-04-01T04:00:00"/>
    <n v="1456852647"/>
    <x v="1222"/>
    <x v="0"/>
    <n v="138"/>
    <x v="0"/>
    <s v="photography/photobooks"/>
    <x v="951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x v="0"/>
    <n v="191"/>
    <x v="0"/>
    <s v="photography/photobooks"/>
    <x v="952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x v="0"/>
    <n v="18"/>
    <x v="1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x v="0"/>
    <n v="3"/>
    <x v="1"/>
    <s v="music/world music"/>
    <x v="954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x v="0"/>
    <n v="40"/>
    <x v="1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x v="0"/>
    <n v="0"/>
    <x v="1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x v="0"/>
    <n v="24"/>
    <x v="1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x v="0"/>
    <n v="1"/>
    <x v="1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x v="0"/>
    <n v="0"/>
    <x v="1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x v="0"/>
    <n v="0"/>
    <x v="1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x v="0"/>
    <n v="1"/>
    <x v="1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x v="0"/>
    <n v="6"/>
    <x v="1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x v="0"/>
    <n v="0"/>
    <x v="1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x v="0"/>
    <n v="6"/>
    <x v="1"/>
    <s v="music/world music"/>
    <x v="959"/>
    <n v="35"/>
    <x v="4"/>
    <x v="21"/>
  </r>
  <r>
    <n v="1236"/>
    <x v="1236"/>
    <s v="Raising money to give the musicians their due."/>
    <x v="30"/>
    <n v="0"/>
    <x v="1"/>
    <x v="0"/>
    <s v="USD"/>
    <n v="1343491200"/>
    <d v="2012-07-28T16:00:00"/>
    <n v="1342801164"/>
    <x v="1236"/>
    <x v="0"/>
    <n v="0"/>
    <x v="1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x v="0"/>
    <n v="0"/>
    <x v="1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x v="0"/>
    <n v="3"/>
    <x v="1"/>
    <s v="music/world music"/>
    <x v="960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d v="2012-01-05T23:06:07"/>
    <n v="1323212767"/>
    <x v="1239"/>
    <x v="0"/>
    <n v="0"/>
    <x v="1"/>
    <s v="music/world music"/>
    <x v="109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x v="0"/>
    <n v="8"/>
    <x v="1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x v="0"/>
    <n v="34"/>
    <x v="1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x v="0"/>
    <n v="1"/>
    <x v="1"/>
    <s v="music/world music"/>
    <x v="963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x v="0"/>
    <n v="38"/>
    <x v="1"/>
    <s v="music/world music"/>
    <x v="964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x v="1"/>
    <n v="45"/>
    <x v="0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x v="1"/>
    <n v="17"/>
    <x v="0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x v="1"/>
    <n v="31"/>
    <x v="0"/>
    <s v="music/rock"/>
    <x v="96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d v="2013-05-06T07:00:55"/>
    <n v="1365231655"/>
    <x v="1247"/>
    <x v="1"/>
    <n v="50"/>
    <x v="0"/>
    <s v="music/rock"/>
    <x v="968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x v="1"/>
    <n v="59"/>
    <x v="0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x v="1"/>
    <n v="81"/>
    <x v="0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x v="1"/>
    <n v="508"/>
    <x v="0"/>
    <s v="music/rock"/>
    <x v="97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x v="1"/>
    <n v="74"/>
    <x v="0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x v="1"/>
    <n v="141"/>
    <x v="0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x v="1"/>
    <n v="711"/>
    <x v="0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x v="1"/>
    <n v="141"/>
    <x v="0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x v="1"/>
    <n v="109"/>
    <x v="0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x v="1"/>
    <n v="361"/>
    <x v="0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x v="1"/>
    <n v="176"/>
    <x v="0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x v="1"/>
    <n v="670"/>
    <x v="0"/>
    <s v="music/rock"/>
    <x v="979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x v="1"/>
    <n v="96"/>
    <x v="0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x v="1"/>
    <n v="74"/>
    <x v="0"/>
    <s v="music/rock"/>
    <x v="981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x v="1"/>
    <n v="52"/>
    <x v="0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x v="1"/>
    <n v="105"/>
    <x v="0"/>
    <s v="music/rock"/>
    <x v="983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d v="2014-03-29T01:00:00"/>
    <n v="1393034470"/>
    <x v="1263"/>
    <x v="1"/>
    <n v="41"/>
    <x v="0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x v="1"/>
    <n v="34"/>
    <x v="0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x v="1"/>
    <n v="66"/>
    <x v="0"/>
    <s v="music/rock"/>
    <x v="986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x v="1"/>
    <n v="50"/>
    <x v="0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x v="1"/>
    <n v="159"/>
    <x v="0"/>
    <s v="music/rock"/>
    <x v="972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x v="1"/>
    <n v="182"/>
    <x v="0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x v="1"/>
    <n v="206"/>
    <x v="0"/>
    <s v="music/rock"/>
    <x v="989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x v="1"/>
    <n v="169"/>
    <x v="0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x v="1"/>
    <n v="31"/>
    <x v="0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x v="1"/>
    <n v="28"/>
    <x v="0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x v="1"/>
    <n v="54"/>
    <x v="0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x v="1"/>
    <n v="467"/>
    <x v="0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x v="1"/>
    <n v="389"/>
    <x v="0"/>
    <s v="music/rock"/>
    <x v="993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x v="1"/>
    <n v="68"/>
    <x v="0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x v="1"/>
    <n v="413"/>
    <x v="0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x v="1"/>
    <n v="190"/>
    <x v="0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x v="1"/>
    <n v="189"/>
    <x v="0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x v="1"/>
    <n v="130"/>
    <x v="0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x v="1"/>
    <n v="74"/>
    <x v="0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x v="1"/>
    <n v="274"/>
    <x v="0"/>
    <s v="music/rock"/>
    <x v="999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x v="1"/>
    <n v="22"/>
    <x v="0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x v="0"/>
    <n v="31"/>
    <x v="0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x v="0"/>
    <n v="63"/>
    <x v="0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x v="0"/>
    <n v="20"/>
    <x v="0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x v="0"/>
    <n v="25"/>
    <x v="0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x v="0"/>
    <n v="61"/>
    <x v="0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x v="0"/>
    <n v="52"/>
    <x v="0"/>
    <s v="theater/plays"/>
    <x v="1005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d v="2015-04-23T06:59:00"/>
    <n v="1427121931"/>
    <x v="1290"/>
    <x v="0"/>
    <n v="86"/>
    <x v="0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x v="0"/>
    <n v="42"/>
    <x v="0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x v="0"/>
    <n v="52"/>
    <x v="0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x v="0"/>
    <n v="120"/>
    <x v="0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x v="0"/>
    <n v="22"/>
    <x v="0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x v="0"/>
    <n v="64"/>
    <x v="0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x v="0"/>
    <n v="23"/>
    <x v="0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x v="0"/>
    <n v="238"/>
    <x v="0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x v="0"/>
    <n v="33"/>
    <x v="0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x v="0"/>
    <n v="32"/>
    <x v="0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x v="0"/>
    <n v="24"/>
    <x v="0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x v="0"/>
    <n v="29"/>
    <x v="0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x v="0"/>
    <n v="50"/>
    <x v="0"/>
    <s v="theater/plays"/>
    <x v="31"/>
    <n v="50"/>
    <x v="1"/>
    <x v="6"/>
  </r>
  <r>
    <n v="1303"/>
    <x v="1303"/>
    <s v="Groundbreaking queer theatre."/>
    <x v="8"/>
    <n v="4559.13"/>
    <x v="0"/>
    <x v="1"/>
    <s v="GBP"/>
    <n v="1469962800"/>
    <d v="2016-07-31T11:00:00"/>
    <n v="1468578920"/>
    <x v="1303"/>
    <x v="0"/>
    <n v="108"/>
    <x v="0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x v="0"/>
    <n v="104"/>
    <x v="1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x v="0"/>
    <n v="86"/>
    <x v="1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x v="0"/>
    <n v="356"/>
    <x v="1"/>
    <s v="technology/wearables"/>
    <x v="1019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d v="2016-02-17T12:04:39"/>
    <n v="1453118679"/>
    <x v="1307"/>
    <x v="0"/>
    <n v="45"/>
    <x v="1"/>
    <s v="technology/wearables"/>
    <x v="1020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d v="2016-10-08T14:43:32"/>
    <n v="1472481812"/>
    <x v="1308"/>
    <x v="0"/>
    <n v="38"/>
    <x v="1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x v="0"/>
    <n v="35"/>
    <x v="1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x v="0"/>
    <n v="24"/>
    <x v="1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x v="0"/>
    <n v="100"/>
    <x v="1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x v="0"/>
    <n v="1"/>
    <x v="1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x v="0"/>
    <n v="122"/>
    <x v="1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x v="0"/>
    <n v="11"/>
    <x v="1"/>
    <s v="technology/wearables"/>
    <x v="102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x v="0"/>
    <n v="248"/>
    <x v="1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x v="0"/>
    <n v="1"/>
    <x v="1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x v="0"/>
    <n v="19"/>
    <x v="1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x v="0"/>
    <n v="135"/>
    <x v="1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x v="0"/>
    <n v="9"/>
    <x v="1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x v="0"/>
    <n v="3"/>
    <x v="1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x v="0"/>
    <n v="7"/>
    <x v="1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x v="0"/>
    <n v="4"/>
    <x v="1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x v="0"/>
    <n v="44"/>
    <x v="1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x v="0"/>
    <n v="90"/>
    <x v="1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x v="0"/>
    <n v="8"/>
    <x v="1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x v="0"/>
    <n v="11"/>
    <x v="1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x v="0"/>
    <n v="41"/>
    <x v="1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x v="0"/>
    <n v="15"/>
    <x v="1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x v="0"/>
    <n v="9"/>
    <x v="1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x v="0"/>
    <n v="50"/>
    <x v="1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x v="0"/>
    <n v="34"/>
    <x v="1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x v="0"/>
    <n v="0"/>
    <x v="1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x v="0"/>
    <n v="0"/>
    <x v="1"/>
    <s v="technology/wearables"/>
    <x v="109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x v="0"/>
    <n v="276"/>
    <x v="1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x v="0"/>
    <n v="16"/>
    <x v="1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x v="0"/>
    <n v="224"/>
    <x v="1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x v="0"/>
    <n v="140"/>
    <x v="1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x v="0"/>
    <n v="15"/>
    <x v="1"/>
    <s v="technology/wearables"/>
    <x v="1049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d v="2014-12-08T16:31:55"/>
    <n v="1414164715"/>
    <x v="1339"/>
    <x v="0"/>
    <n v="37"/>
    <x v="1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x v="0"/>
    <n v="0"/>
    <x v="1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x v="0"/>
    <n v="46"/>
    <x v="1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x v="0"/>
    <n v="1"/>
    <x v="1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x v="0"/>
    <n v="323"/>
    <x v="1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x v="0"/>
    <n v="139"/>
    <x v="0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x v="0"/>
    <n v="7"/>
    <x v="0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x v="0"/>
    <n v="149"/>
    <x v="0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x v="0"/>
    <n v="31"/>
    <x v="0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x v="0"/>
    <n v="26"/>
    <x v="0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x v="0"/>
    <n v="172"/>
    <x v="0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x v="0"/>
    <n v="78"/>
    <x v="0"/>
    <s v="publishing/nonfiction"/>
    <x v="1059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x v="0"/>
    <n v="120"/>
    <x v="0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x v="0"/>
    <n v="227"/>
    <x v="0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x v="0"/>
    <n v="42"/>
    <x v="0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x v="0"/>
    <n v="64"/>
    <x v="0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x v="0"/>
    <n v="121"/>
    <x v="0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x v="0"/>
    <n v="87"/>
    <x v="0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x v="0"/>
    <n v="65"/>
    <x v="0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x v="0"/>
    <n v="49"/>
    <x v="0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x v="0"/>
    <n v="19"/>
    <x v="0"/>
    <s v="publishing/nonfiction"/>
    <x v="1068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x v="0"/>
    <n v="81"/>
    <x v="0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x v="0"/>
    <n v="264"/>
    <x v="0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x v="0"/>
    <n v="25"/>
    <x v="0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x v="0"/>
    <n v="5"/>
    <x v="0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x v="0"/>
    <n v="144"/>
    <x v="0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x v="0"/>
    <n v="92"/>
    <x v="0"/>
    <s v="music/rock"/>
    <x v="1073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d v="2014-11-27T00:54:23"/>
    <n v="1413158063"/>
    <x v="1366"/>
    <x v="0"/>
    <n v="147"/>
    <x v="0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x v="0"/>
    <n v="90"/>
    <x v="0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x v="0"/>
    <n v="87"/>
    <x v="0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x v="0"/>
    <n v="406"/>
    <x v="0"/>
    <s v="music/rock"/>
    <x v="1077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d v="2013-10-16T00:04:50"/>
    <n v="1380585890"/>
    <x v="1370"/>
    <x v="0"/>
    <n v="20"/>
    <x v="0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x v="0"/>
    <n v="70"/>
    <x v="0"/>
    <s v="music/rock"/>
    <x v="1079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d v="2012-07-12T17:45:32"/>
    <n v="1339523132"/>
    <x v="1372"/>
    <x v="0"/>
    <n v="16"/>
    <x v="0"/>
    <s v="music/rock"/>
    <x v="101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x v="0"/>
    <n v="52"/>
    <x v="0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x v="0"/>
    <n v="66"/>
    <x v="0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x v="0"/>
    <n v="109"/>
    <x v="0"/>
    <s v="music/rock"/>
    <x v="1082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d v="2016-12-03T17:03:26"/>
    <n v="1478189006"/>
    <x v="1376"/>
    <x v="0"/>
    <n v="168"/>
    <x v="0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x v="0"/>
    <n v="31"/>
    <x v="0"/>
    <s v="music/rock"/>
    <x v="1084"/>
    <n v="48.70967741935484"/>
    <x v="4"/>
    <x v="11"/>
  </r>
  <r>
    <n v="1378"/>
    <x v="1378"/>
    <s v="A psychedelic post rock masterpiece!"/>
    <x v="13"/>
    <n v="4067"/>
    <x v="0"/>
    <x v="1"/>
    <s v="GBP"/>
    <n v="1470075210"/>
    <d v="2016-08-01T18:13:30"/>
    <n v="1468779210"/>
    <x v="1378"/>
    <x v="0"/>
    <n v="133"/>
    <x v="0"/>
    <s v="music/rock"/>
    <x v="1085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d v="2015-06-05T11:47:56"/>
    <n v="1430912876"/>
    <x v="1379"/>
    <x v="0"/>
    <n v="151"/>
    <x v="0"/>
    <s v="music/rock"/>
    <x v="1086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x v="0"/>
    <n v="5"/>
    <x v="0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x v="0"/>
    <n v="73"/>
    <x v="0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x v="0"/>
    <n v="148"/>
    <x v="0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x v="0"/>
    <n v="93"/>
    <x v="0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x v="0"/>
    <n v="63"/>
    <x v="0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x v="0"/>
    <n v="134"/>
    <x v="0"/>
    <s v="music/rock"/>
    <x v="1092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d v="2015-07-29T15:31:29"/>
    <n v="1435591889"/>
    <x v="1386"/>
    <x v="0"/>
    <n v="14"/>
    <x v="0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x v="0"/>
    <n v="78"/>
    <x v="0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x v="0"/>
    <n v="112"/>
    <x v="0"/>
    <s v="music/rock"/>
    <x v="1095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x v="0"/>
    <n v="34"/>
    <x v="0"/>
    <s v="music/rock"/>
    <x v="663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x v="0"/>
    <n v="19"/>
    <x v="0"/>
    <s v="music/rock"/>
    <x v="1096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x v="0"/>
    <n v="13"/>
    <x v="0"/>
    <s v="music/rock"/>
    <x v="1097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x v="0"/>
    <n v="104"/>
    <x v="0"/>
    <s v="music/rock"/>
    <x v="1098"/>
    <n v="27.317307692307693"/>
    <x v="4"/>
    <x v="11"/>
  </r>
  <r>
    <n v="1393"/>
    <x v="1393"/>
    <s v="Rock n' Roll tales of our times"/>
    <x v="3"/>
    <n v="10235"/>
    <x v="0"/>
    <x v="0"/>
    <s v="USD"/>
    <n v="1470068523"/>
    <d v="2016-08-01T16:22:03"/>
    <n v="1467476523"/>
    <x v="1393"/>
    <x v="0"/>
    <n v="52"/>
    <x v="0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x v="0"/>
    <n v="17"/>
    <x v="0"/>
    <s v="music/rock"/>
    <x v="1100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d v="2017-01-14T21:48:01"/>
    <n v="1481838481"/>
    <x v="1395"/>
    <x v="0"/>
    <n v="82"/>
    <x v="0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x v="0"/>
    <n v="73"/>
    <x v="0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x v="0"/>
    <n v="158"/>
    <x v="0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x v="0"/>
    <n v="65"/>
    <x v="0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x v="0"/>
    <n v="184"/>
    <x v="0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x v="0"/>
    <n v="34"/>
    <x v="0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x v="0"/>
    <n v="240"/>
    <x v="0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x v="0"/>
    <n v="113"/>
    <x v="0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x v="0"/>
    <n v="66"/>
    <x v="0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x v="1"/>
    <n v="5"/>
    <x v="1"/>
    <s v="publishing/translations"/>
    <x v="1110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d v="2014-11-28T17:20:01"/>
    <n v="1414599601"/>
    <x v="1405"/>
    <x v="1"/>
    <n v="17"/>
    <x v="1"/>
    <s v="publishing/translations"/>
    <x v="714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d v="2015-12-12T10:00:00"/>
    <n v="1445336607"/>
    <x v="1406"/>
    <x v="0"/>
    <n v="3"/>
    <x v="1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x v="0"/>
    <n v="2"/>
    <x v="1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x v="0"/>
    <n v="6"/>
    <x v="1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x v="0"/>
    <n v="0"/>
    <x v="1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x v="0"/>
    <n v="1"/>
    <x v="1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x v="0"/>
    <n v="3"/>
    <x v="1"/>
    <s v="publishing/translations"/>
    <x v="1111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x v="0"/>
    <n v="13"/>
    <x v="1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x v="0"/>
    <n v="1"/>
    <x v="1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x v="0"/>
    <n v="1"/>
    <x v="1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x v="0"/>
    <n v="9"/>
    <x v="1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x v="0"/>
    <n v="0"/>
    <x v="1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x v="0"/>
    <n v="2"/>
    <x v="1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x v="0"/>
    <n v="1"/>
    <x v="1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x v="0"/>
    <n v="10"/>
    <x v="1"/>
    <s v="publishing/translations"/>
    <x v="1115"/>
    <n v="44.5"/>
    <x v="3"/>
    <x v="22"/>
  </r>
  <r>
    <n v="1420"/>
    <x v="1420"/>
    <s v="Help me butcher Shakespeare in a satirical fashion."/>
    <x v="252"/>
    <n v="3"/>
    <x v="2"/>
    <x v="0"/>
    <s v="USD"/>
    <n v="1467129686"/>
    <d v="2016-06-28T16:01:26"/>
    <n v="1464969686"/>
    <x v="1420"/>
    <x v="0"/>
    <n v="3"/>
    <x v="1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x v="0"/>
    <n v="2"/>
    <x v="1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x v="0"/>
    <n v="2"/>
    <x v="1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x v="0"/>
    <n v="1"/>
    <x v="1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x v="0"/>
    <n v="14"/>
    <x v="1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x v="0"/>
    <n v="0"/>
    <x v="1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x v="0"/>
    <n v="0"/>
    <x v="1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x v="0"/>
    <n v="4"/>
    <x v="1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x v="0"/>
    <n v="3"/>
    <x v="1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x v="0"/>
    <n v="0"/>
    <x v="1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x v="0"/>
    <n v="5"/>
    <x v="1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x v="0"/>
    <n v="47"/>
    <x v="1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x v="0"/>
    <n v="0"/>
    <x v="1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x v="0"/>
    <n v="10"/>
    <x v="1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x v="0"/>
    <n v="11"/>
    <x v="1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x v="0"/>
    <n v="2"/>
    <x v="1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x v="0"/>
    <n v="2"/>
    <x v="1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x v="0"/>
    <n v="22"/>
    <x v="1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x v="0"/>
    <n v="8"/>
    <x v="1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x v="0"/>
    <n v="6"/>
    <x v="1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x v="0"/>
    <n v="1"/>
    <x v="1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x v="0"/>
    <n v="3"/>
    <x v="1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x v="0"/>
    <n v="0"/>
    <x v="1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x v="0"/>
    <n v="0"/>
    <x v="1"/>
    <s v="publishing/translations"/>
    <x v="109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x v="0"/>
    <n v="0"/>
    <x v="1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x v="0"/>
    <n v="0"/>
    <x v="1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x v="0"/>
    <n v="0"/>
    <x v="1"/>
    <s v="publishing/translations"/>
    <x v="109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d v="2016-07-08T17:32:14"/>
    <n v="1465407134"/>
    <x v="1447"/>
    <x v="0"/>
    <n v="3"/>
    <x v="1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x v="0"/>
    <n v="0"/>
    <x v="1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x v="0"/>
    <n v="0"/>
    <x v="1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x v="0"/>
    <n v="1"/>
    <x v="1"/>
    <s v="publishing/translations"/>
    <x v="1129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x v="0"/>
    <n v="2"/>
    <x v="1"/>
    <s v="publishing/translations"/>
    <x v="1130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x v="0"/>
    <n v="0"/>
    <x v="1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x v="0"/>
    <n v="0"/>
    <x v="1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x v="0"/>
    <n v="1"/>
    <x v="1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x v="0"/>
    <n v="7"/>
    <x v="1"/>
    <s v="publishing/translations"/>
    <x v="1131"/>
    <n v="225"/>
    <x v="3"/>
    <x v="22"/>
  </r>
  <r>
    <n v="1456"/>
    <x v="1456"/>
    <s v="English Version of my auto-published novel"/>
    <x v="10"/>
    <n v="145"/>
    <x v="1"/>
    <x v="13"/>
    <s v="EUR"/>
    <n v="1483459365"/>
    <d v="2017-01-03T16:02:45"/>
    <n v="1480867365"/>
    <x v="1456"/>
    <x v="0"/>
    <n v="3"/>
    <x v="1"/>
    <s v="publishing/translations"/>
    <x v="1132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d v="2015-11-11T22:30:44"/>
    <n v="1444685444"/>
    <x v="1457"/>
    <x v="0"/>
    <n v="0"/>
    <x v="1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x v="0"/>
    <n v="0"/>
    <x v="1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x v="0"/>
    <n v="0"/>
    <x v="1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x v="0"/>
    <n v="0"/>
    <x v="1"/>
    <s v="publishing/translations"/>
    <x v="109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x v="1"/>
    <n v="340"/>
    <x v="0"/>
    <s v="publishing/radio &amp; podcasts"/>
    <x v="1133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x v="1"/>
    <n v="150"/>
    <x v="0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x v="1"/>
    <n v="25"/>
    <x v="0"/>
    <s v="publishing/radio &amp; podcasts"/>
    <x v="1135"/>
    <n v="35.44"/>
    <x v="3"/>
    <x v="23"/>
  </r>
  <r>
    <n v="1464"/>
    <x v="1464"/>
    <s v="The Best Science Media on the Web"/>
    <x v="10"/>
    <n v="8160"/>
    <x v="0"/>
    <x v="0"/>
    <s v="USD"/>
    <n v="1361029958"/>
    <d v="2013-02-16T15:52:38"/>
    <n v="1358437958"/>
    <x v="1464"/>
    <x v="1"/>
    <n v="234"/>
    <x v="0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x v="1"/>
    <n v="2602"/>
    <x v="0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x v="1"/>
    <n v="248"/>
    <x v="0"/>
    <s v="publishing/radio &amp; podcasts"/>
    <x v="1138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x v="1"/>
    <n v="600"/>
    <x v="0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x v="1"/>
    <n v="293"/>
    <x v="0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x v="1"/>
    <n v="321"/>
    <x v="0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x v="1"/>
    <n v="81"/>
    <x v="0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x v="1"/>
    <n v="343"/>
    <x v="0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x v="1"/>
    <n v="336"/>
    <x v="0"/>
    <s v="publishing/radio &amp; podcasts"/>
    <x v="1144"/>
    <n v="103.20238095238095"/>
    <x v="3"/>
    <x v="23"/>
  </r>
  <r>
    <n v="1473"/>
    <x v="1473"/>
    <s v="Public Radio Project"/>
    <x v="15"/>
    <n v="1807.74"/>
    <x v="0"/>
    <x v="0"/>
    <s v="USD"/>
    <n v="1330644639"/>
    <d v="2012-03-01T23:30:39"/>
    <n v="1328052639"/>
    <x v="1473"/>
    <x v="1"/>
    <n v="47"/>
    <x v="0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x v="1"/>
    <n v="76"/>
    <x v="0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x v="1"/>
    <n v="441"/>
    <x v="0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x v="1"/>
    <n v="916"/>
    <x v="0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x v="1"/>
    <n v="369"/>
    <x v="0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x v="1"/>
    <n v="20242"/>
    <x v="0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x v="1"/>
    <n v="71"/>
    <x v="0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x v="1"/>
    <n v="635"/>
    <x v="0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x v="0"/>
    <n v="6"/>
    <x v="1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x v="0"/>
    <n v="1"/>
    <x v="1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x v="0"/>
    <n v="2"/>
    <x v="1"/>
    <s v="publishing/fiction"/>
    <x v="1154"/>
    <n v="25"/>
    <x v="3"/>
    <x v="10"/>
  </r>
  <r>
    <n v="1484"/>
    <x v="1484"/>
    <s v="The mussings of an old wizard"/>
    <x v="13"/>
    <n v="0"/>
    <x v="2"/>
    <x v="0"/>
    <s v="USD"/>
    <n v="1342882260"/>
    <d v="2012-07-21T14:51:00"/>
    <n v="1337834963"/>
    <x v="1484"/>
    <x v="0"/>
    <n v="0"/>
    <x v="1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x v="0"/>
    <n v="3"/>
    <x v="1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x v="0"/>
    <n v="3"/>
    <x v="1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x v="0"/>
    <n v="0"/>
    <x v="1"/>
    <s v="publishing/fiction"/>
    <x v="109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x v="0"/>
    <n v="6"/>
    <x v="1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x v="0"/>
    <n v="0"/>
    <x v="1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x v="0"/>
    <n v="19"/>
    <x v="1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x v="0"/>
    <n v="1"/>
    <x v="1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x v="0"/>
    <n v="2"/>
    <x v="1"/>
    <s v="publishing/fiction"/>
    <x v="571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x v="0"/>
    <n v="0"/>
    <x v="1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x v="0"/>
    <n v="11"/>
    <x v="1"/>
    <s v="publishing/fiction"/>
    <x v="115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d v="2011-08-27T18:57:11"/>
    <n v="1311879431"/>
    <x v="1495"/>
    <x v="0"/>
    <n v="0"/>
    <x v="1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x v="0"/>
    <n v="0"/>
    <x v="1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x v="0"/>
    <n v="1"/>
    <x v="1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x v="0"/>
    <n v="3"/>
    <x v="1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x v="0"/>
    <n v="1"/>
    <x v="1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x v="0"/>
    <n v="15"/>
    <x v="1"/>
    <s v="publishing/fiction"/>
    <x v="1162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x v="1"/>
    <n v="885"/>
    <x v="0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x v="1"/>
    <n v="329"/>
    <x v="0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x v="1"/>
    <n v="71"/>
    <x v="0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x v="1"/>
    <n v="269"/>
    <x v="0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x v="1"/>
    <n v="345"/>
    <x v="0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x v="1"/>
    <n v="43"/>
    <x v="0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x v="1"/>
    <n v="33"/>
    <x v="0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x v="1"/>
    <n v="211"/>
    <x v="0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x v="1"/>
    <n v="196"/>
    <x v="0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x v="1"/>
    <n v="405"/>
    <x v="0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x v="1"/>
    <n v="206"/>
    <x v="0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x v="1"/>
    <n v="335"/>
    <x v="0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x v="1"/>
    <n v="215"/>
    <x v="0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x v="1"/>
    <n v="176"/>
    <x v="0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x v="1"/>
    <n v="555"/>
    <x v="0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x v="1"/>
    <n v="116"/>
    <x v="0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x v="1"/>
    <n v="615"/>
    <x v="0"/>
    <s v="photography/photobooks"/>
    <x v="1178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d v="2014-05-31T19:40:52"/>
    <n v="1398973252"/>
    <x v="1518"/>
    <x v="1"/>
    <n v="236"/>
    <x v="0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x v="1"/>
    <n v="145"/>
    <x v="0"/>
    <s v="photography/photobooks"/>
    <x v="1180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x v="1"/>
    <n v="167"/>
    <x v="0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x v="1"/>
    <n v="235"/>
    <x v="0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x v="1"/>
    <n v="452"/>
    <x v="0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x v="1"/>
    <n v="241"/>
    <x v="0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x v="1"/>
    <n v="28"/>
    <x v="0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x v="1"/>
    <n v="140"/>
    <x v="0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x v="1"/>
    <n v="280"/>
    <x v="0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x v="1"/>
    <n v="70"/>
    <x v="0"/>
    <s v="photography/photobooks"/>
    <x v="1188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d v="2017-02-01T00:00:00"/>
    <n v="1483292122"/>
    <x v="1528"/>
    <x v="1"/>
    <n v="160"/>
    <x v="0"/>
    <s v="photography/photobooks"/>
    <x v="1189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x v="1"/>
    <n v="141"/>
    <x v="0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x v="1"/>
    <n v="874"/>
    <x v="0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x v="1"/>
    <n v="73"/>
    <x v="0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x v="1"/>
    <n v="294"/>
    <x v="0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x v="1"/>
    <n v="740"/>
    <x v="0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x v="1"/>
    <n v="369"/>
    <x v="0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x v="1"/>
    <n v="110"/>
    <x v="0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x v="1"/>
    <n v="455"/>
    <x v="0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x v="1"/>
    <n v="224"/>
    <x v="0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x v="1"/>
    <n v="46"/>
    <x v="0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x v="0"/>
    <n v="284"/>
    <x v="0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x v="1"/>
    <n v="98"/>
    <x v="0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x v="0"/>
    <n v="2"/>
    <x v="1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x v="0"/>
    <n v="1"/>
    <x v="1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x v="0"/>
    <n v="1"/>
    <x v="1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x v="0"/>
    <n v="0"/>
    <x v="1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x v="0"/>
    <n v="1"/>
    <x v="1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x v="0"/>
    <n v="11"/>
    <x v="1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x v="0"/>
    <n v="0"/>
    <x v="1"/>
    <s v="photography/nature"/>
    <x v="109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x v="0"/>
    <n v="1"/>
    <x v="1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x v="0"/>
    <n v="6"/>
    <x v="1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x v="0"/>
    <n v="7"/>
    <x v="1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x v="0"/>
    <n v="0"/>
    <x v="1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x v="0"/>
    <n v="16"/>
    <x v="1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x v="0"/>
    <n v="0"/>
    <x v="1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x v="0"/>
    <n v="0"/>
    <x v="1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x v="0"/>
    <n v="0"/>
    <x v="1"/>
    <s v="photography/nature"/>
    <x v="109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x v="0"/>
    <n v="12"/>
    <x v="1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x v="0"/>
    <n v="1"/>
    <x v="1"/>
    <s v="photography/nature"/>
    <x v="91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x v="0"/>
    <n v="3"/>
    <x v="1"/>
    <s v="photography/nature"/>
    <x v="1208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x v="0"/>
    <n v="1"/>
    <x v="1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x v="0"/>
    <n v="4"/>
    <x v="1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x v="0"/>
    <n v="1"/>
    <x v="1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x v="0"/>
    <n v="0"/>
    <x v="1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x v="0"/>
    <n v="2"/>
    <x v="1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x v="0"/>
    <n v="1"/>
    <x v="1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x v="0"/>
    <n v="1"/>
    <x v="1"/>
    <s v="publishing/art books"/>
    <x v="453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x v="0"/>
    <n v="59"/>
    <x v="1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x v="0"/>
    <n v="13"/>
    <x v="1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x v="0"/>
    <n v="22"/>
    <x v="1"/>
    <s v="publishing/art books"/>
    <x v="1214"/>
    <n v="155"/>
    <x v="3"/>
    <x v="25"/>
  </r>
  <r>
    <n v="1569"/>
    <x v="1569"/>
    <s v="to be removed"/>
    <x v="11"/>
    <n v="0"/>
    <x v="1"/>
    <x v="0"/>
    <s v="USD"/>
    <n v="1369498714"/>
    <d v="2013-05-25T16:18:34"/>
    <n v="1366906714"/>
    <x v="1569"/>
    <x v="0"/>
    <n v="0"/>
    <x v="1"/>
    <s v="publishing/art books"/>
    <x v="109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d v="2016-04-08T18:31:22"/>
    <n v="1457551882"/>
    <x v="1570"/>
    <x v="0"/>
    <n v="52"/>
    <x v="1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x v="0"/>
    <n v="4"/>
    <x v="1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x v="0"/>
    <n v="3"/>
    <x v="1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x v="0"/>
    <n v="3"/>
    <x v="1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x v="0"/>
    <n v="6"/>
    <x v="1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x v="0"/>
    <n v="35"/>
    <x v="1"/>
    <s v="publishing/art books"/>
    <x v="1218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x v="0"/>
    <n v="10"/>
    <x v="1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x v="0"/>
    <n v="2"/>
    <x v="1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x v="0"/>
    <n v="4"/>
    <x v="1"/>
    <s v="publishing/art books"/>
    <x v="1220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x v="0"/>
    <n v="2"/>
    <x v="1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x v="0"/>
    <n v="0"/>
    <x v="1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x v="0"/>
    <n v="1"/>
    <x v="1"/>
    <s v="photography/places"/>
    <x v="724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d v="2015-10-26T21:20:00"/>
    <n v="1440961053"/>
    <x v="1582"/>
    <x v="0"/>
    <n v="3"/>
    <x v="1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x v="0"/>
    <n v="1"/>
    <x v="1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x v="0"/>
    <n v="0"/>
    <x v="1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x v="0"/>
    <n v="12"/>
    <x v="1"/>
    <s v="photography/places"/>
    <x v="1224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d v="2015-04-05T01:30:22"/>
    <n v="1425609022"/>
    <x v="1586"/>
    <x v="0"/>
    <n v="0"/>
    <x v="1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x v="0"/>
    <n v="1"/>
    <x v="1"/>
    <s v="photography/places"/>
    <x v="473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d v="2015-01-31T20:12:00"/>
    <n v="1420091999"/>
    <x v="1588"/>
    <x v="0"/>
    <n v="0"/>
    <x v="1"/>
    <s v="photography/places"/>
    <x v="109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x v="0"/>
    <n v="0"/>
    <x v="1"/>
    <s v="photography/places"/>
    <x v="109"/>
    <e v="#DIV/0!"/>
    <x v="8"/>
    <x v="26"/>
  </r>
  <r>
    <n v="1590"/>
    <x v="1590"/>
    <s v="Discover Italy through photography."/>
    <x v="127"/>
    <n v="1020"/>
    <x v="2"/>
    <x v="13"/>
    <s v="EUR"/>
    <n v="1443040464"/>
    <d v="2015-09-23T20:34:24"/>
    <n v="1440448464"/>
    <x v="1590"/>
    <x v="0"/>
    <n v="2"/>
    <x v="1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x v="0"/>
    <n v="92"/>
    <x v="1"/>
    <s v="photography/places"/>
    <x v="1225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x v="0"/>
    <n v="0"/>
    <x v="1"/>
    <s v="photography/places"/>
    <x v="109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x v="0"/>
    <n v="3"/>
    <x v="1"/>
    <s v="photography/places"/>
    <x v="1226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x v="0"/>
    <n v="10"/>
    <x v="1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x v="0"/>
    <n v="7"/>
    <x v="1"/>
    <s v="photography/places"/>
    <x v="1228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x v="0"/>
    <n v="3"/>
    <x v="1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x v="0"/>
    <n v="0"/>
    <x v="1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x v="0"/>
    <n v="1"/>
    <x v="1"/>
    <s v="photography/places"/>
    <x v="41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x v="0"/>
    <n v="0"/>
    <x v="1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x v="0"/>
    <n v="9"/>
    <x v="1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x v="0"/>
    <n v="56"/>
    <x v="0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x v="0"/>
    <n v="32"/>
    <x v="0"/>
    <s v="music/rock"/>
    <x v="325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x v="0"/>
    <n v="30"/>
    <x v="0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x v="0"/>
    <n v="70"/>
    <x v="0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x v="0"/>
    <n v="44"/>
    <x v="0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x v="0"/>
    <n v="92"/>
    <x v="0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x v="0"/>
    <n v="205"/>
    <x v="0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x v="0"/>
    <n v="23"/>
    <x v="0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x v="0"/>
    <n v="4"/>
    <x v="0"/>
    <s v="music/rock"/>
    <x v="1237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d v="2012-12-15T22:11:50"/>
    <n v="1353017510"/>
    <x v="1610"/>
    <x v="0"/>
    <n v="112"/>
    <x v="0"/>
    <s v="music/rock"/>
    <x v="1238"/>
    <n v="48.544642857142854"/>
    <x v="4"/>
    <x v="11"/>
  </r>
  <r>
    <n v="1611"/>
    <x v="1611"/>
    <s v="Skelton-Luns CD/7&quot; No Big Deal."/>
    <x v="134"/>
    <n v="1001"/>
    <x v="0"/>
    <x v="0"/>
    <s v="USD"/>
    <n v="1370390432"/>
    <d v="2013-06-05T00:00:32"/>
    <n v="1368576032"/>
    <x v="1611"/>
    <x v="0"/>
    <n v="27"/>
    <x v="0"/>
    <s v="music/rock"/>
    <x v="1239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x v="0"/>
    <n v="11"/>
    <x v="0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x v="0"/>
    <n v="26"/>
    <x v="0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x v="0"/>
    <n v="77"/>
    <x v="0"/>
    <s v="music/rock"/>
    <x v="1241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x v="0"/>
    <n v="136"/>
    <x v="0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x v="0"/>
    <n v="157"/>
    <x v="0"/>
    <s v="music/rock"/>
    <x v="1243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x v="0"/>
    <n v="158"/>
    <x v="0"/>
    <s v="music/rock"/>
    <x v="1244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x v="0"/>
    <n v="27"/>
    <x v="0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x v="0"/>
    <n v="23"/>
    <x v="0"/>
    <s v="music/rock"/>
    <x v="25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d v="2013-02-23T08:09:00"/>
    <n v="1361002140"/>
    <x v="1620"/>
    <x v="0"/>
    <n v="17"/>
    <x v="0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x v="0"/>
    <n v="37"/>
    <x v="0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x v="0"/>
    <n v="65"/>
    <x v="0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x v="0"/>
    <n v="18"/>
    <x v="0"/>
    <s v="music/rock"/>
    <x v="1249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x v="0"/>
    <n v="25"/>
    <x v="0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x v="0"/>
    <n v="104"/>
    <x v="0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x v="0"/>
    <n v="108"/>
    <x v="0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x v="0"/>
    <n v="38"/>
    <x v="0"/>
    <s v="music/rock"/>
    <x v="96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d v="2014-06-17T17:41:22"/>
    <n v="1400175682"/>
    <x v="1628"/>
    <x v="0"/>
    <n v="88"/>
    <x v="0"/>
    <s v="music/rock"/>
    <x v="1253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d v="2014-02-20T20:48:53"/>
    <n v="1389041333"/>
    <x v="1629"/>
    <x v="0"/>
    <n v="82"/>
    <x v="0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x v="0"/>
    <n v="126"/>
    <x v="0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x v="0"/>
    <n v="133"/>
    <x v="0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x v="0"/>
    <n v="47"/>
    <x v="0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x v="0"/>
    <n v="58"/>
    <x v="0"/>
    <s v="music/rock"/>
    <x v="31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x v="0"/>
    <n v="32"/>
    <x v="0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x v="0"/>
    <n v="37"/>
    <x v="0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x v="0"/>
    <n v="87"/>
    <x v="0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x v="0"/>
    <n v="15"/>
    <x v="0"/>
    <s v="music/rock"/>
    <x v="965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d v="2013-02-28T21:25:00"/>
    <n v="1358180968"/>
    <x v="1638"/>
    <x v="0"/>
    <n v="27"/>
    <x v="0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x v="0"/>
    <n v="19"/>
    <x v="0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x v="0"/>
    <n v="17"/>
    <x v="0"/>
    <s v="music/rock"/>
    <x v="1258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d v="2014-12-19T14:19:04"/>
    <n v="1416406744"/>
    <x v="1641"/>
    <x v="0"/>
    <n v="26"/>
    <x v="0"/>
    <s v="music/pop"/>
    <x v="578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x v="0"/>
    <n v="28"/>
    <x v="0"/>
    <s v="music/pop"/>
    <x v="31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x v="0"/>
    <n v="37"/>
    <x v="0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x v="0"/>
    <n v="128"/>
    <x v="0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x v="0"/>
    <n v="10"/>
    <x v="0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x v="0"/>
    <n v="83"/>
    <x v="0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x v="0"/>
    <n v="46"/>
    <x v="0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x v="0"/>
    <n v="90"/>
    <x v="0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x v="0"/>
    <n v="81"/>
    <x v="0"/>
    <s v="music/pop"/>
    <x v="1264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x v="0"/>
    <n v="32"/>
    <x v="0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x v="0"/>
    <n v="20"/>
    <x v="0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x v="0"/>
    <n v="70"/>
    <x v="0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x v="0"/>
    <n v="168"/>
    <x v="0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x v="0"/>
    <n v="34"/>
    <x v="0"/>
    <s v="music/pop"/>
    <x v="1268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x v="0"/>
    <n v="48"/>
    <x v="0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x v="0"/>
    <n v="48"/>
    <x v="0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x v="0"/>
    <n v="221"/>
    <x v="0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x v="0"/>
    <n v="107"/>
    <x v="0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x v="0"/>
    <n v="45"/>
    <x v="0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x v="0"/>
    <n v="36"/>
    <x v="0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x v="0"/>
    <n v="101"/>
    <x v="0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x v="0"/>
    <n v="62"/>
    <x v="0"/>
    <s v="music/pop"/>
    <x v="1276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x v="0"/>
    <n v="32"/>
    <x v="0"/>
    <s v="music/pop"/>
    <x v="1277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x v="0"/>
    <n v="89"/>
    <x v="0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x v="0"/>
    <n v="93"/>
    <x v="0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x v="0"/>
    <n v="98"/>
    <x v="0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x v="0"/>
    <n v="82"/>
    <x v="0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x v="0"/>
    <n v="116"/>
    <x v="0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x v="0"/>
    <n v="52"/>
    <x v="0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x v="0"/>
    <n v="23"/>
    <x v="0"/>
    <s v="music/pop"/>
    <x v="946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x v="0"/>
    <n v="77"/>
    <x v="0"/>
    <s v="music/pop"/>
    <x v="1283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x v="0"/>
    <n v="49"/>
    <x v="0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x v="0"/>
    <n v="59"/>
    <x v="0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x v="0"/>
    <n v="113"/>
    <x v="0"/>
    <s v="music/pop"/>
    <x v="1286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x v="0"/>
    <n v="34"/>
    <x v="0"/>
    <s v="music/pop"/>
    <x v="1287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x v="0"/>
    <n v="42"/>
    <x v="0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x v="0"/>
    <n v="42"/>
    <x v="0"/>
    <s v="music/pop"/>
    <x v="10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x v="0"/>
    <n v="49"/>
    <x v="0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x v="0"/>
    <n v="56"/>
    <x v="0"/>
    <s v="music/pop"/>
    <x v="1290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x v="0"/>
    <n v="25"/>
    <x v="0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x v="0"/>
    <n v="884"/>
    <x v="1"/>
    <s v="music/faith"/>
    <x v="1292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x v="0"/>
    <n v="0"/>
    <x v="1"/>
    <s v="music/faith"/>
    <x v="109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x v="0"/>
    <n v="10"/>
    <x v="1"/>
    <s v="music/faith"/>
    <x v="1293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d v="2017-03-17T18:34:01"/>
    <n v="1487360041"/>
    <x v="1684"/>
    <x v="0"/>
    <n v="101"/>
    <x v="1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x v="0"/>
    <n v="15"/>
    <x v="1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x v="0"/>
    <n v="1"/>
    <x v="1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x v="0"/>
    <n v="39"/>
    <x v="1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x v="0"/>
    <n v="7"/>
    <x v="1"/>
    <s v="music/faith"/>
    <x v="1297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d v="2017-03-16T21:37:10"/>
    <n v="1487111830"/>
    <x v="1689"/>
    <x v="0"/>
    <n v="14"/>
    <x v="1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x v="0"/>
    <n v="11"/>
    <x v="1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x v="0"/>
    <n v="38"/>
    <x v="1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x v="0"/>
    <n v="15"/>
    <x v="1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x v="0"/>
    <n v="8"/>
    <x v="1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x v="0"/>
    <n v="1"/>
    <x v="1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x v="0"/>
    <n v="23"/>
    <x v="1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x v="0"/>
    <n v="0"/>
    <x v="1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x v="0"/>
    <n v="22"/>
    <x v="1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x v="0"/>
    <n v="0"/>
    <x v="1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x v="0"/>
    <n v="4"/>
    <x v="1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x v="0"/>
    <n v="79"/>
    <x v="1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x v="0"/>
    <n v="2"/>
    <x v="1"/>
    <s v="music/faith"/>
    <x v="1306"/>
    <n v="5"/>
    <x v="4"/>
    <x v="28"/>
  </r>
  <r>
    <n v="1702"/>
    <x v="1702"/>
    <s v="I can do all things through christ jesus"/>
    <x v="281"/>
    <n v="1"/>
    <x v="2"/>
    <x v="0"/>
    <s v="USD"/>
    <n v="1427745150"/>
    <d v="2015-03-30T19:52:30"/>
    <n v="1425156750"/>
    <x v="1702"/>
    <x v="0"/>
    <n v="1"/>
    <x v="1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x v="0"/>
    <n v="2"/>
    <x v="1"/>
    <s v="music/faith"/>
    <x v="391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x v="0"/>
    <n v="11"/>
    <x v="1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x v="0"/>
    <n v="0"/>
    <x v="1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x v="0"/>
    <n v="0"/>
    <x v="1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x v="0"/>
    <n v="9"/>
    <x v="1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x v="0"/>
    <n v="0"/>
    <x v="1"/>
    <s v="music/faith"/>
    <x v="109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x v="0"/>
    <n v="4"/>
    <x v="1"/>
    <s v="music/faith"/>
    <x v="1310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d v="2016-01-18T13:00:00"/>
    <n v="1449151888"/>
    <x v="1710"/>
    <x v="0"/>
    <n v="1"/>
    <x v="1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x v="0"/>
    <n v="2"/>
    <x v="1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x v="0"/>
    <n v="0"/>
    <x v="1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x v="0"/>
    <n v="1"/>
    <x v="1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x v="0"/>
    <n v="17"/>
    <x v="1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x v="0"/>
    <n v="2"/>
    <x v="1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x v="0"/>
    <n v="3"/>
    <x v="1"/>
    <s v="music/faith"/>
    <x v="847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x v="0"/>
    <n v="41"/>
    <x v="1"/>
    <s v="music/faith"/>
    <x v="1314"/>
    <n v="34.024390243902438"/>
    <x v="4"/>
    <x v="28"/>
  </r>
  <r>
    <n v="1718"/>
    <x v="1718"/>
    <s v="A melody for the galaxy."/>
    <x v="19"/>
    <n v="75"/>
    <x v="2"/>
    <x v="0"/>
    <s v="USD"/>
    <n v="1463201940"/>
    <d v="2016-05-14T04:59:00"/>
    <n v="1459435149"/>
    <x v="1718"/>
    <x v="0"/>
    <n v="2"/>
    <x v="1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x v="0"/>
    <n v="3"/>
    <x v="1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x v="0"/>
    <n v="8"/>
    <x v="1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x v="0"/>
    <n v="0"/>
    <x v="1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x v="0"/>
    <n v="1"/>
    <x v="1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x v="0"/>
    <n v="3"/>
    <x v="1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x v="0"/>
    <n v="4"/>
    <x v="1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x v="0"/>
    <n v="9"/>
    <x v="1"/>
    <s v="music/faith"/>
    <x v="1320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x v="0"/>
    <n v="16"/>
    <x v="1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x v="0"/>
    <n v="1"/>
    <x v="1"/>
    <s v="music/faith"/>
    <x v="108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x v="0"/>
    <n v="7"/>
    <x v="1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x v="0"/>
    <n v="0"/>
    <x v="1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x v="0"/>
    <n v="0"/>
    <x v="1"/>
    <s v="music/faith"/>
    <x v="109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d v="2015-06-11T15:00:00"/>
    <n v="1432849552"/>
    <x v="1731"/>
    <x v="0"/>
    <n v="0"/>
    <x v="1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x v="0"/>
    <n v="0"/>
    <x v="1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x v="0"/>
    <n v="0"/>
    <x v="1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x v="0"/>
    <n v="1"/>
    <x v="1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x v="0"/>
    <n v="2"/>
    <x v="1"/>
    <s v="music/faith"/>
    <x v="1324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x v="0"/>
    <n v="1"/>
    <x v="1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x v="0"/>
    <n v="15"/>
    <x v="1"/>
    <s v="music/faith"/>
    <x v="1212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x v="0"/>
    <n v="1"/>
    <x v="1"/>
    <s v="music/faith"/>
    <x v="177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x v="0"/>
    <n v="1"/>
    <x v="1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x v="0"/>
    <n v="0"/>
    <x v="1"/>
    <s v="music/faith"/>
    <x v="109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d v="2015-06-10T15:04:31"/>
    <n v="1430060671"/>
    <x v="1741"/>
    <x v="0"/>
    <n v="52"/>
    <x v="0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x v="0"/>
    <n v="34"/>
    <x v="0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x v="0"/>
    <n v="67"/>
    <x v="0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x v="0"/>
    <n v="70"/>
    <x v="0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x v="0"/>
    <n v="89"/>
    <x v="0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x v="0"/>
    <n v="107"/>
    <x v="0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x v="0"/>
    <n v="159"/>
    <x v="0"/>
    <s v="photography/photobooks"/>
    <x v="1331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x v="0"/>
    <n v="181"/>
    <x v="0"/>
    <s v="photography/photobooks"/>
    <x v="1332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x v="0"/>
    <n v="131"/>
    <x v="0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x v="0"/>
    <n v="125"/>
    <x v="0"/>
    <s v="photography/photobooks"/>
    <x v="1334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x v="0"/>
    <n v="61"/>
    <x v="0"/>
    <s v="photography/photobooks"/>
    <x v="1335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x v="0"/>
    <n v="90"/>
    <x v="0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x v="0"/>
    <n v="35"/>
    <x v="0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x v="0"/>
    <n v="90"/>
    <x v="0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x v="0"/>
    <n v="4"/>
    <x v="0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x v="0"/>
    <n v="120"/>
    <x v="0"/>
    <s v="photography/photobooks"/>
    <x v="1338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x v="0"/>
    <n v="14"/>
    <x v="0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x v="0"/>
    <n v="27"/>
    <x v="0"/>
    <s v="photography/photobooks"/>
    <x v="1340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d v="2015-03-25T18:53:49"/>
    <n v="1425585229"/>
    <x v="1759"/>
    <x v="0"/>
    <n v="49"/>
    <x v="0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x v="0"/>
    <n v="102"/>
    <x v="0"/>
    <s v="photography/photobooks"/>
    <x v="1341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x v="0"/>
    <n v="3"/>
    <x v="0"/>
    <s v="photography/photobooks"/>
    <x v="1342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d v="2016-03-11T23:34:05"/>
    <n v="1455147245"/>
    <x v="1762"/>
    <x v="0"/>
    <n v="25"/>
    <x v="0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x v="0"/>
    <n v="118"/>
    <x v="0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x v="1"/>
    <n v="39"/>
    <x v="1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x v="1"/>
    <n v="103"/>
    <x v="1"/>
    <s v="photography/photobooks"/>
    <x v="1346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d v="2014-08-25T20:38:08"/>
    <n v="1407184688"/>
    <x v="1766"/>
    <x v="1"/>
    <n v="0"/>
    <x v="1"/>
    <s v="photography/photobooks"/>
    <x v="109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x v="1"/>
    <n v="39"/>
    <x v="1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x v="1"/>
    <n v="15"/>
    <x v="1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x v="1"/>
    <n v="22"/>
    <x v="1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x v="1"/>
    <n v="92"/>
    <x v="1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x v="1"/>
    <n v="25"/>
    <x v="1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x v="1"/>
    <n v="19"/>
    <x v="1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x v="1"/>
    <n v="19"/>
    <x v="1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x v="1"/>
    <n v="13"/>
    <x v="1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x v="1"/>
    <n v="124"/>
    <x v="1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x v="1"/>
    <n v="4"/>
    <x v="1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x v="1"/>
    <n v="10"/>
    <x v="1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x v="1"/>
    <n v="15"/>
    <x v="1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x v="1"/>
    <n v="38"/>
    <x v="1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x v="1"/>
    <n v="152"/>
    <x v="1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x v="1"/>
    <n v="24"/>
    <x v="1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x v="1"/>
    <n v="76"/>
    <x v="1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x v="1"/>
    <n v="185"/>
    <x v="1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x v="1"/>
    <n v="33"/>
    <x v="1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x v="1"/>
    <n v="108"/>
    <x v="1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x v="1"/>
    <n v="29"/>
    <x v="1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x v="1"/>
    <n v="24"/>
    <x v="1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x v="1"/>
    <n v="4"/>
    <x v="1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x v="1"/>
    <n v="4"/>
    <x v="1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x v="1"/>
    <n v="15"/>
    <x v="1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x v="1"/>
    <n v="4"/>
    <x v="1"/>
    <s v="photography/photobooks"/>
    <x v="1369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x v="1"/>
    <n v="139"/>
    <x v="1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x v="1"/>
    <n v="2"/>
    <x v="1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x v="1"/>
    <n v="18"/>
    <x v="1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x v="1"/>
    <n v="81"/>
    <x v="1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x v="1"/>
    <n v="86"/>
    <x v="1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x v="1"/>
    <n v="140"/>
    <x v="1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x v="1"/>
    <n v="37"/>
    <x v="1"/>
    <s v="photography/photobooks"/>
    <x v="1374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d v="2014-11-11T21:13:28"/>
    <n v="1414008808"/>
    <x v="1799"/>
    <x v="1"/>
    <n v="6"/>
    <x v="1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x v="1"/>
    <n v="113"/>
    <x v="1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x v="1"/>
    <n v="37"/>
    <x v="1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x v="1"/>
    <n v="18"/>
    <x v="1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x v="1"/>
    <n v="75"/>
    <x v="1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x v="1"/>
    <n v="52"/>
    <x v="1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x v="1"/>
    <n v="122"/>
    <x v="1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x v="1"/>
    <n v="8"/>
    <x v="1"/>
    <s v="photography/photobooks"/>
    <x v="1382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d v="2014-09-28T01:38:33"/>
    <n v="1409276313"/>
    <x v="1807"/>
    <x v="1"/>
    <n v="8"/>
    <x v="1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x v="1"/>
    <n v="96"/>
    <x v="1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x v="1"/>
    <n v="9"/>
    <x v="1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x v="0"/>
    <n v="2"/>
    <x v="1"/>
    <s v="photography/photobooks"/>
    <x v="422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x v="0"/>
    <n v="26"/>
    <x v="1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x v="0"/>
    <n v="23"/>
    <x v="1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x v="0"/>
    <n v="0"/>
    <x v="1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x v="0"/>
    <n v="140"/>
    <x v="1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x v="0"/>
    <n v="0"/>
    <x v="1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x v="0"/>
    <n v="6"/>
    <x v="1"/>
    <s v="photography/photobooks"/>
    <x v="1389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x v="0"/>
    <n v="100"/>
    <x v="1"/>
    <s v="photography/photobooks"/>
    <x v="1390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x v="0"/>
    <n v="0"/>
    <x v="1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x v="0"/>
    <n v="4"/>
    <x v="1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x v="0"/>
    <n v="8"/>
    <x v="1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x v="0"/>
    <n v="57"/>
    <x v="0"/>
    <s v="music/rock"/>
    <x v="1393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x v="0"/>
    <n v="11"/>
    <x v="0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x v="0"/>
    <n v="33"/>
    <x v="0"/>
    <s v="music/rock"/>
    <x v="1394"/>
    <n v="24.575757575757574"/>
    <x v="4"/>
    <x v="11"/>
  </r>
  <r>
    <n v="1824"/>
    <x v="1824"/>
    <s v="cd fund raiser"/>
    <x v="9"/>
    <n v="3002"/>
    <x v="0"/>
    <x v="0"/>
    <s v="USD"/>
    <n v="1389146880"/>
    <d v="2014-01-08T02:08:00"/>
    <n v="1387403967"/>
    <x v="1824"/>
    <x v="0"/>
    <n v="40"/>
    <x v="0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x v="0"/>
    <n v="50"/>
    <x v="0"/>
    <s v="music/rock"/>
    <x v="1396"/>
    <n v="42.02"/>
    <x v="4"/>
    <x v="11"/>
  </r>
  <r>
    <n v="1826"/>
    <x v="1826"/>
    <s v="Hear your favorite Bear Ghost in eargasmic quality!"/>
    <x v="13"/>
    <n v="2020"/>
    <x v="0"/>
    <x v="0"/>
    <s v="USD"/>
    <n v="1392675017"/>
    <d v="2014-02-17T22:10:17"/>
    <n v="1390083017"/>
    <x v="1826"/>
    <x v="0"/>
    <n v="38"/>
    <x v="0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x v="0"/>
    <n v="96"/>
    <x v="0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x v="0"/>
    <n v="48"/>
    <x v="0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x v="0"/>
    <n v="33"/>
    <x v="0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x v="0"/>
    <n v="226"/>
    <x v="0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x v="0"/>
    <n v="14"/>
    <x v="0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x v="0"/>
    <n v="20"/>
    <x v="0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x v="0"/>
    <n v="25"/>
    <x v="0"/>
    <s v="music/rock"/>
    <x v="1402"/>
    <n v="42"/>
    <x v="4"/>
    <x v="11"/>
  </r>
  <r>
    <n v="1834"/>
    <x v="1834"/>
    <s v="Help us fund our first tour and promote our new EP!"/>
    <x v="3"/>
    <n v="11805"/>
    <x v="0"/>
    <x v="0"/>
    <s v="USD"/>
    <n v="1422140895"/>
    <d v="2015-01-24T23:08:15"/>
    <n v="1418684895"/>
    <x v="1834"/>
    <x v="0"/>
    <n v="90"/>
    <x v="0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x v="0"/>
    <n v="11"/>
    <x v="0"/>
    <s v="music/rock"/>
    <x v="87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d v="2013-02-17T19:25:29"/>
    <n v="1359660329"/>
    <x v="1836"/>
    <x v="0"/>
    <n v="55"/>
    <x v="0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x v="0"/>
    <n v="30"/>
    <x v="0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x v="0"/>
    <n v="28"/>
    <x v="0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x v="0"/>
    <n v="45"/>
    <x v="0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x v="0"/>
    <n v="13"/>
    <x v="0"/>
    <s v="music/rock"/>
    <x v="1408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x v="0"/>
    <n v="40"/>
    <x v="0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x v="0"/>
    <n v="21"/>
    <x v="0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x v="0"/>
    <n v="134"/>
    <x v="0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x v="0"/>
    <n v="20"/>
    <x v="0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x v="0"/>
    <n v="19"/>
    <x v="0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x v="0"/>
    <n v="209"/>
    <x v="0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x v="0"/>
    <n v="38"/>
    <x v="0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x v="0"/>
    <n v="24"/>
    <x v="0"/>
    <s v="music/rock"/>
    <x v="1414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x v="0"/>
    <n v="8"/>
    <x v="0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x v="0"/>
    <n v="179"/>
    <x v="0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x v="0"/>
    <n v="26"/>
    <x v="0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x v="0"/>
    <n v="131"/>
    <x v="0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x v="0"/>
    <n v="14"/>
    <x v="0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x v="0"/>
    <n v="174"/>
    <x v="0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x v="0"/>
    <n v="191"/>
    <x v="0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x v="0"/>
    <n v="38"/>
    <x v="0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x v="0"/>
    <n v="22"/>
    <x v="0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x v="0"/>
    <n v="149"/>
    <x v="0"/>
    <s v="music/rock"/>
    <x v="1422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d v="2011-09-22T18:28:49"/>
    <n v="1314124129"/>
    <x v="1859"/>
    <x v="0"/>
    <n v="56"/>
    <x v="0"/>
    <s v="music/rock"/>
    <x v="1423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x v="0"/>
    <n v="19"/>
    <x v="0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x v="0"/>
    <n v="0"/>
    <x v="1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x v="0"/>
    <n v="16"/>
    <x v="1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x v="0"/>
    <n v="2"/>
    <x v="1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x v="0"/>
    <n v="48"/>
    <x v="1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x v="0"/>
    <n v="2"/>
    <x v="1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x v="0"/>
    <n v="2"/>
    <x v="1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x v="0"/>
    <n v="1"/>
    <x v="1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x v="0"/>
    <n v="17"/>
    <x v="1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x v="0"/>
    <n v="0"/>
    <x v="1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x v="0"/>
    <n v="11"/>
    <x v="1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x v="0"/>
    <n v="95"/>
    <x v="1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x v="0"/>
    <n v="13"/>
    <x v="1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x v="0"/>
    <n v="2"/>
    <x v="1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x v="0"/>
    <n v="2"/>
    <x v="1"/>
    <s v="games/mobile games"/>
    <x v="1431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x v="0"/>
    <n v="3"/>
    <x v="1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x v="0"/>
    <n v="0"/>
    <x v="1"/>
    <s v="games/mobile games"/>
    <x v="109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x v="0"/>
    <n v="0"/>
    <x v="1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x v="0"/>
    <n v="0"/>
    <x v="1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x v="0"/>
    <n v="2"/>
    <x v="1"/>
    <s v="games/mobile games"/>
    <x v="154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d v="2016-03-30T12:36:20"/>
    <n v="1456839380"/>
    <x v="1880"/>
    <x v="0"/>
    <n v="24"/>
    <x v="1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x v="0"/>
    <n v="70"/>
    <x v="0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x v="0"/>
    <n v="81"/>
    <x v="0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x v="0"/>
    <n v="32"/>
    <x v="0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x v="0"/>
    <n v="26"/>
    <x v="0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x v="0"/>
    <n v="105"/>
    <x v="0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x v="0"/>
    <n v="29"/>
    <x v="0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x v="0"/>
    <n v="8"/>
    <x v="0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x v="0"/>
    <n v="89"/>
    <x v="0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x v="0"/>
    <n v="44"/>
    <x v="0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x v="0"/>
    <n v="246"/>
    <x v="0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x v="0"/>
    <n v="120"/>
    <x v="0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x v="0"/>
    <n v="26"/>
    <x v="0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x v="0"/>
    <n v="45"/>
    <x v="0"/>
    <s v="music/indie rock"/>
    <x v="87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d v="2012-02-12T21:43:03"/>
    <n v="1326404583"/>
    <x v="1894"/>
    <x v="0"/>
    <n v="20"/>
    <x v="0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x v="0"/>
    <n v="47"/>
    <x v="0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x v="0"/>
    <n v="13"/>
    <x v="0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x v="0"/>
    <n v="183"/>
    <x v="0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x v="0"/>
    <n v="21"/>
    <x v="0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x v="0"/>
    <n v="42"/>
    <x v="0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x v="0"/>
    <n v="54"/>
    <x v="0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x v="0"/>
    <n v="25"/>
    <x v="1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x v="0"/>
    <n v="3"/>
    <x v="1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x v="0"/>
    <n v="41"/>
    <x v="1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x v="0"/>
    <n v="2"/>
    <x v="1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x v="0"/>
    <n v="4"/>
    <x v="1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x v="0"/>
    <n v="99"/>
    <x v="1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x v="0"/>
    <n v="4"/>
    <x v="1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x v="0"/>
    <n v="4"/>
    <x v="1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x v="0"/>
    <n v="38"/>
    <x v="1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x v="0"/>
    <n v="285"/>
    <x v="1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x v="0"/>
    <n v="1"/>
    <x v="1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x v="0"/>
    <n v="42"/>
    <x v="1"/>
    <s v="technology/gadgets"/>
    <x v="1459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d v="2014-10-08T12:16:18"/>
    <n v="1410178578"/>
    <x v="1913"/>
    <x v="0"/>
    <n v="26"/>
    <x v="1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x v="0"/>
    <n v="2"/>
    <x v="1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x v="0"/>
    <n v="4"/>
    <x v="1"/>
    <s v="technology/gadgets"/>
    <x v="1462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d v="2016-11-07T18:12:55"/>
    <n v="1476378775"/>
    <x v="1916"/>
    <x v="0"/>
    <n v="6"/>
    <x v="1"/>
    <s v="technology/gadgets"/>
    <x v="872"/>
    <n v="17"/>
    <x v="2"/>
    <x v="29"/>
  </r>
  <r>
    <n v="1917"/>
    <x v="1917"/>
    <s v="Let's build a legendary brand altogether"/>
    <x v="303"/>
    <n v="205025"/>
    <x v="2"/>
    <x v="7"/>
    <s v="HKD"/>
    <n v="1486708133"/>
    <d v="2017-02-10T06:28:53"/>
    <n v="1484116133"/>
    <x v="1917"/>
    <x v="0"/>
    <n v="70"/>
    <x v="1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x v="0"/>
    <n v="9"/>
    <x v="1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x v="0"/>
    <n v="8"/>
    <x v="1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x v="0"/>
    <n v="105"/>
    <x v="1"/>
    <s v="technology/gadgets"/>
    <x v="1466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d v="2012-07-14T05:19:03"/>
    <n v="1339651143"/>
    <x v="1921"/>
    <x v="0"/>
    <n v="38"/>
    <x v="0"/>
    <s v="music/indie rock"/>
    <x v="346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x v="0"/>
    <n v="64"/>
    <x v="0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x v="0"/>
    <n v="13"/>
    <x v="0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x v="0"/>
    <n v="33"/>
    <x v="0"/>
    <s v="music/indie rock"/>
    <x v="316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x v="0"/>
    <n v="52"/>
    <x v="0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x v="0"/>
    <n v="107"/>
    <x v="0"/>
    <s v="music/indie rock"/>
    <x v="1470"/>
    <n v="27.3896261682243"/>
    <x v="4"/>
    <x v="14"/>
  </r>
  <r>
    <n v="1927"/>
    <x v="1927"/>
    <s v="Hampshire is headed to GBS Detroit."/>
    <x v="20"/>
    <n v="620"/>
    <x v="0"/>
    <x v="0"/>
    <s v="USD"/>
    <n v="1331182740"/>
    <d v="2012-03-08T04:59:00"/>
    <n v="1329856839"/>
    <x v="1927"/>
    <x v="0"/>
    <n v="11"/>
    <x v="0"/>
    <s v="music/indie rock"/>
    <x v="101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x v="0"/>
    <n v="34"/>
    <x v="0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x v="0"/>
    <n v="75"/>
    <x v="0"/>
    <s v="music/indie rock"/>
    <x v="1472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x v="0"/>
    <n v="26"/>
    <x v="0"/>
    <s v="music/indie rock"/>
    <x v="74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x v="0"/>
    <n v="50"/>
    <x v="0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x v="0"/>
    <n v="80"/>
    <x v="0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x v="0"/>
    <n v="110"/>
    <x v="0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x v="0"/>
    <n v="77"/>
    <x v="0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x v="0"/>
    <n v="50"/>
    <x v="0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x v="0"/>
    <n v="145"/>
    <x v="0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x v="0"/>
    <n v="29"/>
    <x v="0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x v="0"/>
    <n v="114"/>
    <x v="0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x v="0"/>
    <n v="96"/>
    <x v="0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x v="0"/>
    <n v="31"/>
    <x v="0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x v="1"/>
    <n v="4883"/>
    <x v="0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x v="1"/>
    <n v="95"/>
    <x v="0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x v="1"/>
    <n v="2478"/>
    <x v="0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x v="1"/>
    <n v="1789"/>
    <x v="0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x v="1"/>
    <n v="680"/>
    <x v="0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x v="1"/>
    <n v="70"/>
    <x v="0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x v="1"/>
    <n v="23"/>
    <x v="0"/>
    <s v="technology/hardware"/>
    <x v="1488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d v="2016-06-06T17:02:00"/>
    <n v="1460557809"/>
    <x v="1948"/>
    <x v="1"/>
    <n v="4245"/>
    <x v="0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x v="1"/>
    <n v="943"/>
    <x v="0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x v="1"/>
    <n v="1876"/>
    <x v="0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x v="1"/>
    <n v="834"/>
    <x v="0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x v="1"/>
    <n v="682"/>
    <x v="0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x v="1"/>
    <n v="147"/>
    <x v="0"/>
    <s v="technology/hardware"/>
    <x v="1494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d v="2016-03-12T05:00:00"/>
    <n v="1453730176"/>
    <x v="1954"/>
    <x v="1"/>
    <n v="415"/>
    <x v="0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x v="1"/>
    <n v="290"/>
    <x v="0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x v="1"/>
    <n v="365"/>
    <x v="0"/>
    <s v="technology/hardware"/>
    <x v="1497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d v="2012-10-27T02:21:53"/>
    <n v="1348712513"/>
    <x v="1957"/>
    <x v="1"/>
    <n v="660"/>
    <x v="0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x v="1"/>
    <n v="1356"/>
    <x v="0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x v="1"/>
    <n v="424"/>
    <x v="0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x v="1"/>
    <n v="33"/>
    <x v="0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x v="1"/>
    <n v="1633"/>
    <x v="0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x v="1"/>
    <n v="306"/>
    <x v="0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x v="1"/>
    <n v="205"/>
    <x v="0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x v="1"/>
    <n v="1281"/>
    <x v="0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x v="1"/>
    <n v="103"/>
    <x v="0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x v="1"/>
    <n v="1513"/>
    <x v="0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x v="1"/>
    <n v="405"/>
    <x v="0"/>
    <s v="technology/hardware"/>
    <x v="1508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x v="1"/>
    <n v="510"/>
    <x v="0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x v="1"/>
    <n v="1887"/>
    <x v="0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x v="1"/>
    <n v="701"/>
    <x v="0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x v="1"/>
    <n v="3863"/>
    <x v="0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x v="1"/>
    <n v="238"/>
    <x v="0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x v="1"/>
    <n v="2051"/>
    <x v="0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x v="1"/>
    <n v="402"/>
    <x v="0"/>
    <s v="technology/hardware"/>
    <x v="1515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x v="1"/>
    <n v="253"/>
    <x v="0"/>
    <s v="technology/hardware"/>
    <x v="151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d v="2013-07-13T21:35:25"/>
    <n v="1371159325"/>
    <x v="1976"/>
    <x v="1"/>
    <n v="473"/>
    <x v="0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x v="1"/>
    <n v="821"/>
    <x v="0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x v="1"/>
    <n v="388"/>
    <x v="0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x v="1"/>
    <n v="813"/>
    <x v="0"/>
    <s v="technology/hardware"/>
    <x v="1520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d v="2016-04-03T12:01:02"/>
    <n v="1456232462"/>
    <x v="1980"/>
    <x v="1"/>
    <n v="1945"/>
    <x v="0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x v="0"/>
    <n v="12"/>
    <x v="1"/>
    <s v="photography/people"/>
    <x v="1522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x v="0"/>
    <n v="0"/>
    <x v="1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x v="0"/>
    <n v="16"/>
    <x v="1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x v="0"/>
    <n v="7"/>
    <x v="1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x v="0"/>
    <n v="4"/>
    <x v="1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x v="0"/>
    <n v="1"/>
    <x v="1"/>
    <s v="photography/people"/>
    <x v="833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d v="2015-03-01T15:21:16"/>
    <n v="1422631276"/>
    <x v="1987"/>
    <x v="0"/>
    <n v="28"/>
    <x v="1"/>
    <s v="photography/people"/>
    <x v="1526"/>
    <n v="83.428571428571431"/>
    <x v="8"/>
    <x v="31"/>
  </r>
  <r>
    <n v="1988"/>
    <x v="1988"/>
    <s v="Expressing art in an image!"/>
    <x v="12"/>
    <n v="25"/>
    <x v="2"/>
    <x v="0"/>
    <s v="USD"/>
    <n v="1440094742"/>
    <d v="2015-08-20T18:19:02"/>
    <n v="1437502742"/>
    <x v="1988"/>
    <x v="0"/>
    <n v="1"/>
    <x v="1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x v="0"/>
    <n v="1"/>
    <x v="1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x v="0"/>
    <n v="5"/>
    <x v="1"/>
    <s v="photography/people"/>
    <x v="1527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x v="0"/>
    <n v="3"/>
    <x v="1"/>
    <s v="photography/people"/>
    <x v="1528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d v="2015-02-18T03:26:31"/>
    <n v="1421637991"/>
    <x v="1992"/>
    <x v="0"/>
    <n v="2"/>
    <x v="1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x v="0"/>
    <n v="0"/>
    <x v="1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x v="0"/>
    <n v="0"/>
    <x v="1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x v="0"/>
    <n v="3"/>
    <x v="1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x v="0"/>
    <n v="0"/>
    <x v="1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x v="0"/>
    <n v="0"/>
    <x v="1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x v="0"/>
    <n v="3"/>
    <x v="1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x v="0"/>
    <n v="7"/>
    <x v="1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x v="0"/>
    <n v="25"/>
    <x v="1"/>
    <s v="photography/people"/>
    <x v="856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x v="1"/>
    <n v="1637"/>
    <x v="0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x v="1"/>
    <n v="1375"/>
    <x v="0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x v="1"/>
    <n v="17"/>
    <x v="0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x v="1"/>
    <n v="354"/>
    <x v="0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x v="1"/>
    <n v="191"/>
    <x v="0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x v="1"/>
    <n v="303"/>
    <x v="0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x v="1"/>
    <n v="137"/>
    <x v="0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x v="1"/>
    <n v="41"/>
    <x v="0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x v="1"/>
    <n v="398"/>
    <x v="0"/>
    <s v="technology/hardware"/>
    <x v="1541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x v="1"/>
    <n v="1737"/>
    <x v="0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x v="1"/>
    <n v="971"/>
    <x v="0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x v="1"/>
    <n v="183"/>
    <x v="0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x v="1"/>
    <n v="4562"/>
    <x v="0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x v="1"/>
    <n v="26457"/>
    <x v="0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x v="1"/>
    <n v="162"/>
    <x v="0"/>
    <s v="technology/hardware"/>
    <x v="1547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d v="2013-03-09T21:08:19"/>
    <n v="1360271299"/>
    <x v="2016"/>
    <x v="1"/>
    <n v="479"/>
    <x v="0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x v="1"/>
    <n v="426"/>
    <x v="0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x v="1"/>
    <n v="450"/>
    <x v="0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x v="1"/>
    <n v="1780"/>
    <x v="0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x v="1"/>
    <n v="122"/>
    <x v="0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x v="1"/>
    <n v="95"/>
    <x v="0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x v="1"/>
    <n v="325"/>
    <x v="0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x v="1"/>
    <n v="353"/>
    <x v="0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x v="1"/>
    <n v="105"/>
    <x v="0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x v="1"/>
    <n v="729"/>
    <x v="0"/>
    <s v="technology/hardware"/>
    <x v="1557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d v="2014-04-21T03:59:00"/>
    <n v="1394127585"/>
    <x v="2026"/>
    <x v="1"/>
    <n v="454"/>
    <x v="0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x v="1"/>
    <n v="539"/>
    <x v="0"/>
    <s v="technology/hardware"/>
    <x v="1559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d v="2010-03-15T21:55:00"/>
    <n v="1265493806"/>
    <x v="2028"/>
    <x v="1"/>
    <n v="79"/>
    <x v="0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x v="1"/>
    <n v="94"/>
    <x v="0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x v="1"/>
    <n v="625"/>
    <x v="0"/>
    <s v="technology/hardware"/>
    <x v="1562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x v="1"/>
    <n v="508"/>
    <x v="0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x v="1"/>
    <n v="531"/>
    <x v="0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x v="1"/>
    <n v="158"/>
    <x v="0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x v="1"/>
    <n v="508"/>
    <x v="0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x v="1"/>
    <n v="644"/>
    <x v="0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x v="1"/>
    <n v="848"/>
    <x v="0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x v="1"/>
    <n v="429"/>
    <x v="0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x v="1"/>
    <n v="204"/>
    <x v="0"/>
    <s v="technology/hardware"/>
    <x v="1570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x v="1"/>
    <n v="379"/>
    <x v="0"/>
    <s v="technology/hardware"/>
    <x v="157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d v="2013-11-15T23:15:03"/>
    <n v="1383257703"/>
    <x v="2040"/>
    <x v="1"/>
    <n v="271"/>
    <x v="0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x v="0"/>
    <n v="120"/>
    <x v="0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x v="0"/>
    <n v="140"/>
    <x v="0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x v="0"/>
    <n v="193"/>
    <x v="0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x v="0"/>
    <n v="180"/>
    <x v="0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x v="0"/>
    <n v="263"/>
    <x v="0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x v="0"/>
    <n v="217"/>
    <x v="0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x v="0"/>
    <n v="443"/>
    <x v="0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x v="0"/>
    <n v="1373"/>
    <x v="0"/>
    <s v="technology/hardware"/>
    <x v="1580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d v="2013-12-02T22:59:00"/>
    <n v="1382963963"/>
    <x v="2049"/>
    <x v="0"/>
    <n v="742"/>
    <x v="0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x v="0"/>
    <n v="170"/>
    <x v="0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x v="0"/>
    <n v="242"/>
    <x v="0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x v="0"/>
    <n v="541"/>
    <x v="0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x v="0"/>
    <n v="121"/>
    <x v="0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x v="0"/>
    <n v="621"/>
    <x v="0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x v="0"/>
    <n v="101"/>
    <x v="0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x v="0"/>
    <n v="554"/>
    <x v="0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x v="0"/>
    <n v="666"/>
    <x v="0"/>
    <s v="technology/hardware"/>
    <x v="1589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d v="2015-03-02T20:00:00"/>
    <n v="1421916830"/>
    <x v="2058"/>
    <x v="0"/>
    <n v="410"/>
    <x v="0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x v="0"/>
    <n v="375"/>
    <x v="0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x v="0"/>
    <n v="1364"/>
    <x v="0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x v="0"/>
    <n v="35"/>
    <x v="0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x v="0"/>
    <n v="203"/>
    <x v="0"/>
    <s v="technology/hardware"/>
    <x v="1594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x v="0"/>
    <n v="49"/>
    <x v="0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x v="0"/>
    <n v="5812"/>
    <x v="0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x v="0"/>
    <n v="1556"/>
    <x v="0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x v="0"/>
    <n v="65"/>
    <x v="0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x v="0"/>
    <n v="10"/>
    <x v="0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x v="0"/>
    <n v="76"/>
    <x v="0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x v="0"/>
    <n v="263"/>
    <x v="0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x v="0"/>
    <n v="1530"/>
    <x v="0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x v="0"/>
    <n v="278"/>
    <x v="0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x v="0"/>
    <n v="350"/>
    <x v="0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x v="0"/>
    <n v="470"/>
    <x v="0"/>
    <s v="technology/hardware"/>
    <x v="1605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x v="0"/>
    <n v="3"/>
    <x v="0"/>
    <s v="technology/hardware"/>
    <x v="78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x v="0"/>
    <n v="8200"/>
    <x v="0"/>
    <s v="technology/hardware"/>
    <x v="1606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x v="0"/>
    <n v="8359"/>
    <x v="0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x v="0"/>
    <n v="188"/>
    <x v="0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x v="0"/>
    <n v="48"/>
    <x v="0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x v="0"/>
    <n v="607"/>
    <x v="0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x v="0"/>
    <n v="50"/>
    <x v="0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x v="0"/>
    <n v="55"/>
    <x v="0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x v="0"/>
    <n v="38"/>
    <x v="0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x v="0"/>
    <n v="25"/>
    <x v="0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x v="0"/>
    <n v="46"/>
    <x v="0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x v="0"/>
    <n v="83"/>
    <x v="0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x v="0"/>
    <n v="35"/>
    <x v="0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x v="0"/>
    <n v="25"/>
    <x v="0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x v="0"/>
    <n v="75"/>
    <x v="0"/>
    <s v="music/indie rock"/>
    <x v="161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x v="0"/>
    <n v="62"/>
    <x v="0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x v="0"/>
    <n v="160"/>
    <x v="0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x v="0"/>
    <n v="246"/>
    <x v="0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x v="0"/>
    <n v="55"/>
    <x v="0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x v="0"/>
    <n v="23"/>
    <x v="0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x v="0"/>
    <n v="72"/>
    <x v="0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x v="0"/>
    <n v="22"/>
    <x v="0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x v="0"/>
    <n v="14"/>
    <x v="0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x v="0"/>
    <n v="38"/>
    <x v="0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x v="0"/>
    <n v="32"/>
    <x v="0"/>
    <s v="music/indie rock"/>
    <x v="1415"/>
    <n v="188.125"/>
    <x v="4"/>
    <x v="14"/>
  </r>
  <r>
    <n v="2099"/>
    <x v="2099"/>
    <s v="Our tour van died, we need help!"/>
    <x v="9"/>
    <n v="3971"/>
    <x v="0"/>
    <x v="0"/>
    <s v="USD"/>
    <n v="1435808400"/>
    <d v="2015-07-02T03:40:00"/>
    <n v="1434650084"/>
    <x v="2099"/>
    <x v="0"/>
    <n v="63"/>
    <x v="0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x v="0"/>
    <n v="27"/>
    <x v="0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x v="0"/>
    <n v="44"/>
    <x v="0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x v="0"/>
    <n v="38"/>
    <x v="0"/>
    <s v="music/indie rock"/>
    <x v="1627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d v="2012-11-09T19:07:07"/>
    <n v="1349892427"/>
    <x v="2103"/>
    <x v="0"/>
    <n v="115"/>
    <x v="0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x v="0"/>
    <n v="37"/>
    <x v="0"/>
    <s v="music/indie rock"/>
    <x v="1629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x v="0"/>
    <n v="99"/>
    <x v="0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x v="0"/>
    <n v="44"/>
    <x v="0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x v="0"/>
    <n v="58"/>
    <x v="0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x v="0"/>
    <n v="191"/>
    <x v="0"/>
    <s v="music/indie rock"/>
    <x v="1633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x v="0"/>
    <n v="40"/>
    <x v="0"/>
    <s v="music/indie rock"/>
    <x v="1634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x v="0"/>
    <n v="38"/>
    <x v="0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x v="0"/>
    <n v="39"/>
    <x v="0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x v="0"/>
    <n v="11"/>
    <x v="0"/>
    <s v="music/indie rock"/>
    <x v="31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d v="2014-09-23T20:46:16"/>
    <n v="1408481176"/>
    <x v="2113"/>
    <x v="0"/>
    <n v="107"/>
    <x v="0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x v="0"/>
    <n v="147"/>
    <x v="0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x v="0"/>
    <n v="36"/>
    <x v="0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x v="0"/>
    <n v="92"/>
    <x v="0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x v="0"/>
    <n v="35"/>
    <x v="0"/>
    <s v="music/indie rock"/>
    <x v="1640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x v="0"/>
    <n v="17"/>
    <x v="0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x v="0"/>
    <n v="22"/>
    <x v="0"/>
    <s v="music/indie rock"/>
    <x v="1266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x v="0"/>
    <n v="69"/>
    <x v="0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x v="0"/>
    <n v="10"/>
    <x v="1"/>
    <s v="games/video games"/>
    <x v="1643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x v="0"/>
    <n v="3"/>
    <x v="1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x v="0"/>
    <n v="5"/>
    <x v="1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x v="0"/>
    <n v="5"/>
    <x v="1"/>
    <s v="games/video games"/>
    <x v="1645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x v="0"/>
    <n v="27"/>
    <x v="1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x v="0"/>
    <n v="2"/>
    <x v="1"/>
    <s v="games/video games"/>
    <x v="833"/>
    <n v="5"/>
    <x v="6"/>
    <x v="17"/>
  </r>
  <r>
    <n v="2127"/>
    <x v="2127"/>
    <s v="Three Monkeys is an audio adventure game for PC."/>
    <x v="89"/>
    <n v="8076"/>
    <x v="2"/>
    <x v="1"/>
    <s v="GBP"/>
    <n v="1426158463"/>
    <d v="2015-03-12T11:07:43"/>
    <n v="1423570063"/>
    <x v="2127"/>
    <x v="0"/>
    <n v="236"/>
    <x v="1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x v="0"/>
    <n v="1"/>
    <x v="1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x v="0"/>
    <n v="12"/>
    <x v="1"/>
    <s v="games/video games"/>
    <x v="1648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d v="2014-08-16T02:04:23"/>
    <n v="1405130663"/>
    <x v="2130"/>
    <x v="0"/>
    <n v="4"/>
    <x v="1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x v="0"/>
    <n v="3"/>
    <x v="1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x v="0"/>
    <n v="99"/>
    <x v="1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x v="0"/>
    <n v="3"/>
    <x v="1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x v="0"/>
    <n v="3"/>
    <x v="1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x v="0"/>
    <n v="22"/>
    <x v="1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x v="0"/>
    <n v="4"/>
    <x v="1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x v="0"/>
    <n v="534"/>
    <x v="1"/>
    <s v="games/video games"/>
    <x v="1654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x v="0"/>
    <n v="12"/>
    <x v="1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x v="0"/>
    <n v="56"/>
    <x v="1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x v="0"/>
    <n v="11"/>
    <x v="1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x v="0"/>
    <n v="0"/>
    <x v="1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x v="0"/>
    <n v="12"/>
    <x v="1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x v="0"/>
    <n v="5"/>
    <x v="1"/>
    <s v="games/video games"/>
    <x v="1659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x v="0"/>
    <n v="24"/>
    <x v="1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x v="0"/>
    <n v="89"/>
    <x v="1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x v="0"/>
    <n v="1"/>
    <x v="1"/>
    <s v="games/video games"/>
    <x v="459"/>
    <n v="1"/>
    <x v="6"/>
    <x v="17"/>
  </r>
  <r>
    <n v="2147"/>
    <x v="2147"/>
    <s v="A Point and Click Adventure on Steroids."/>
    <x v="303"/>
    <n v="2716"/>
    <x v="2"/>
    <x v="0"/>
    <s v="USD"/>
    <n v="1416125148"/>
    <d v="2014-11-16T08:05:48"/>
    <n v="1413356748"/>
    <x v="2147"/>
    <x v="0"/>
    <n v="55"/>
    <x v="1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x v="0"/>
    <n v="2"/>
    <x v="1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x v="0"/>
    <n v="0"/>
    <x v="1"/>
    <s v="games/video games"/>
    <x v="109"/>
    <e v="#DIV/0!"/>
    <x v="6"/>
    <x v="17"/>
  </r>
  <r>
    <n v="2150"/>
    <x v="2150"/>
    <s v="A pixel styled open world detective game."/>
    <x v="63"/>
    <n v="405"/>
    <x v="2"/>
    <x v="10"/>
    <s v="NOK"/>
    <n v="1468392599"/>
    <d v="2016-07-13T06:49:59"/>
    <n v="1465800599"/>
    <x v="2150"/>
    <x v="0"/>
    <n v="4"/>
    <x v="1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x v="0"/>
    <n v="6"/>
    <x v="1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x v="0"/>
    <n v="4"/>
    <x v="1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x v="0"/>
    <n v="4"/>
    <x v="1"/>
    <s v="games/video games"/>
    <x v="1665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d v="2014-01-28T15:10:27"/>
    <n v="1389193827"/>
    <x v="2154"/>
    <x v="0"/>
    <n v="2"/>
    <x v="1"/>
    <s v="games/video games"/>
    <x v="417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x v="0"/>
    <n v="5"/>
    <x v="1"/>
    <s v="games/video games"/>
    <x v="1666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x v="0"/>
    <n v="83"/>
    <x v="1"/>
    <s v="games/video games"/>
    <x v="1667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d v="2016-12-23T07:59:00"/>
    <n v="1479684783"/>
    <x v="2157"/>
    <x v="0"/>
    <n v="57"/>
    <x v="1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x v="0"/>
    <n v="311"/>
    <x v="1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x v="0"/>
    <n v="2"/>
    <x v="1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x v="0"/>
    <n v="16"/>
    <x v="1"/>
    <s v="games/video games"/>
    <x v="1671"/>
    <n v="5.3125"/>
    <x v="6"/>
    <x v="17"/>
  </r>
  <r>
    <n v="2161"/>
    <x v="2161"/>
    <s v="We're trying to fund hard copies of our debut album!"/>
    <x v="44"/>
    <n v="463"/>
    <x v="0"/>
    <x v="0"/>
    <s v="USD"/>
    <n v="1443040059"/>
    <d v="2015-09-23T20:27:39"/>
    <n v="1440448059"/>
    <x v="2161"/>
    <x v="0"/>
    <n v="13"/>
    <x v="0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x v="0"/>
    <n v="58"/>
    <x v="0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x v="0"/>
    <n v="44"/>
    <x v="0"/>
    <s v="music/rock"/>
    <x v="1673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d v="2016-06-25T03:59:00"/>
    <n v="1464196414"/>
    <x v="2164"/>
    <x v="0"/>
    <n v="83"/>
    <x v="0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x v="0"/>
    <n v="117"/>
    <x v="0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x v="0"/>
    <n v="32"/>
    <x v="0"/>
    <s v="music/rock"/>
    <x v="167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d v="2012-09-15T01:35:37"/>
    <n v="1346463337"/>
    <x v="2167"/>
    <x v="0"/>
    <n v="8"/>
    <x v="0"/>
    <s v="music/rock"/>
    <x v="43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x v="0"/>
    <n v="340"/>
    <x v="0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x v="0"/>
    <n v="7"/>
    <x v="0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x v="0"/>
    <n v="19"/>
    <x v="0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x v="0"/>
    <n v="47"/>
    <x v="0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x v="0"/>
    <n v="13"/>
    <x v="0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x v="0"/>
    <n v="90"/>
    <x v="0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x v="0"/>
    <n v="63"/>
    <x v="0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x v="0"/>
    <n v="26"/>
    <x v="0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x v="0"/>
    <n v="71"/>
    <x v="0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x v="0"/>
    <n v="38"/>
    <x v="0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x v="0"/>
    <n v="859"/>
    <x v="0"/>
    <s v="music/rock"/>
    <x v="1675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x v="0"/>
    <n v="21"/>
    <x v="0"/>
    <s v="music/rock"/>
    <x v="1685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x v="0"/>
    <n v="78"/>
    <x v="0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x v="0"/>
    <n v="53"/>
    <x v="0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x v="0"/>
    <n v="356"/>
    <x v="0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x v="0"/>
    <n v="279"/>
    <x v="0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x v="1"/>
    <n v="266"/>
    <x v="0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x v="0"/>
    <n v="623"/>
    <x v="0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x v="0"/>
    <n v="392"/>
    <x v="0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x v="1"/>
    <n v="3562"/>
    <x v="0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x v="0"/>
    <n v="514"/>
    <x v="0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x v="0"/>
    <n v="88"/>
    <x v="0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x v="0"/>
    <n v="537"/>
    <x v="0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x v="0"/>
    <n v="25"/>
    <x v="0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x v="0"/>
    <n v="3238"/>
    <x v="0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x v="0"/>
    <n v="897"/>
    <x v="0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x v="0"/>
    <n v="878"/>
    <x v="0"/>
    <s v="games/tabletop games"/>
    <x v="1700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d v="2015-08-11T18:31:40"/>
    <n v="1436725900"/>
    <x v="2195"/>
    <x v="0"/>
    <n v="115"/>
    <x v="0"/>
    <s v="games/tabletop games"/>
    <x v="1187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d v="2016-12-02T07:00:00"/>
    <n v="1478000502"/>
    <x v="2196"/>
    <x v="0"/>
    <n v="234"/>
    <x v="0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x v="0"/>
    <n v="4330"/>
    <x v="0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x v="0"/>
    <n v="651"/>
    <x v="0"/>
    <s v="games/tabletop games"/>
    <x v="1703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d v="2015-10-15T09:59:58"/>
    <n v="1442311198"/>
    <x v="2199"/>
    <x v="1"/>
    <n v="251"/>
    <x v="0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x v="0"/>
    <n v="263"/>
    <x v="0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x v="0"/>
    <n v="28"/>
    <x v="0"/>
    <s v="music/electronic music"/>
    <x v="1706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x v="0"/>
    <n v="721"/>
    <x v="0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x v="0"/>
    <n v="50"/>
    <x v="0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x v="0"/>
    <n v="73"/>
    <x v="0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x v="0"/>
    <n v="27"/>
    <x v="0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x v="0"/>
    <n v="34"/>
    <x v="0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x v="0"/>
    <n v="7"/>
    <x v="0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x v="0"/>
    <n v="24"/>
    <x v="0"/>
    <s v="music/electronic music"/>
    <x v="264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x v="0"/>
    <n v="15"/>
    <x v="0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x v="0"/>
    <n v="72"/>
    <x v="0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x v="0"/>
    <n v="120"/>
    <x v="0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x v="0"/>
    <n v="123"/>
    <x v="0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x v="0"/>
    <n v="1"/>
    <x v="0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x v="0"/>
    <n v="24"/>
    <x v="0"/>
    <s v="music/electronic music"/>
    <x v="1717"/>
    <n v="73.125416666666666"/>
    <x v="4"/>
    <x v="15"/>
  </r>
  <r>
    <n v="2215"/>
    <x v="2215"/>
    <s v="Ambient Electro Grind-fest!"/>
    <x v="131"/>
    <n v="860"/>
    <x v="0"/>
    <x v="0"/>
    <s v="USD"/>
    <n v="1331621940"/>
    <d v="2012-03-13T06:59:00"/>
    <n v="1329671572"/>
    <x v="2215"/>
    <x v="0"/>
    <n v="33"/>
    <x v="0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x v="0"/>
    <n v="14"/>
    <x v="0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x v="0"/>
    <n v="9"/>
    <x v="0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x v="0"/>
    <n v="76"/>
    <x v="0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x v="0"/>
    <n v="19"/>
    <x v="0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x v="0"/>
    <n v="69"/>
    <x v="0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x v="0"/>
    <n v="218"/>
    <x v="0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x v="0"/>
    <n v="30"/>
    <x v="0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x v="0"/>
    <n v="100"/>
    <x v="0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x v="0"/>
    <n v="296"/>
    <x v="0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x v="0"/>
    <n v="1204"/>
    <x v="0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x v="0"/>
    <n v="321"/>
    <x v="0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x v="0"/>
    <n v="301"/>
    <x v="0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x v="0"/>
    <n v="144"/>
    <x v="0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x v="0"/>
    <n v="539"/>
    <x v="0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x v="0"/>
    <n v="498"/>
    <x v="0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x v="0"/>
    <n v="1113"/>
    <x v="0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x v="0"/>
    <n v="988"/>
    <x v="0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x v="0"/>
    <n v="391"/>
    <x v="0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x v="0"/>
    <n v="28"/>
    <x v="0"/>
    <s v="games/tabletop games"/>
    <x v="1736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x v="0"/>
    <n v="147"/>
    <x v="0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x v="0"/>
    <n v="680"/>
    <x v="0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x v="0"/>
    <n v="983"/>
    <x v="0"/>
    <s v="games/tabletop games"/>
    <x v="1739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x v="0"/>
    <n v="79"/>
    <x v="0"/>
    <s v="games/tabletop games"/>
    <x v="1740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x v="0"/>
    <n v="426"/>
    <x v="0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x v="0"/>
    <n v="96"/>
    <x v="0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x v="0"/>
    <n v="163"/>
    <x v="0"/>
    <s v="games/tabletop games"/>
    <x v="1743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x v="0"/>
    <n v="2525"/>
    <x v="0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x v="0"/>
    <n v="2035"/>
    <x v="0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x v="0"/>
    <n v="290"/>
    <x v="0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x v="0"/>
    <n v="1980"/>
    <x v="0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x v="0"/>
    <n v="57"/>
    <x v="0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x v="0"/>
    <n v="380"/>
    <x v="0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x v="0"/>
    <n v="128"/>
    <x v="0"/>
    <s v="games/tabletop games"/>
    <x v="1749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x v="0"/>
    <n v="180"/>
    <x v="0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x v="0"/>
    <n v="571"/>
    <x v="0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x v="0"/>
    <n v="480"/>
    <x v="0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x v="0"/>
    <n v="249"/>
    <x v="0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x v="0"/>
    <n v="84"/>
    <x v="0"/>
    <s v="games/tabletop games"/>
    <x v="1754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x v="0"/>
    <n v="197"/>
    <x v="0"/>
    <s v="games/tabletop games"/>
    <x v="1755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x v="0"/>
    <n v="271"/>
    <x v="0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x v="0"/>
    <n v="50"/>
    <x v="0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x v="0"/>
    <n v="169"/>
    <x v="0"/>
    <s v="games/tabletop games"/>
    <x v="1758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x v="0"/>
    <n v="205"/>
    <x v="0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x v="0"/>
    <n v="206"/>
    <x v="0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x v="0"/>
    <n v="84"/>
    <x v="0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x v="0"/>
    <n v="210"/>
    <x v="0"/>
    <s v="games/tabletop games"/>
    <x v="1762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x v="0"/>
    <n v="181"/>
    <x v="0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x v="0"/>
    <n v="60"/>
    <x v="0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x v="0"/>
    <n v="445"/>
    <x v="0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x v="0"/>
    <n v="17"/>
    <x v="0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x v="0"/>
    <n v="194"/>
    <x v="0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x v="0"/>
    <n v="404"/>
    <x v="0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x v="0"/>
    <n v="194"/>
    <x v="0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x v="0"/>
    <n v="902"/>
    <x v="0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x v="0"/>
    <n v="1670"/>
    <x v="0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x v="0"/>
    <n v="1328"/>
    <x v="0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x v="0"/>
    <n v="944"/>
    <x v="0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x v="0"/>
    <n v="147"/>
    <x v="0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x v="0"/>
    <n v="99"/>
    <x v="0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x v="0"/>
    <n v="79"/>
    <x v="0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x v="0"/>
    <n v="75"/>
    <x v="0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x v="0"/>
    <n v="207"/>
    <x v="0"/>
    <s v="games/tabletop games"/>
    <x v="1777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x v="0"/>
    <n v="102"/>
    <x v="0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x v="0"/>
    <n v="32"/>
    <x v="0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x v="0"/>
    <n v="480"/>
    <x v="0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x v="0"/>
    <n v="11"/>
    <x v="0"/>
    <s v="music/rock"/>
    <x v="1781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x v="0"/>
    <n v="12"/>
    <x v="0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x v="0"/>
    <n v="48"/>
    <x v="0"/>
    <s v="music/rock"/>
    <x v="1783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d v="2011-03-12T04:00:00"/>
    <n v="1297451245"/>
    <x v="2284"/>
    <x v="0"/>
    <n v="59"/>
    <x v="0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x v="0"/>
    <n v="79"/>
    <x v="0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x v="0"/>
    <n v="14"/>
    <x v="0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x v="0"/>
    <n v="106"/>
    <x v="0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x v="0"/>
    <n v="25"/>
    <x v="0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x v="0"/>
    <n v="25"/>
    <x v="0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x v="0"/>
    <n v="29"/>
    <x v="0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x v="0"/>
    <n v="43"/>
    <x v="0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x v="0"/>
    <n v="46"/>
    <x v="0"/>
    <s v="music/rock"/>
    <x v="1790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d v="2012-09-25T03:59:00"/>
    <n v="1346345999"/>
    <x v="2293"/>
    <x v="0"/>
    <n v="27"/>
    <x v="0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x v="0"/>
    <n v="112"/>
    <x v="0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x v="0"/>
    <n v="34"/>
    <x v="0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x v="0"/>
    <n v="145"/>
    <x v="0"/>
    <s v="music/rock"/>
    <x v="1793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x v="0"/>
    <n v="19"/>
    <x v="0"/>
    <s v="music/rock"/>
    <x v="1794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x v="0"/>
    <n v="288"/>
    <x v="0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x v="0"/>
    <n v="14"/>
    <x v="0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x v="0"/>
    <n v="7"/>
    <x v="0"/>
    <s v="music/rock"/>
    <x v="982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x v="1"/>
    <n v="211"/>
    <x v="0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x v="1"/>
    <n v="85"/>
    <x v="0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x v="1"/>
    <n v="103"/>
    <x v="0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x v="1"/>
    <n v="113"/>
    <x v="0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x v="1"/>
    <n v="167"/>
    <x v="0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x v="1"/>
    <n v="73"/>
    <x v="0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x v="1"/>
    <n v="75"/>
    <x v="0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x v="1"/>
    <n v="614"/>
    <x v="0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x v="1"/>
    <n v="107"/>
    <x v="0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x v="1"/>
    <n v="1224"/>
    <x v="0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x v="1"/>
    <n v="104"/>
    <x v="0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x v="1"/>
    <n v="79"/>
    <x v="0"/>
    <s v="music/indie rock"/>
    <x v="1808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d v="2012-05-03T23:00:26"/>
    <n v="1333494026"/>
    <x v="2313"/>
    <x v="1"/>
    <n v="157"/>
    <x v="0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x v="1"/>
    <n v="50"/>
    <x v="0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x v="1"/>
    <n v="64"/>
    <x v="0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x v="1"/>
    <n v="200"/>
    <x v="0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x v="1"/>
    <n v="22"/>
    <x v="0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x v="1"/>
    <n v="163"/>
    <x v="0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x v="1"/>
    <n v="77"/>
    <x v="0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x v="1"/>
    <n v="89"/>
    <x v="0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x v="0"/>
    <n v="64"/>
    <x v="1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x v="0"/>
    <n v="4"/>
    <x v="1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x v="0"/>
    <n v="4"/>
    <x v="1"/>
    <s v="food/small batch"/>
    <x v="1817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x v="0"/>
    <n v="61"/>
    <x v="1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x v="0"/>
    <n v="7"/>
    <x v="1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x v="0"/>
    <n v="1"/>
    <x v="1"/>
    <s v="food/small batch"/>
    <x v="174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x v="1"/>
    <n v="3355"/>
    <x v="0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x v="1"/>
    <n v="537"/>
    <x v="0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x v="1"/>
    <n v="125"/>
    <x v="0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x v="1"/>
    <n v="163"/>
    <x v="0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x v="1"/>
    <n v="283"/>
    <x v="0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x v="1"/>
    <n v="352"/>
    <x v="0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x v="1"/>
    <n v="94"/>
    <x v="0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x v="1"/>
    <n v="67"/>
    <x v="0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x v="1"/>
    <n v="221"/>
    <x v="0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x v="1"/>
    <n v="2165"/>
    <x v="0"/>
    <s v="food/small batch"/>
    <x v="1829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x v="1"/>
    <n v="179"/>
    <x v="0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x v="1"/>
    <n v="123"/>
    <x v="0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x v="1"/>
    <n v="1104"/>
    <x v="0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x v="1"/>
    <n v="403"/>
    <x v="0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x v="0"/>
    <n v="0"/>
    <x v="1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x v="0"/>
    <n v="0"/>
    <x v="1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x v="0"/>
    <n v="1"/>
    <x v="1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x v="0"/>
    <n v="1"/>
    <x v="1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x v="0"/>
    <n v="0"/>
    <x v="1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x v="0"/>
    <n v="3"/>
    <x v="1"/>
    <s v="technology/web"/>
    <x v="1834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x v="0"/>
    <n v="1"/>
    <x v="1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x v="0"/>
    <n v="5"/>
    <x v="1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x v="0"/>
    <n v="0"/>
    <x v="1"/>
    <s v="technology/web"/>
    <x v="109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x v="0"/>
    <n v="0"/>
    <x v="1"/>
    <s v="technology/web"/>
    <x v="109"/>
    <e v="#DIV/0!"/>
    <x v="2"/>
    <x v="7"/>
  </r>
  <r>
    <n v="2351"/>
    <x v="2351"/>
    <s v="Donate $30 or more and receive a free selfie stick."/>
    <x v="341"/>
    <n v="108"/>
    <x v="1"/>
    <x v="4"/>
    <s v="NZD"/>
    <n v="1430360739"/>
    <d v="2015-04-30T02:25:39"/>
    <n v="1427768739"/>
    <x v="2351"/>
    <x v="0"/>
    <n v="7"/>
    <x v="1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x v="0"/>
    <n v="0"/>
    <x v="1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x v="0"/>
    <n v="0"/>
    <x v="1"/>
    <s v="technology/web"/>
    <x v="109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x v="0"/>
    <n v="1"/>
    <x v="1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x v="0"/>
    <n v="2"/>
    <x v="1"/>
    <s v="technology/web"/>
    <x v="1839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d v="2015-06-05T18:48:24"/>
    <n v="1430938104"/>
    <x v="2356"/>
    <x v="0"/>
    <n v="0"/>
    <x v="1"/>
    <s v="technology/web"/>
    <x v="109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x v="0"/>
    <n v="0"/>
    <x v="1"/>
    <s v="technology/web"/>
    <x v="109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x v="0"/>
    <n v="0"/>
    <x v="1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x v="0"/>
    <n v="3"/>
    <x v="1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x v="0"/>
    <n v="1"/>
    <x v="1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x v="0"/>
    <n v="0"/>
    <x v="1"/>
    <s v="technology/web"/>
    <x v="109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x v="0"/>
    <n v="2"/>
    <x v="1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x v="0"/>
    <n v="0"/>
    <x v="1"/>
    <s v="technology/web"/>
    <x v="109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x v="0"/>
    <n v="0"/>
    <x v="1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x v="0"/>
    <n v="0"/>
    <x v="1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x v="0"/>
    <n v="27"/>
    <x v="1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x v="0"/>
    <n v="14"/>
    <x v="1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x v="0"/>
    <n v="2"/>
    <x v="1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x v="0"/>
    <n v="0"/>
    <x v="1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x v="0"/>
    <n v="4"/>
    <x v="1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x v="0"/>
    <n v="0"/>
    <x v="1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x v="0"/>
    <n v="6"/>
    <x v="1"/>
    <s v="technology/web"/>
    <x v="1845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d v="2015-08-29T15:53:44"/>
    <n v="1438271624"/>
    <x v="2373"/>
    <x v="0"/>
    <n v="1"/>
    <x v="1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x v="0"/>
    <n v="1"/>
    <x v="1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x v="0"/>
    <n v="0"/>
    <x v="1"/>
    <s v="technology/web"/>
    <x v="109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x v="0"/>
    <n v="4"/>
    <x v="1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x v="0"/>
    <n v="0"/>
    <x v="1"/>
    <s v="technology/web"/>
    <x v="109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x v="0"/>
    <n v="0"/>
    <x v="1"/>
    <s v="technology/web"/>
    <x v="109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x v="0"/>
    <n v="0"/>
    <x v="1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x v="0"/>
    <n v="3"/>
    <x v="1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x v="0"/>
    <n v="7"/>
    <x v="1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x v="0"/>
    <n v="2"/>
    <x v="1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x v="0"/>
    <n v="3"/>
    <x v="1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x v="0"/>
    <n v="8"/>
    <x v="1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x v="0"/>
    <n v="7"/>
    <x v="1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x v="0"/>
    <n v="0"/>
    <x v="1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x v="0"/>
    <n v="3"/>
    <x v="1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x v="0"/>
    <n v="8"/>
    <x v="1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x v="0"/>
    <n v="1"/>
    <x v="1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x v="0"/>
    <n v="0"/>
    <x v="1"/>
    <s v="technology/web"/>
    <x v="109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d v="2015-03-31T18:04:04"/>
    <n v="1425236644"/>
    <x v="2391"/>
    <x v="0"/>
    <n v="1"/>
    <x v="1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x v="0"/>
    <n v="0"/>
    <x v="1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x v="0"/>
    <n v="1"/>
    <x v="1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x v="0"/>
    <n v="2"/>
    <x v="1"/>
    <s v="technology/web"/>
    <x v="1855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x v="0"/>
    <n v="0"/>
    <x v="1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x v="0"/>
    <n v="1"/>
    <x v="1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x v="0"/>
    <n v="0"/>
    <x v="1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x v="0"/>
    <n v="0"/>
    <x v="1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x v="0"/>
    <n v="0"/>
    <x v="1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x v="0"/>
    <n v="0"/>
    <x v="1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x v="0"/>
    <n v="9"/>
    <x v="1"/>
    <s v="food/food trucks"/>
    <x v="185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d v="2015-05-13T16:18:51"/>
    <n v="1428941931"/>
    <x v="2402"/>
    <x v="0"/>
    <n v="1"/>
    <x v="1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x v="0"/>
    <n v="12"/>
    <x v="1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x v="0"/>
    <n v="0"/>
    <x v="1"/>
    <s v="food/food trucks"/>
    <x v="109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x v="0"/>
    <n v="20"/>
    <x v="1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x v="0"/>
    <n v="16"/>
    <x v="1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x v="0"/>
    <n v="33"/>
    <x v="1"/>
    <s v="food/food trucks"/>
    <x v="1860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x v="0"/>
    <n v="2"/>
    <x v="1"/>
    <s v="food/food trucks"/>
    <x v="418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x v="0"/>
    <n v="6"/>
    <x v="1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x v="0"/>
    <n v="0"/>
    <x v="1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x v="0"/>
    <n v="3"/>
    <x v="1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x v="0"/>
    <n v="0"/>
    <x v="1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x v="0"/>
    <n v="3"/>
    <x v="1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x v="0"/>
    <n v="13"/>
    <x v="1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x v="0"/>
    <n v="6"/>
    <x v="1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x v="0"/>
    <n v="1"/>
    <x v="1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x v="0"/>
    <n v="0"/>
    <x v="1"/>
    <s v="food/food trucks"/>
    <x v="109"/>
    <e v="#DIV/0!"/>
    <x v="7"/>
    <x v="19"/>
  </r>
  <r>
    <n v="2418"/>
    <x v="2418"/>
    <s v="I want to start my food truck business."/>
    <x v="31"/>
    <n v="5"/>
    <x v="2"/>
    <x v="0"/>
    <s v="USD"/>
    <n v="1427225644"/>
    <d v="2015-03-24T19:34:04"/>
    <n v="1422045244"/>
    <x v="2418"/>
    <x v="0"/>
    <n v="5"/>
    <x v="1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x v="0"/>
    <n v="0"/>
    <x v="1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x v="0"/>
    <n v="36"/>
    <x v="1"/>
    <s v="food/food trucks"/>
    <x v="1867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d v="2015-02-21T16:29:56"/>
    <n v="1421944196"/>
    <x v="2421"/>
    <x v="0"/>
    <n v="1"/>
    <x v="1"/>
    <s v="food/food trucks"/>
    <x v="374"/>
    <n v="1"/>
    <x v="7"/>
    <x v="19"/>
  </r>
  <r>
    <n v="2422"/>
    <x v="2422"/>
    <s v="Family owned business serving BBQ and seafood to the public"/>
    <x v="2"/>
    <n v="1"/>
    <x v="2"/>
    <x v="0"/>
    <s v="USD"/>
    <n v="1426091036"/>
    <d v="2015-03-11T16:23:56"/>
    <n v="1423502636"/>
    <x v="2422"/>
    <x v="0"/>
    <n v="1"/>
    <x v="1"/>
    <s v="food/food trucks"/>
    <x v="418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x v="0"/>
    <n v="1"/>
    <x v="1"/>
    <s v="food/food trucks"/>
    <x v="473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d v="2014-10-27T21:25:08"/>
    <n v="1411853108"/>
    <x v="2424"/>
    <x v="0"/>
    <n v="9"/>
    <x v="1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x v="0"/>
    <n v="1"/>
    <x v="1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x v="0"/>
    <n v="0"/>
    <x v="1"/>
    <s v="food/food trucks"/>
    <x v="109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d v="2016-03-23T06:38:53"/>
    <n v="1455262733"/>
    <x v="2427"/>
    <x v="0"/>
    <n v="1"/>
    <x v="1"/>
    <s v="food/food trucks"/>
    <x v="13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d v="2015-03-12T17:49:11"/>
    <n v="1423594151"/>
    <x v="2428"/>
    <x v="0"/>
    <n v="1"/>
    <x v="1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x v="0"/>
    <n v="4"/>
    <x v="1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x v="0"/>
    <n v="2"/>
    <x v="1"/>
    <s v="food/food trucks"/>
    <x v="449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d v="2016-06-28T02:23:33"/>
    <n v="1461896613"/>
    <x v="2431"/>
    <x v="0"/>
    <n v="2"/>
    <x v="1"/>
    <s v="food/food trucks"/>
    <x v="13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x v="0"/>
    <n v="2"/>
    <x v="1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x v="0"/>
    <n v="0"/>
    <x v="1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x v="0"/>
    <n v="2"/>
    <x v="1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x v="0"/>
    <n v="4"/>
    <x v="1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x v="0"/>
    <n v="2"/>
    <x v="1"/>
    <s v="food/food trucks"/>
    <x v="1874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x v="0"/>
    <n v="0"/>
    <x v="1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x v="0"/>
    <n v="1"/>
    <x v="1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x v="0"/>
    <n v="0"/>
    <x v="1"/>
    <s v="food/food trucks"/>
    <x v="109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d v="2016-02-13T21:35:13"/>
    <n v="1452807313"/>
    <x v="2440"/>
    <x v="0"/>
    <n v="2"/>
    <x v="1"/>
    <s v="food/food trucks"/>
    <x v="418"/>
    <n v="5"/>
    <x v="7"/>
    <x v="19"/>
  </r>
  <r>
    <n v="2441"/>
    <x v="2441"/>
    <s v="YOU can help Alchemy Pops POP up on a street near you!"/>
    <x v="51"/>
    <n v="8091"/>
    <x v="0"/>
    <x v="0"/>
    <s v="USD"/>
    <n v="1437627540"/>
    <d v="2015-07-23T04:59:00"/>
    <n v="1435806054"/>
    <x v="2441"/>
    <x v="0"/>
    <n v="109"/>
    <x v="0"/>
    <s v="food/small batch"/>
    <x v="1875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x v="0"/>
    <n v="372"/>
    <x v="0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x v="0"/>
    <n v="311"/>
    <x v="0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x v="0"/>
    <n v="61"/>
    <x v="0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x v="0"/>
    <n v="115"/>
    <x v="0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x v="0"/>
    <n v="111"/>
    <x v="0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x v="0"/>
    <n v="337"/>
    <x v="0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x v="0"/>
    <n v="9"/>
    <x v="0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x v="0"/>
    <n v="120"/>
    <x v="0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x v="0"/>
    <n v="102"/>
    <x v="0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x v="0"/>
    <n v="186"/>
    <x v="0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x v="0"/>
    <n v="15"/>
    <x v="0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x v="0"/>
    <n v="67"/>
    <x v="0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x v="0"/>
    <n v="130"/>
    <x v="0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x v="0"/>
    <n v="16"/>
    <x v="0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x v="0"/>
    <n v="67"/>
    <x v="0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x v="0"/>
    <n v="124"/>
    <x v="0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x v="0"/>
    <n v="80"/>
    <x v="0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x v="0"/>
    <n v="282"/>
    <x v="0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x v="0"/>
    <n v="68"/>
    <x v="0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x v="0"/>
    <n v="86"/>
    <x v="0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x v="0"/>
    <n v="115"/>
    <x v="0"/>
    <s v="music/indie rock"/>
    <x v="1893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d v="2013-04-16T19:00:00"/>
    <n v="1362710425"/>
    <x v="2463"/>
    <x v="0"/>
    <n v="75"/>
    <x v="0"/>
    <s v="music/indie rock"/>
    <x v="63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x v="0"/>
    <n v="43"/>
    <x v="0"/>
    <s v="music/indie rock"/>
    <x v="206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x v="0"/>
    <n v="48"/>
    <x v="0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x v="0"/>
    <n v="52"/>
    <x v="0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x v="0"/>
    <n v="43"/>
    <x v="0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x v="0"/>
    <n v="58"/>
    <x v="0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x v="0"/>
    <n v="47"/>
    <x v="0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x v="0"/>
    <n v="36"/>
    <x v="0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x v="0"/>
    <n v="17"/>
    <x v="0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x v="0"/>
    <n v="104"/>
    <x v="0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x v="0"/>
    <n v="47"/>
    <x v="0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x v="0"/>
    <n v="38"/>
    <x v="0"/>
    <s v="music/indie rock"/>
    <x v="1898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x v="0"/>
    <n v="81"/>
    <x v="0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x v="0"/>
    <n v="55"/>
    <x v="0"/>
    <s v="music/indie rock"/>
    <x v="18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x v="0"/>
    <n v="41"/>
    <x v="0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x v="0"/>
    <n v="79"/>
    <x v="0"/>
    <s v="music/indie rock"/>
    <x v="1901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x v="0"/>
    <n v="16"/>
    <x v="0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x v="0"/>
    <n v="8"/>
    <x v="0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x v="0"/>
    <n v="95"/>
    <x v="0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x v="0"/>
    <n v="25"/>
    <x v="0"/>
    <s v="music/indie rock"/>
    <x v="1787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x v="0"/>
    <n v="19"/>
    <x v="0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x v="0"/>
    <n v="90"/>
    <x v="0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x v="0"/>
    <n v="41"/>
    <x v="0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x v="0"/>
    <n v="30"/>
    <x v="0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x v="0"/>
    <n v="38"/>
    <x v="0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x v="0"/>
    <n v="65"/>
    <x v="0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x v="0"/>
    <n v="75"/>
    <x v="0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x v="0"/>
    <n v="16"/>
    <x v="0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x v="0"/>
    <n v="10"/>
    <x v="0"/>
    <s v="music/indie rock"/>
    <x v="191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d v="2012-06-16T09:59:00"/>
    <n v="1335397188"/>
    <x v="2492"/>
    <x v="0"/>
    <n v="27"/>
    <x v="0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x v="0"/>
    <n v="259"/>
    <x v="0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x v="0"/>
    <n v="39"/>
    <x v="0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x v="0"/>
    <n v="42"/>
    <x v="0"/>
    <s v="music/indie rock"/>
    <x v="191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x v="0"/>
    <n v="10"/>
    <x v="0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x v="0"/>
    <n v="56"/>
    <x v="0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x v="0"/>
    <n v="20"/>
    <x v="0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x v="0"/>
    <n v="170"/>
    <x v="0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x v="0"/>
    <n v="29"/>
    <x v="0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x v="0"/>
    <n v="7"/>
    <x v="1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x v="0"/>
    <n v="5"/>
    <x v="1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x v="0"/>
    <n v="0"/>
    <x v="1"/>
    <s v="food/restaurants"/>
    <x v="109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x v="0"/>
    <n v="0"/>
    <x v="1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x v="0"/>
    <n v="0"/>
    <x v="1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x v="0"/>
    <n v="2"/>
    <x v="1"/>
    <s v="food/restaurants"/>
    <x v="722"/>
    <n v="15"/>
    <x v="7"/>
    <x v="34"/>
  </r>
  <r>
    <n v="2507"/>
    <x v="2506"/>
    <s v="Unique dishes for a unique city!."/>
    <x v="350"/>
    <n v="0"/>
    <x v="2"/>
    <x v="0"/>
    <s v="USD"/>
    <n v="1431308704"/>
    <d v="2015-05-11T01:45:04"/>
    <n v="1428716704"/>
    <x v="2507"/>
    <x v="0"/>
    <n v="0"/>
    <x v="1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x v="0"/>
    <n v="0"/>
    <x v="1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x v="0"/>
    <n v="28"/>
    <x v="1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x v="0"/>
    <n v="2"/>
    <x v="1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x v="0"/>
    <n v="0"/>
    <x v="1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x v="0"/>
    <n v="0"/>
    <x v="1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x v="0"/>
    <n v="0"/>
    <x v="1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x v="0"/>
    <n v="4"/>
    <x v="1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x v="0"/>
    <n v="12"/>
    <x v="1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x v="0"/>
    <n v="0"/>
    <x v="1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x v="0"/>
    <n v="33"/>
    <x v="1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x v="0"/>
    <n v="0"/>
    <x v="1"/>
    <s v="food/restaurants"/>
    <x v="109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x v="0"/>
    <n v="4"/>
    <x v="1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x v="0"/>
    <n v="0"/>
    <x v="1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x v="0"/>
    <n v="132"/>
    <x v="0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x v="0"/>
    <n v="27"/>
    <x v="0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x v="0"/>
    <n v="26"/>
    <x v="0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x v="0"/>
    <n v="43"/>
    <x v="0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x v="0"/>
    <n v="80"/>
    <x v="0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x v="0"/>
    <n v="33"/>
    <x v="0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x v="0"/>
    <n v="71"/>
    <x v="0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x v="0"/>
    <n v="81"/>
    <x v="0"/>
    <s v="music/classical music"/>
    <x v="1931"/>
    <n v="52.962839506172834"/>
    <x v="4"/>
    <x v="35"/>
  </r>
  <r>
    <n v="2529"/>
    <x v="2528"/>
    <s v="Opera. Short. New."/>
    <x v="12"/>
    <n v="6257"/>
    <x v="0"/>
    <x v="0"/>
    <s v="USD"/>
    <n v="1332636975"/>
    <d v="2012-03-25T00:56:15"/>
    <n v="1328752575"/>
    <x v="2529"/>
    <x v="0"/>
    <n v="76"/>
    <x v="0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x v="0"/>
    <n v="48"/>
    <x v="0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x v="0"/>
    <n v="61"/>
    <x v="0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x v="0"/>
    <n v="60"/>
    <x v="0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x v="0"/>
    <n v="136"/>
    <x v="0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x v="0"/>
    <n v="14"/>
    <x v="0"/>
    <s v="music/classical music"/>
    <x v="2"/>
    <n v="150"/>
    <x v="4"/>
    <x v="35"/>
  </r>
  <r>
    <n v="2535"/>
    <x v="2534"/>
    <s v="Mark Hayes: Requiem Recording"/>
    <x v="22"/>
    <n v="20755"/>
    <x v="0"/>
    <x v="0"/>
    <s v="USD"/>
    <n v="1417463945"/>
    <d v="2014-12-01T19:59:05"/>
    <n v="1414781945"/>
    <x v="2535"/>
    <x v="0"/>
    <n v="78"/>
    <x v="0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x v="0"/>
    <n v="4"/>
    <x v="0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x v="0"/>
    <n v="11"/>
    <x v="0"/>
    <s v="music/classical music"/>
    <x v="1007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x v="0"/>
    <n v="185"/>
    <x v="0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x v="0"/>
    <n v="59"/>
    <x v="0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x v="0"/>
    <n v="27"/>
    <x v="0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x v="0"/>
    <n v="63"/>
    <x v="0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x v="0"/>
    <n v="13"/>
    <x v="0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x v="0"/>
    <n v="13"/>
    <x v="0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x v="0"/>
    <n v="57"/>
    <x v="0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x v="0"/>
    <n v="61"/>
    <x v="0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x v="0"/>
    <n v="65"/>
    <x v="0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x v="0"/>
    <n v="134"/>
    <x v="0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x v="0"/>
    <n v="37"/>
    <x v="0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x v="0"/>
    <n v="37"/>
    <x v="0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x v="0"/>
    <n v="150"/>
    <x v="0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x v="0"/>
    <n v="56"/>
    <x v="0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x v="0"/>
    <n v="18"/>
    <x v="0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x v="0"/>
    <n v="60"/>
    <x v="0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x v="0"/>
    <n v="67"/>
    <x v="0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x v="0"/>
    <n v="35"/>
    <x v="0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x v="0"/>
    <n v="34"/>
    <x v="0"/>
    <s v="music/classical music"/>
    <x v="1951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x v="0"/>
    <n v="36"/>
    <x v="0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x v="0"/>
    <n v="18"/>
    <x v="0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x v="0"/>
    <n v="25"/>
    <x v="0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x v="0"/>
    <n v="21"/>
    <x v="0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x v="0"/>
    <n v="0"/>
    <x v="1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x v="0"/>
    <n v="3"/>
    <x v="1"/>
    <s v="food/food trucks"/>
    <x v="571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d v="2015-07-30T03:20:51"/>
    <n v="1433042451"/>
    <x v="2563"/>
    <x v="0"/>
    <n v="0"/>
    <x v="1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x v="0"/>
    <n v="0"/>
    <x v="1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x v="0"/>
    <n v="1"/>
    <x v="1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x v="0"/>
    <n v="0"/>
    <x v="1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x v="0"/>
    <n v="2"/>
    <x v="1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x v="0"/>
    <n v="1"/>
    <x v="1"/>
    <s v="food/food trucks"/>
    <x v="724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x v="0"/>
    <n v="2"/>
    <x v="1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x v="0"/>
    <n v="2"/>
    <x v="1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x v="0"/>
    <n v="4"/>
    <x v="1"/>
    <s v="food/food trucks"/>
    <x v="1161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x v="0"/>
    <n v="0"/>
    <x v="1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x v="0"/>
    <n v="0"/>
    <x v="1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x v="0"/>
    <n v="0"/>
    <x v="1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x v="0"/>
    <n v="0"/>
    <x v="1"/>
    <s v="food/food trucks"/>
    <x v="109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d v="2015-04-10T23:14:07"/>
    <n v="1424823247"/>
    <x v="2576"/>
    <x v="0"/>
    <n v="0"/>
    <x v="1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x v="0"/>
    <n v="0"/>
    <x v="1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x v="0"/>
    <n v="0"/>
    <x v="1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x v="0"/>
    <n v="12"/>
    <x v="1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x v="0"/>
    <n v="2"/>
    <x v="1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x v="0"/>
    <n v="11"/>
    <x v="1"/>
    <s v="food/food trucks"/>
    <x v="1958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d v="2016-10-29T23:43:54"/>
    <n v="1475192634"/>
    <x v="2582"/>
    <x v="0"/>
    <n v="1"/>
    <x v="1"/>
    <s v="food/food trucks"/>
    <x v="1959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x v="0"/>
    <n v="5"/>
    <x v="1"/>
    <s v="food/food trucks"/>
    <x v="724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x v="0"/>
    <n v="0"/>
    <x v="1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x v="0"/>
    <n v="1"/>
    <x v="1"/>
    <s v="food/food trucks"/>
    <x v="874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x v="0"/>
    <n v="1"/>
    <x v="1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x v="0"/>
    <n v="6"/>
    <x v="1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x v="0"/>
    <n v="8"/>
    <x v="1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x v="0"/>
    <n v="1"/>
    <x v="1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x v="0"/>
    <n v="0"/>
    <x v="1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x v="0"/>
    <n v="2"/>
    <x v="1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x v="0"/>
    <n v="1"/>
    <x v="1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x v="0"/>
    <n v="0"/>
    <x v="1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x v="0"/>
    <n v="1"/>
    <x v="1"/>
    <s v="food/food trucks"/>
    <x v="466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d v="2017-02-24T05:51:40"/>
    <n v="1485323500"/>
    <x v="2595"/>
    <x v="0"/>
    <n v="19"/>
    <x v="1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x v="0"/>
    <n v="27"/>
    <x v="1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x v="0"/>
    <n v="7"/>
    <x v="1"/>
    <s v="food/food trucks"/>
    <x v="905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x v="0"/>
    <n v="14"/>
    <x v="1"/>
    <s v="food/food trucks"/>
    <x v="1964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x v="0"/>
    <n v="5"/>
    <x v="1"/>
    <s v="food/food trucks"/>
    <x v="1965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x v="0"/>
    <n v="30"/>
    <x v="1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x v="1"/>
    <n v="151"/>
    <x v="0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x v="1"/>
    <n v="489"/>
    <x v="0"/>
    <s v="technology/space exploration"/>
    <x v="1968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x v="1"/>
    <n v="50"/>
    <x v="0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x v="1"/>
    <n v="321"/>
    <x v="0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x v="1"/>
    <n v="1762"/>
    <x v="0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x v="1"/>
    <n v="385"/>
    <x v="0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x v="1"/>
    <n v="398"/>
    <x v="0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x v="1"/>
    <n v="304"/>
    <x v="0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x v="1"/>
    <n v="676"/>
    <x v="0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x v="1"/>
    <n v="577"/>
    <x v="0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x v="1"/>
    <n v="3663"/>
    <x v="0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x v="1"/>
    <n v="294"/>
    <x v="0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x v="1"/>
    <n v="28"/>
    <x v="0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x v="1"/>
    <n v="100"/>
    <x v="0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x v="0"/>
    <n v="72"/>
    <x v="0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x v="1"/>
    <n v="238"/>
    <x v="0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x v="1"/>
    <n v="159"/>
    <x v="0"/>
    <s v="technology/space exploration"/>
    <x v="1982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d v="2015-12-01T20:01:01"/>
    <n v="1443812461"/>
    <x v="2618"/>
    <x v="1"/>
    <n v="77"/>
    <x v="0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x v="1"/>
    <n v="53"/>
    <x v="0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x v="1"/>
    <n v="1251"/>
    <x v="0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x v="1"/>
    <n v="465"/>
    <x v="0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x v="0"/>
    <n v="74"/>
    <x v="0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x v="0"/>
    <n v="62"/>
    <x v="0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x v="0"/>
    <n v="3468"/>
    <x v="0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x v="0"/>
    <n v="52"/>
    <x v="0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x v="0"/>
    <n v="50"/>
    <x v="0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x v="0"/>
    <n v="45"/>
    <x v="0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x v="0"/>
    <n v="21"/>
    <x v="0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x v="0"/>
    <n v="100"/>
    <x v="0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x v="0"/>
    <n v="81"/>
    <x v="0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x v="0"/>
    <n v="286"/>
    <x v="0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x v="0"/>
    <n v="42"/>
    <x v="0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x v="0"/>
    <n v="199"/>
    <x v="0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x v="0"/>
    <n v="25"/>
    <x v="0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x v="0"/>
    <n v="84"/>
    <x v="0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x v="0"/>
    <n v="50"/>
    <x v="0"/>
    <s v="technology/space exploration"/>
    <x v="1999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x v="0"/>
    <n v="26"/>
    <x v="0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x v="0"/>
    <n v="14"/>
    <x v="0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x v="0"/>
    <n v="49"/>
    <x v="0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x v="0"/>
    <n v="69"/>
    <x v="0"/>
    <s v="technology/space exploration"/>
    <x v="1719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d v="2014-09-15T20:09:00"/>
    <n v="1409341863"/>
    <x v="2641"/>
    <x v="0"/>
    <n v="1"/>
    <x v="1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x v="0"/>
    <n v="0"/>
    <x v="1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x v="1"/>
    <n v="1501"/>
    <x v="1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x v="1"/>
    <n v="52"/>
    <x v="1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x v="1"/>
    <n v="23"/>
    <x v="1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x v="1"/>
    <n v="535"/>
    <x v="1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x v="0"/>
    <n v="3"/>
    <x v="1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x v="0"/>
    <n v="6"/>
    <x v="1"/>
    <s v="technology/space exploration"/>
    <x v="2007"/>
    <n v="17.666666666666668"/>
    <x v="2"/>
    <x v="36"/>
  </r>
  <r>
    <n v="2649"/>
    <x v="2648"/>
    <s v="They have launched a Kickstarter."/>
    <x v="152"/>
    <n v="124"/>
    <x v="1"/>
    <x v="0"/>
    <s v="USD"/>
    <n v="1454370941"/>
    <d v="2016-02-01T23:55:41"/>
    <n v="1449186941"/>
    <x v="2649"/>
    <x v="0"/>
    <n v="3"/>
    <x v="1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x v="0"/>
    <n v="5"/>
    <x v="1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x v="0"/>
    <n v="17"/>
    <x v="1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x v="0"/>
    <n v="11"/>
    <x v="1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x v="0"/>
    <n v="70"/>
    <x v="1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x v="0"/>
    <n v="6"/>
    <x v="1"/>
    <s v="technology/space exploration"/>
    <x v="2013"/>
    <n v="8.5"/>
    <x v="2"/>
    <x v="36"/>
  </r>
  <r>
    <n v="2655"/>
    <x v="2654"/>
    <s v="Thank you for your support!"/>
    <x v="36"/>
    <n v="3155"/>
    <x v="1"/>
    <x v="0"/>
    <s v="USD"/>
    <n v="1455048000"/>
    <d v="2016-02-09T20:00:00"/>
    <n v="1452631647"/>
    <x v="2655"/>
    <x v="0"/>
    <n v="43"/>
    <x v="1"/>
    <s v="technology/space exploration"/>
    <x v="2014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d v="2017-03-12T19:00:00"/>
    <n v="1485966688"/>
    <x v="2656"/>
    <x v="0"/>
    <n v="152"/>
    <x v="1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x v="0"/>
    <n v="59"/>
    <x v="1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x v="0"/>
    <n v="4"/>
    <x v="1"/>
    <s v="technology/space exploration"/>
    <x v="2017"/>
    <n v="22.75"/>
    <x v="2"/>
    <x v="36"/>
  </r>
  <r>
    <n v="2659"/>
    <x v="2658"/>
    <s v="test"/>
    <x v="197"/>
    <n v="1333"/>
    <x v="1"/>
    <x v="0"/>
    <s v="USD"/>
    <n v="1429321210"/>
    <d v="2015-04-18T01:40:10"/>
    <n v="1426729210"/>
    <x v="2659"/>
    <x v="0"/>
    <n v="10"/>
    <x v="1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x v="0"/>
    <n v="5"/>
    <x v="1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x v="0"/>
    <n v="60"/>
    <x v="0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x v="0"/>
    <n v="80"/>
    <x v="0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x v="0"/>
    <n v="56"/>
    <x v="0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x v="0"/>
    <n v="104"/>
    <x v="0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x v="0"/>
    <n v="46"/>
    <x v="0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x v="0"/>
    <n v="206"/>
    <x v="0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x v="0"/>
    <n v="18"/>
    <x v="0"/>
    <s v="technology/makerspaces"/>
    <x v="1934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d v="2015-11-09T14:32:00"/>
    <n v="1443449265"/>
    <x v="2668"/>
    <x v="0"/>
    <n v="28"/>
    <x v="0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x v="0"/>
    <n v="11"/>
    <x v="0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x v="1"/>
    <n v="60"/>
    <x v="1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x v="1"/>
    <n v="84"/>
    <x v="1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x v="1"/>
    <n v="47"/>
    <x v="1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x v="1"/>
    <n v="66"/>
    <x v="1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x v="1"/>
    <n v="171"/>
    <x v="1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x v="1"/>
    <n v="29"/>
    <x v="1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x v="0"/>
    <n v="9"/>
    <x v="1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x v="0"/>
    <n v="27"/>
    <x v="1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x v="0"/>
    <n v="2"/>
    <x v="1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x v="0"/>
    <n v="3"/>
    <x v="1"/>
    <s v="technology/makerspaces"/>
    <x v="2035"/>
    <n v="44"/>
    <x v="2"/>
    <x v="37"/>
  </r>
  <r>
    <n v="2680"/>
    <x v="2679"/>
    <s v="iHeartPillow, Connecting loved ones"/>
    <x v="261"/>
    <n v="276"/>
    <x v="2"/>
    <x v="3"/>
    <s v="EUR"/>
    <n v="1459915491"/>
    <d v="2016-04-06T04:04:51"/>
    <n v="1457327091"/>
    <x v="2680"/>
    <x v="0"/>
    <n v="4"/>
    <x v="1"/>
    <s v="technology/makerspaces"/>
    <x v="2036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x v="0"/>
    <n v="2"/>
    <x v="1"/>
    <s v="food/food trucks"/>
    <x v="1839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x v="0"/>
    <n v="20"/>
    <x v="1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x v="0"/>
    <n v="3"/>
    <x v="1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x v="0"/>
    <n v="4"/>
    <x v="1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x v="0"/>
    <n v="1"/>
    <x v="1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x v="0"/>
    <n v="0"/>
    <x v="1"/>
    <s v="food/food trucks"/>
    <x v="109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x v="0"/>
    <n v="0"/>
    <x v="1"/>
    <s v="food/food trucks"/>
    <x v="109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d v="2015-02-24T03:00:00"/>
    <n v="1422067870"/>
    <x v="2688"/>
    <x v="0"/>
    <n v="14"/>
    <x v="1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x v="0"/>
    <n v="1"/>
    <x v="1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x v="0"/>
    <n v="118"/>
    <x v="1"/>
    <s v="food/food trucks"/>
    <x v="2039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d v="2015-05-10T17:22:37"/>
    <n v="1427390557"/>
    <x v="2691"/>
    <x v="0"/>
    <n v="2"/>
    <x v="1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x v="0"/>
    <n v="1"/>
    <x v="1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x v="0"/>
    <n v="3"/>
    <x v="1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x v="0"/>
    <n v="1"/>
    <x v="1"/>
    <s v="food/food trucks"/>
    <x v="372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x v="0"/>
    <n v="3"/>
    <x v="1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x v="0"/>
    <n v="38"/>
    <x v="1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x v="0"/>
    <n v="52"/>
    <x v="1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x v="0"/>
    <n v="2"/>
    <x v="1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x v="0"/>
    <n v="0"/>
    <x v="1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x v="0"/>
    <n v="4"/>
    <x v="1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x v="0"/>
    <n v="46"/>
    <x v="1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x v="1"/>
    <n v="26"/>
    <x v="1"/>
    <s v="theater/spaces"/>
    <x v="2047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x v="0"/>
    <n v="45"/>
    <x v="1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x v="0"/>
    <n v="7"/>
    <x v="1"/>
    <s v="theater/spaces"/>
    <x v="2048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d v="2017-03-24T20:59:18"/>
    <n v="1486504758"/>
    <x v="2705"/>
    <x v="0"/>
    <n v="8"/>
    <x v="1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x v="1"/>
    <n v="263"/>
    <x v="0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x v="1"/>
    <n v="394"/>
    <x v="0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x v="1"/>
    <n v="1049"/>
    <x v="0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x v="1"/>
    <n v="308"/>
    <x v="0"/>
    <s v="theater/spaces"/>
    <x v="2053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x v="1"/>
    <n v="1088"/>
    <x v="0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x v="1"/>
    <n v="73"/>
    <x v="0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x v="1"/>
    <n v="143"/>
    <x v="0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x v="1"/>
    <n v="1420"/>
    <x v="0"/>
    <s v="theater/spaces"/>
    <x v="2057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x v="1"/>
    <n v="305"/>
    <x v="0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x v="1"/>
    <n v="551"/>
    <x v="0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x v="1"/>
    <n v="187"/>
    <x v="0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x v="1"/>
    <n v="325"/>
    <x v="0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x v="1"/>
    <n v="148"/>
    <x v="0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x v="0"/>
    <n v="69"/>
    <x v="0"/>
    <s v="theater/spaces"/>
    <x v="2063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x v="0"/>
    <n v="173"/>
    <x v="0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x v="0"/>
    <n v="269"/>
    <x v="0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x v="0"/>
    <n v="185"/>
    <x v="0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x v="0"/>
    <n v="176"/>
    <x v="0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x v="0"/>
    <n v="1019"/>
    <x v="0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x v="0"/>
    <n v="113"/>
    <x v="0"/>
    <s v="technology/hardware"/>
    <x v="2069"/>
    <n v="511.65486725663715"/>
    <x v="2"/>
    <x v="30"/>
  </r>
  <r>
    <n v="2726"/>
    <x v="2725"/>
    <s v="Krimston TWO: iPhone Dual SIM Case"/>
    <x v="57"/>
    <n v="105745"/>
    <x v="0"/>
    <x v="0"/>
    <s v="USD"/>
    <n v="1461333311"/>
    <d v="2016-04-22T13:55:11"/>
    <n v="1458741311"/>
    <x v="2726"/>
    <x v="0"/>
    <n v="404"/>
    <x v="0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x v="0"/>
    <n v="707"/>
    <x v="0"/>
    <s v="technology/hardware"/>
    <x v="2071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d v="2015-12-30T14:23:54"/>
    <n v="1448461434"/>
    <x v="2728"/>
    <x v="0"/>
    <n v="392"/>
    <x v="0"/>
    <s v="technology/hardware"/>
    <x v="2072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d v="2015-05-01T05:46:37"/>
    <n v="1427867197"/>
    <x v="2729"/>
    <x v="0"/>
    <n v="23"/>
    <x v="0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x v="0"/>
    <n v="682"/>
    <x v="0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x v="0"/>
    <n v="37"/>
    <x v="0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x v="0"/>
    <n v="146"/>
    <x v="0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x v="0"/>
    <n v="119"/>
    <x v="0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x v="0"/>
    <n v="163"/>
    <x v="0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x v="0"/>
    <n v="339"/>
    <x v="0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x v="0"/>
    <n v="58"/>
    <x v="0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x v="0"/>
    <n v="456"/>
    <x v="0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x v="0"/>
    <n v="15"/>
    <x v="0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x v="0"/>
    <n v="191"/>
    <x v="0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x v="0"/>
    <n v="17"/>
    <x v="0"/>
    <s v="technology/hardware"/>
    <x v="101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d v="2014-10-20T02:07:00"/>
    <n v="1412005602"/>
    <x v="2741"/>
    <x v="0"/>
    <n v="4"/>
    <x v="1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x v="0"/>
    <n v="18"/>
    <x v="1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x v="0"/>
    <n v="0"/>
    <x v="1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x v="0"/>
    <n v="22"/>
    <x v="1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x v="0"/>
    <n v="49"/>
    <x v="1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x v="0"/>
    <n v="19"/>
    <x v="1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x v="0"/>
    <n v="4"/>
    <x v="1"/>
    <s v="publishing/children's books"/>
    <x v="2088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x v="0"/>
    <n v="4"/>
    <x v="1"/>
    <s v="publishing/children's books"/>
    <x v="550"/>
    <n v="13.25"/>
    <x v="3"/>
    <x v="39"/>
  </r>
  <r>
    <n v="2749"/>
    <x v="2748"/>
    <s v="Self-publishing my children's book."/>
    <x v="3"/>
    <n v="110"/>
    <x v="2"/>
    <x v="0"/>
    <s v="USD"/>
    <n v="1428171037"/>
    <d v="2015-04-04T18:10:37"/>
    <n v="1425582637"/>
    <x v="2749"/>
    <x v="0"/>
    <n v="2"/>
    <x v="1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x v="0"/>
    <n v="0"/>
    <x v="1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x v="0"/>
    <n v="0"/>
    <x v="1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x v="0"/>
    <n v="14"/>
    <x v="1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x v="0"/>
    <n v="8"/>
    <x v="1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x v="0"/>
    <n v="0"/>
    <x v="1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x v="0"/>
    <n v="15"/>
    <x v="1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x v="0"/>
    <n v="33"/>
    <x v="1"/>
    <s v="publishing/children's books"/>
    <x v="156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d v="2016-08-06T15:45:32"/>
    <n v="1469202332"/>
    <x v="2757"/>
    <x v="0"/>
    <n v="2"/>
    <x v="1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x v="0"/>
    <n v="6"/>
    <x v="1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x v="0"/>
    <n v="2"/>
    <x v="1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x v="0"/>
    <n v="0"/>
    <x v="1"/>
    <s v="publishing/children's books"/>
    <x v="109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x v="0"/>
    <n v="4"/>
    <x v="1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x v="0"/>
    <n v="1"/>
    <x v="1"/>
    <s v="publishing/children's books"/>
    <x v="2094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x v="0"/>
    <n v="3"/>
    <x v="1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x v="0"/>
    <n v="4"/>
    <x v="1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x v="0"/>
    <n v="0"/>
    <x v="1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x v="0"/>
    <n v="4"/>
    <x v="1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x v="0"/>
    <n v="3"/>
    <x v="1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x v="0"/>
    <n v="34"/>
    <x v="1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x v="0"/>
    <n v="2"/>
    <x v="1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x v="0"/>
    <n v="33"/>
    <x v="1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x v="0"/>
    <n v="0"/>
    <x v="1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x v="0"/>
    <n v="0"/>
    <x v="1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x v="0"/>
    <n v="1"/>
    <x v="1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x v="0"/>
    <n v="13"/>
    <x v="1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x v="0"/>
    <n v="2"/>
    <x v="1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x v="0"/>
    <n v="36"/>
    <x v="1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x v="0"/>
    <n v="1"/>
    <x v="1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x v="0"/>
    <n v="15"/>
    <x v="1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x v="0"/>
    <n v="1"/>
    <x v="1"/>
    <s v="publishing/children's books"/>
    <x v="2103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x v="0"/>
    <n v="0"/>
    <x v="1"/>
    <s v="publishing/children's books"/>
    <x v="109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x v="0"/>
    <n v="28"/>
    <x v="0"/>
    <s v="theater/plays"/>
    <x v="2104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x v="0"/>
    <n v="18"/>
    <x v="0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x v="0"/>
    <n v="61"/>
    <x v="0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x v="0"/>
    <n v="108"/>
    <x v="0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x v="0"/>
    <n v="142"/>
    <x v="0"/>
    <s v="theater/plays"/>
    <x v="212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x v="0"/>
    <n v="74"/>
    <x v="0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x v="0"/>
    <n v="38"/>
    <x v="0"/>
    <s v="theater/plays"/>
    <x v="2106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x v="0"/>
    <n v="20"/>
    <x v="0"/>
    <s v="theater/plays"/>
    <x v="78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d v="2015-03-12T04:00:00"/>
    <n v="1424477934"/>
    <x v="2789"/>
    <x v="0"/>
    <n v="24"/>
    <x v="0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x v="0"/>
    <n v="66"/>
    <x v="0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x v="0"/>
    <n v="28"/>
    <x v="0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x v="0"/>
    <n v="24"/>
    <x v="0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x v="0"/>
    <n v="73"/>
    <x v="0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x v="0"/>
    <n v="3"/>
    <x v="0"/>
    <s v="theater/plays"/>
    <x v="2111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x v="0"/>
    <n v="20"/>
    <x v="0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x v="0"/>
    <n v="21"/>
    <x v="0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x v="0"/>
    <n v="94"/>
    <x v="0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x v="0"/>
    <n v="139"/>
    <x v="0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x v="0"/>
    <n v="130"/>
    <x v="0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x v="0"/>
    <n v="31"/>
    <x v="0"/>
    <s v="theater/plays"/>
    <x v="2116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x v="0"/>
    <n v="13"/>
    <x v="0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x v="0"/>
    <n v="90"/>
    <x v="0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x v="0"/>
    <n v="141"/>
    <x v="0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x v="0"/>
    <n v="23"/>
    <x v="0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x v="0"/>
    <n v="18"/>
    <x v="0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x v="0"/>
    <n v="76"/>
    <x v="0"/>
    <s v="theater/plays"/>
    <x v="2120"/>
    <n v="44.25"/>
    <x v="1"/>
    <x v="6"/>
  </r>
  <r>
    <n v="2807"/>
    <x v="2806"/>
    <s v="Bringing Shakespeare back to the Playwrights"/>
    <x v="10"/>
    <n v="6300"/>
    <x v="0"/>
    <x v="0"/>
    <s v="USD"/>
    <n v="1435611438"/>
    <d v="2015-06-29T20:57:18"/>
    <n v="1433019438"/>
    <x v="2807"/>
    <x v="0"/>
    <n v="93"/>
    <x v="0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x v="0"/>
    <n v="69"/>
    <x v="0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x v="0"/>
    <n v="21"/>
    <x v="0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x v="0"/>
    <n v="57"/>
    <x v="0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x v="0"/>
    <n v="108"/>
    <x v="0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x v="0"/>
    <n v="83"/>
    <x v="0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x v="0"/>
    <n v="96"/>
    <x v="0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x v="0"/>
    <n v="64"/>
    <x v="0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x v="0"/>
    <n v="14"/>
    <x v="0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x v="0"/>
    <n v="169"/>
    <x v="0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x v="0"/>
    <n v="33"/>
    <x v="0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x v="0"/>
    <n v="102"/>
    <x v="0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x v="0"/>
    <n v="104"/>
    <x v="0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x v="0"/>
    <n v="20"/>
    <x v="0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x v="0"/>
    <n v="35"/>
    <x v="0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x v="0"/>
    <n v="94"/>
    <x v="0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x v="0"/>
    <n v="14"/>
    <x v="0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x v="0"/>
    <n v="15"/>
    <x v="0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x v="0"/>
    <n v="51"/>
    <x v="0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x v="0"/>
    <n v="19"/>
    <x v="0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x v="0"/>
    <n v="23"/>
    <x v="0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x v="0"/>
    <n v="97"/>
    <x v="0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x v="0"/>
    <n v="76"/>
    <x v="0"/>
    <s v="theater/plays"/>
    <x v="2135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x v="0"/>
    <n v="11"/>
    <x v="0"/>
    <s v="theater/plays"/>
    <x v="31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x v="0"/>
    <n v="52"/>
    <x v="0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x v="0"/>
    <n v="95"/>
    <x v="0"/>
    <s v="theater/plays"/>
    <x v="2136"/>
    <n v="30.189368421052631"/>
    <x v="1"/>
    <x v="6"/>
  </r>
  <r>
    <n v="2833"/>
    <x v="2832"/>
    <s v="A new play about exploring outer space"/>
    <x v="200"/>
    <n v="2923"/>
    <x v="0"/>
    <x v="0"/>
    <s v="USD"/>
    <n v="1444528800"/>
    <d v="2015-10-11T02:00:00"/>
    <n v="1442804633"/>
    <x v="2833"/>
    <x v="0"/>
    <n v="35"/>
    <x v="0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x v="0"/>
    <n v="21"/>
    <x v="0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x v="0"/>
    <n v="93"/>
    <x v="0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x v="0"/>
    <n v="11"/>
    <x v="0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x v="0"/>
    <n v="21"/>
    <x v="0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x v="0"/>
    <n v="54"/>
    <x v="0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x v="0"/>
    <n v="31"/>
    <x v="0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x v="0"/>
    <n v="132"/>
    <x v="0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x v="0"/>
    <n v="1"/>
    <x v="1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x v="0"/>
    <n v="0"/>
    <x v="1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x v="0"/>
    <n v="0"/>
    <x v="1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x v="0"/>
    <n v="1"/>
    <x v="1"/>
    <s v="theater/plays"/>
    <x v="21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x v="0"/>
    <n v="39"/>
    <x v="1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x v="0"/>
    <n v="0"/>
    <x v="1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x v="0"/>
    <n v="0"/>
    <x v="1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x v="0"/>
    <n v="3"/>
    <x v="1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x v="0"/>
    <n v="1"/>
    <x v="1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x v="0"/>
    <n v="13"/>
    <x v="1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x v="0"/>
    <n v="0"/>
    <x v="1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x v="0"/>
    <n v="6"/>
    <x v="1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x v="0"/>
    <n v="0"/>
    <x v="1"/>
    <s v="theater/plays"/>
    <x v="109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x v="0"/>
    <n v="14"/>
    <x v="1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x v="0"/>
    <n v="5"/>
    <x v="1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x v="0"/>
    <n v="6"/>
    <x v="1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x v="0"/>
    <n v="15"/>
    <x v="1"/>
    <s v="theater/plays"/>
    <x v="2147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x v="0"/>
    <n v="0"/>
    <x v="1"/>
    <s v="theater/plays"/>
    <x v="109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x v="0"/>
    <n v="1"/>
    <x v="1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x v="0"/>
    <n v="9"/>
    <x v="1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x v="0"/>
    <n v="3"/>
    <x v="1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x v="0"/>
    <n v="3"/>
    <x v="1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x v="0"/>
    <n v="1"/>
    <x v="1"/>
    <s v="theater/plays"/>
    <x v="167"/>
    <n v="20"/>
    <x v="1"/>
    <x v="6"/>
  </r>
  <r>
    <n v="2864"/>
    <x v="2863"/>
    <s v="Accessible, original theatre for all!"/>
    <x v="30"/>
    <n v="40"/>
    <x v="2"/>
    <x v="1"/>
    <s v="GBP"/>
    <n v="1437139080"/>
    <d v="2015-07-17T13:18:00"/>
    <n v="1434552207"/>
    <x v="2864"/>
    <x v="0"/>
    <n v="3"/>
    <x v="1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x v="0"/>
    <n v="0"/>
    <x v="1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x v="0"/>
    <n v="2"/>
    <x v="1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x v="0"/>
    <n v="10"/>
    <x v="1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x v="0"/>
    <n v="60"/>
    <x v="1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x v="0"/>
    <n v="5"/>
    <x v="1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x v="0"/>
    <n v="9"/>
    <x v="1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x v="0"/>
    <n v="13"/>
    <x v="1"/>
    <s v="theater/plays"/>
    <x v="2155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x v="0"/>
    <n v="0"/>
    <x v="1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x v="0"/>
    <n v="8"/>
    <x v="1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x v="0"/>
    <n v="3"/>
    <x v="1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x v="0"/>
    <n v="3"/>
    <x v="1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x v="0"/>
    <n v="0"/>
    <x v="1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x v="0"/>
    <n v="6"/>
    <x v="1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x v="0"/>
    <n v="4"/>
    <x v="1"/>
    <s v="theater/plays"/>
    <x v="1153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x v="0"/>
    <n v="1"/>
    <x v="1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x v="0"/>
    <n v="29"/>
    <x v="1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x v="0"/>
    <n v="0"/>
    <x v="1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x v="0"/>
    <n v="4"/>
    <x v="1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x v="0"/>
    <n v="5"/>
    <x v="1"/>
    <s v="theater/plays"/>
    <x v="2162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x v="0"/>
    <n v="4"/>
    <x v="1"/>
    <s v="theater/plays"/>
    <x v="2163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x v="0"/>
    <n v="5"/>
    <x v="1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x v="0"/>
    <n v="1"/>
    <x v="1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x v="0"/>
    <n v="1"/>
    <x v="1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x v="0"/>
    <n v="0"/>
    <x v="1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x v="0"/>
    <n v="14"/>
    <x v="1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x v="0"/>
    <n v="3"/>
    <x v="1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x v="0"/>
    <n v="10"/>
    <x v="1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x v="0"/>
    <n v="17"/>
    <x v="1"/>
    <s v="theater/plays"/>
    <x v="216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d v="2015-01-09T02:00:00"/>
    <n v="1415644395"/>
    <x v="2893"/>
    <x v="0"/>
    <n v="2"/>
    <x v="1"/>
    <s v="theater/plays"/>
    <x v="724"/>
    <n v="12.5"/>
    <x v="1"/>
    <x v="6"/>
  </r>
  <r>
    <n v="2894"/>
    <x v="2893"/>
    <s v="This Is A Story About A Woman A Man And A Woman"/>
    <x v="63"/>
    <n v="0"/>
    <x v="2"/>
    <x v="0"/>
    <s v="USD"/>
    <n v="1428100815"/>
    <d v="2015-04-03T22:40:15"/>
    <n v="1422920415"/>
    <x v="2894"/>
    <x v="0"/>
    <n v="0"/>
    <x v="1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x v="0"/>
    <n v="4"/>
    <x v="1"/>
    <s v="theater/plays"/>
    <x v="2168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x v="0"/>
    <n v="12"/>
    <x v="1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x v="0"/>
    <n v="3"/>
    <x v="1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x v="0"/>
    <n v="12"/>
    <x v="1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x v="0"/>
    <n v="0"/>
    <x v="1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x v="0"/>
    <n v="7"/>
    <x v="1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x v="0"/>
    <n v="2"/>
    <x v="1"/>
    <s v="theater/plays"/>
    <x v="417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x v="0"/>
    <n v="1"/>
    <x v="1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x v="0"/>
    <n v="4"/>
    <x v="1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x v="0"/>
    <n v="4"/>
    <x v="1"/>
    <s v="theater/plays"/>
    <x v="152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x v="0"/>
    <n v="17"/>
    <x v="1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x v="0"/>
    <n v="7"/>
    <x v="1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x v="0"/>
    <n v="2"/>
    <x v="1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x v="0"/>
    <n v="5"/>
    <x v="1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x v="0"/>
    <n v="1"/>
    <x v="1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x v="0"/>
    <n v="1"/>
    <x v="1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x v="0"/>
    <n v="14"/>
    <x v="1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x v="0"/>
    <n v="26"/>
    <x v="1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x v="0"/>
    <n v="2"/>
    <x v="1"/>
    <s v="theater/plays"/>
    <x v="459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x v="0"/>
    <n v="1"/>
    <x v="1"/>
    <s v="theater/plays"/>
    <x v="524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x v="0"/>
    <n v="3"/>
    <x v="1"/>
    <s v="theater/plays"/>
    <x v="2178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x v="0"/>
    <n v="7"/>
    <x v="1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x v="0"/>
    <n v="9"/>
    <x v="1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x v="0"/>
    <n v="20"/>
    <x v="1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x v="0"/>
    <n v="6"/>
    <x v="1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x v="0"/>
    <n v="13"/>
    <x v="1"/>
    <s v="theater/plays"/>
    <x v="218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x v="0"/>
    <n v="3"/>
    <x v="0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x v="0"/>
    <n v="6"/>
    <x v="0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x v="0"/>
    <n v="10"/>
    <x v="0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x v="0"/>
    <n v="147"/>
    <x v="0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x v="0"/>
    <n v="199"/>
    <x v="0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x v="0"/>
    <n v="50"/>
    <x v="0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x v="0"/>
    <n v="21"/>
    <x v="0"/>
    <s v="theater/musical"/>
    <x v="2186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d v="2016-03-04T23:57:26"/>
    <n v="1454543846"/>
    <x v="2928"/>
    <x v="0"/>
    <n v="24"/>
    <x v="0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x v="0"/>
    <n v="32"/>
    <x v="0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x v="0"/>
    <n v="62"/>
    <x v="0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x v="0"/>
    <n v="9"/>
    <x v="0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x v="0"/>
    <n v="38"/>
    <x v="0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x v="0"/>
    <n v="54"/>
    <x v="0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x v="0"/>
    <n v="37"/>
    <x v="0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x v="0"/>
    <n v="39"/>
    <x v="0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x v="0"/>
    <n v="34"/>
    <x v="0"/>
    <s v="theater/musical"/>
    <x v="602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x v="0"/>
    <n v="55"/>
    <x v="0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x v="0"/>
    <n v="32"/>
    <x v="0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x v="0"/>
    <n v="25"/>
    <x v="0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x v="0"/>
    <n v="33"/>
    <x v="0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x v="0"/>
    <n v="1"/>
    <x v="1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x v="0"/>
    <n v="202"/>
    <x v="1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x v="0"/>
    <n v="0"/>
    <x v="1"/>
    <s v="theater/spaces"/>
    <x v="109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x v="0"/>
    <n v="1"/>
    <x v="1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x v="0"/>
    <n v="0"/>
    <x v="1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x v="0"/>
    <n v="2"/>
    <x v="1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x v="0"/>
    <n v="13"/>
    <x v="1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x v="0"/>
    <n v="9"/>
    <x v="1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x v="0"/>
    <n v="2"/>
    <x v="1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x v="0"/>
    <n v="0"/>
    <x v="1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x v="0"/>
    <n v="58"/>
    <x v="1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x v="0"/>
    <n v="8"/>
    <x v="1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x v="0"/>
    <n v="3"/>
    <x v="1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x v="0"/>
    <n v="0"/>
    <x v="1"/>
    <s v="theater/spaces"/>
    <x v="109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x v="0"/>
    <n v="11"/>
    <x v="1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x v="0"/>
    <n v="20"/>
    <x v="1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x v="0"/>
    <n v="3"/>
    <x v="1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x v="0"/>
    <n v="0"/>
    <x v="1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x v="0"/>
    <n v="0"/>
    <x v="1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x v="0"/>
    <n v="0"/>
    <x v="1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x v="0"/>
    <n v="108"/>
    <x v="0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x v="0"/>
    <n v="20"/>
    <x v="0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x v="0"/>
    <n v="98"/>
    <x v="0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x v="0"/>
    <n v="196"/>
    <x v="0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x v="0"/>
    <n v="39"/>
    <x v="0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x v="0"/>
    <n v="128"/>
    <x v="0"/>
    <s v="theater/plays"/>
    <x v="2207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x v="0"/>
    <n v="71"/>
    <x v="0"/>
    <s v="theater/plays"/>
    <x v="2208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x v="0"/>
    <n v="47"/>
    <x v="0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x v="0"/>
    <n v="17"/>
    <x v="0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x v="0"/>
    <n v="91"/>
    <x v="0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x v="0"/>
    <n v="43"/>
    <x v="0"/>
    <s v="theater/plays"/>
    <x v="2210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x v="0"/>
    <n v="17"/>
    <x v="0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x v="0"/>
    <n v="33"/>
    <x v="0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x v="0"/>
    <n v="87"/>
    <x v="0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x v="0"/>
    <n v="113"/>
    <x v="0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x v="0"/>
    <n v="14"/>
    <x v="0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x v="0"/>
    <n v="30"/>
    <x v="0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x v="0"/>
    <n v="16"/>
    <x v="0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x v="0"/>
    <n v="46"/>
    <x v="0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x v="0"/>
    <n v="24"/>
    <x v="0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x v="1"/>
    <n v="97"/>
    <x v="0"/>
    <s v="theater/spaces"/>
    <x v="2218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x v="1"/>
    <n v="59"/>
    <x v="0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x v="1"/>
    <n v="1095"/>
    <x v="0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x v="1"/>
    <n v="218"/>
    <x v="0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x v="0"/>
    <n v="111"/>
    <x v="0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x v="0"/>
    <n v="56"/>
    <x v="0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x v="0"/>
    <n v="265"/>
    <x v="0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x v="0"/>
    <n v="28"/>
    <x v="0"/>
    <s v="theater/spaces"/>
    <x v="31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d v="2015-12-21T04:59:00"/>
    <n v="1448756962"/>
    <x v="2989"/>
    <x v="0"/>
    <n v="364"/>
    <x v="0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x v="0"/>
    <n v="27"/>
    <x v="0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x v="0"/>
    <n v="93"/>
    <x v="0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x v="0"/>
    <n v="64"/>
    <x v="0"/>
    <s v="theater/spaces"/>
    <x v="2226"/>
    <n v="48.984375"/>
    <x v="1"/>
    <x v="38"/>
  </r>
  <r>
    <n v="2993"/>
    <x v="2992"/>
    <s v="Help us build the Kitchen from Hell!"/>
    <x v="28"/>
    <n v="1003"/>
    <x v="0"/>
    <x v="0"/>
    <s v="USD"/>
    <n v="1455998867"/>
    <d v="2016-02-20T20:07:47"/>
    <n v="1453406867"/>
    <x v="2993"/>
    <x v="0"/>
    <n v="22"/>
    <x v="0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x v="0"/>
    <n v="59"/>
    <x v="0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x v="0"/>
    <n v="249"/>
    <x v="0"/>
    <s v="theater/spaces"/>
    <x v="2229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x v="0"/>
    <n v="392"/>
    <x v="0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x v="0"/>
    <n v="115"/>
    <x v="0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x v="0"/>
    <n v="433"/>
    <x v="0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x v="0"/>
    <n v="20"/>
    <x v="0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x v="0"/>
    <n v="8"/>
    <x v="0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x v="0"/>
    <n v="175"/>
    <x v="0"/>
    <s v="theater/spaces"/>
    <x v="2234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x v="0"/>
    <n v="104"/>
    <x v="0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x v="0"/>
    <n v="17"/>
    <x v="0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x v="0"/>
    <n v="277"/>
    <x v="0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x v="0"/>
    <n v="118"/>
    <x v="0"/>
    <s v="theater/spaces"/>
    <x v="2237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x v="0"/>
    <n v="97"/>
    <x v="0"/>
    <s v="theater/spaces"/>
    <x v="2133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d v="2015-04-25T05:11:23"/>
    <n v="1428124283"/>
    <x v="3007"/>
    <x v="0"/>
    <n v="20"/>
    <x v="0"/>
    <s v="theater/spaces"/>
    <x v="2238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x v="0"/>
    <n v="26"/>
    <x v="0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x v="0"/>
    <n v="128"/>
    <x v="0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x v="0"/>
    <n v="15"/>
    <x v="0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x v="0"/>
    <n v="25"/>
    <x v="0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x v="0"/>
    <n v="55"/>
    <x v="0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x v="0"/>
    <n v="107"/>
    <x v="0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x v="0"/>
    <n v="557"/>
    <x v="0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x v="0"/>
    <n v="40"/>
    <x v="0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x v="0"/>
    <n v="36"/>
    <x v="0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x v="0"/>
    <n v="159"/>
    <x v="0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x v="0"/>
    <n v="41"/>
    <x v="0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x v="0"/>
    <n v="226"/>
    <x v="0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x v="0"/>
    <n v="30"/>
    <x v="0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x v="0"/>
    <n v="103"/>
    <x v="0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x v="0"/>
    <n v="62"/>
    <x v="0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x v="0"/>
    <n v="6"/>
    <x v="0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x v="0"/>
    <n v="182"/>
    <x v="0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x v="0"/>
    <n v="145"/>
    <x v="0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x v="0"/>
    <n v="25"/>
    <x v="0"/>
    <s v="theater/spaces"/>
    <x v="2255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x v="0"/>
    <n v="320"/>
    <x v="0"/>
    <s v="theater/spaces"/>
    <x v="2256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x v="0"/>
    <n v="99"/>
    <x v="0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x v="0"/>
    <n v="348"/>
    <x v="0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x v="0"/>
    <n v="41"/>
    <x v="0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x v="0"/>
    <n v="29"/>
    <x v="0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x v="0"/>
    <n v="25"/>
    <x v="0"/>
    <s v="theater/spaces"/>
    <x v="66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x v="0"/>
    <n v="23"/>
    <x v="0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x v="0"/>
    <n v="1260"/>
    <x v="0"/>
    <s v="theater/spaces"/>
    <x v="2261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x v="0"/>
    <n v="307"/>
    <x v="0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x v="0"/>
    <n v="329"/>
    <x v="0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x v="0"/>
    <n v="32"/>
    <x v="0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x v="0"/>
    <n v="27"/>
    <x v="0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x v="0"/>
    <n v="236"/>
    <x v="0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x v="0"/>
    <n v="42"/>
    <x v="0"/>
    <s v="theater/spaces"/>
    <x v="1881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x v="0"/>
    <n v="95"/>
    <x v="0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x v="0"/>
    <n v="37"/>
    <x v="0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x v="0"/>
    <n v="128"/>
    <x v="0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x v="0"/>
    <n v="156"/>
    <x v="0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x v="0"/>
    <n v="64"/>
    <x v="0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x v="0"/>
    <n v="58"/>
    <x v="0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x v="0"/>
    <n v="20"/>
    <x v="0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x v="0"/>
    <n v="47"/>
    <x v="0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x v="0"/>
    <n v="54"/>
    <x v="0"/>
    <s v="theater/spaces"/>
    <x v="313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d v="2016-05-05T04:02:40"/>
    <n v="1459828960"/>
    <x v="3050"/>
    <x v="0"/>
    <n v="9"/>
    <x v="0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x v="1"/>
    <n v="35"/>
    <x v="1"/>
    <s v="theater/spaces"/>
    <x v="227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x v="0"/>
    <n v="2"/>
    <x v="1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x v="0"/>
    <n v="3"/>
    <x v="1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x v="0"/>
    <n v="0"/>
    <x v="1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x v="0"/>
    <n v="1"/>
    <x v="1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x v="0"/>
    <n v="0"/>
    <x v="1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x v="0"/>
    <n v="0"/>
    <x v="1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x v="0"/>
    <n v="3"/>
    <x v="1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x v="0"/>
    <n v="11"/>
    <x v="1"/>
    <s v="theater/spaces"/>
    <x v="2275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x v="0"/>
    <n v="6"/>
    <x v="1"/>
    <s v="theater/spaces"/>
    <x v="2276"/>
    <n v="55.833333333333336"/>
    <x v="1"/>
    <x v="38"/>
  </r>
  <r>
    <n v="3061"/>
    <x v="3060"/>
    <s v="Save a historic Local theater."/>
    <x v="80"/>
    <n v="0"/>
    <x v="2"/>
    <x v="0"/>
    <s v="USD"/>
    <n v="1407955748"/>
    <d v="2014-08-13T18:49:08"/>
    <n v="1405363748"/>
    <x v="3061"/>
    <x v="0"/>
    <n v="0"/>
    <x v="1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x v="0"/>
    <n v="67"/>
    <x v="1"/>
    <s v="theater/spaces"/>
    <x v="2277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x v="0"/>
    <n v="23"/>
    <x v="1"/>
    <s v="theater/spaces"/>
    <x v="2278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d v="2015-11-22T06:59:00"/>
    <n v="1445483246"/>
    <x v="3064"/>
    <x v="0"/>
    <n v="72"/>
    <x v="1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x v="0"/>
    <n v="2"/>
    <x v="1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x v="0"/>
    <n v="15"/>
    <x v="1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x v="0"/>
    <n v="1"/>
    <x v="1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x v="0"/>
    <n v="2"/>
    <x v="1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x v="0"/>
    <n v="7"/>
    <x v="1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x v="0"/>
    <n v="16"/>
    <x v="1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x v="0"/>
    <n v="117"/>
    <x v="1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x v="0"/>
    <n v="2"/>
    <x v="1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x v="0"/>
    <n v="7"/>
    <x v="1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x v="0"/>
    <n v="3"/>
    <x v="1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x v="0"/>
    <n v="20"/>
    <x v="1"/>
    <s v="theater/spaces"/>
    <x v="2287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d v="2015-10-09T15:38:43"/>
    <n v="1439221123"/>
    <x v="3076"/>
    <x v="0"/>
    <n v="50"/>
    <x v="1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x v="0"/>
    <n v="2"/>
    <x v="1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x v="0"/>
    <n v="3"/>
    <x v="1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x v="0"/>
    <n v="27"/>
    <x v="1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x v="0"/>
    <n v="7"/>
    <x v="1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x v="0"/>
    <n v="5"/>
    <x v="1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x v="0"/>
    <n v="0"/>
    <x v="1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x v="0"/>
    <n v="3"/>
    <x v="1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x v="0"/>
    <n v="6"/>
    <x v="1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x v="0"/>
    <n v="9"/>
    <x v="1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x v="0"/>
    <n v="3"/>
    <x v="1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x v="0"/>
    <n v="2"/>
    <x v="1"/>
    <s v="theater/spaces"/>
    <x v="89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x v="0"/>
    <n v="3"/>
    <x v="1"/>
    <s v="theater/spaces"/>
    <x v="2296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x v="0"/>
    <n v="45"/>
    <x v="1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x v="0"/>
    <n v="9"/>
    <x v="1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x v="0"/>
    <n v="9"/>
    <x v="1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x v="0"/>
    <n v="21"/>
    <x v="1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x v="0"/>
    <n v="17"/>
    <x v="1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x v="0"/>
    <n v="1"/>
    <x v="1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x v="0"/>
    <n v="1"/>
    <x v="1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x v="0"/>
    <n v="14"/>
    <x v="1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x v="0"/>
    <n v="42"/>
    <x v="1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x v="0"/>
    <n v="27"/>
    <x v="1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x v="0"/>
    <n v="5"/>
    <x v="1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x v="0"/>
    <n v="13"/>
    <x v="1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x v="0"/>
    <n v="12"/>
    <x v="1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x v="0"/>
    <n v="90"/>
    <x v="1"/>
    <s v="theater/spaces"/>
    <x v="2308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x v="0"/>
    <n v="2"/>
    <x v="1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x v="0"/>
    <n v="5"/>
    <x v="1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x v="0"/>
    <n v="31"/>
    <x v="1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x v="0"/>
    <n v="4"/>
    <x v="1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x v="0"/>
    <n v="29"/>
    <x v="1"/>
    <s v="theater/spaces"/>
    <x v="2313"/>
    <n v="272.58620689655174"/>
    <x v="1"/>
    <x v="38"/>
  </r>
  <r>
    <n v="3108"/>
    <x v="3107"/>
    <s v="We need a permanent home for the theater!"/>
    <x v="63"/>
    <n v="26"/>
    <x v="2"/>
    <x v="0"/>
    <s v="USD"/>
    <n v="1430234394"/>
    <d v="2015-04-28T15:19:54"/>
    <n v="1425053994"/>
    <x v="3108"/>
    <x v="0"/>
    <n v="2"/>
    <x v="1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x v="0"/>
    <n v="114"/>
    <x v="1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x v="0"/>
    <n v="1"/>
    <x v="1"/>
    <s v="theater/spaces"/>
    <x v="167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x v="0"/>
    <n v="76"/>
    <x v="1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x v="0"/>
    <n v="9"/>
    <x v="1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x v="0"/>
    <n v="37"/>
    <x v="1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x v="0"/>
    <n v="0"/>
    <x v="1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x v="0"/>
    <n v="1"/>
    <x v="1"/>
    <s v="theater/spaces"/>
    <x v="419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x v="0"/>
    <n v="10"/>
    <x v="1"/>
    <s v="theater/spaces"/>
    <x v="2319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x v="0"/>
    <n v="1"/>
    <x v="1"/>
    <s v="theater/spaces"/>
    <x v="370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d v="2016-07-02T15:35:23"/>
    <n v="1465832123"/>
    <x v="3118"/>
    <x v="0"/>
    <n v="2"/>
    <x v="1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x v="0"/>
    <n v="1"/>
    <x v="1"/>
    <s v="theater/spaces"/>
    <x v="833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x v="0"/>
    <n v="10"/>
    <x v="1"/>
    <s v="theater/spaces"/>
    <x v="2320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x v="0"/>
    <n v="1"/>
    <x v="1"/>
    <s v="theater/spaces"/>
    <x v="886"/>
    <n v="10"/>
    <x v="1"/>
    <x v="38"/>
  </r>
  <r>
    <n v="3122"/>
    <x v="3121"/>
    <s v="cancelled until further notice"/>
    <x v="212"/>
    <n v="116"/>
    <x v="1"/>
    <x v="0"/>
    <s v="USD"/>
    <n v="1478733732"/>
    <d v="2016-11-09T23:22:12"/>
    <n v="1478298132"/>
    <x v="3122"/>
    <x v="0"/>
    <n v="2"/>
    <x v="1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x v="0"/>
    <n v="348"/>
    <x v="1"/>
    <s v="theater/spaces"/>
    <x v="2322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x v="0"/>
    <n v="4"/>
    <x v="1"/>
    <s v="theater/spaces"/>
    <x v="2323"/>
    <n v="6.5"/>
    <x v="1"/>
    <x v="38"/>
  </r>
  <r>
    <n v="3125"/>
    <x v="3124"/>
    <s v="N/A"/>
    <x v="86"/>
    <n v="0"/>
    <x v="1"/>
    <x v="0"/>
    <s v="USD"/>
    <n v="1452142672"/>
    <d v="2016-01-07T04:57:52"/>
    <n v="1449550672"/>
    <x v="3125"/>
    <x v="0"/>
    <n v="0"/>
    <x v="1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x v="0"/>
    <n v="17"/>
    <x v="1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x v="0"/>
    <n v="0"/>
    <x v="1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x v="0"/>
    <n v="117"/>
    <x v="1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x v="0"/>
    <n v="1"/>
    <x v="1"/>
    <s v="theater/plays"/>
    <x v="417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x v="0"/>
    <n v="4"/>
    <x v="1"/>
    <s v="theater/plays"/>
    <x v="2326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d v="2017-04-08T12:54:05"/>
    <n v="1489067645"/>
    <x v="3131"/>
    <x v="0"/>
    <n v="12"/>
    <x v="1"/>
    <s v="theater/plays"/>
    <x v="2327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d v="2017-04-21T07:24:20"/>
    <n v="1487579060"/>
    <x v="3132"/>
    <x v="0"/>
    <n v="1"/>
    <x v="1"/>
    <s v="theater/plays"/>
    <x v="108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x v="0"/>
    <n v="16"/>
    <x v="1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x v="0"/>
    <n v="12"/>
    <x v="1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x v="0"/>
    <n v="7"/>
    <x v="1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x v="0"/>
    <n v="22"/>
    <x v="1"/>
    <s v="theater/plays"/>
    <x v="2330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x v="0"/>
    <n v="1"/>
    <x v="1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x v="0"/>
    <n v="0"/>
    <x v="1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x v="0"/>
    <n v="6"/>
    <x v="1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x v="0"/>
    <n v="4"/>
    <x v="1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x v="0"/>
    <n v="8"/>
    <x v="1"/>
    <s v="theater/plays"/>
    <x v="2333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x v="0"/>
    <n v="3"/>
    <x v="1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x v="0"/>
    <n v="0"/>
    <x v="1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x v="0"/>
    <n v="30"/>
    <x v="1"/>
    <s v="theater/plays"/>
    <x v="2335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x v="0"/>
    <n v="0"/>
    <x v="1"/>
    <s v="theater/plays"/>
    <x v="109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x v="0"/>
    <n v="12"/>
    <x v="1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x v="1"/>
    <n v="213"/>
    <x v="0"/>
    <s v="theater/plays"/>
    <x v="2336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d v="2014-10-01T04:00:00"/>
    <n v="1410278284"/>
    <x v="3148"/>
    <x v="1"/>
    <n v="57"/>
    <x v="0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x v="1"/>
    <n v="25"/>
    <x v="0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x v="1"/>
    <n v="104"/>
    <x v="0"/>
    <s v="theater/plays"/>
    <x v="50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x v="1"/>
    <n v="34"/>
    <x v="0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x v="1"/>
    <n v="67"/>
    <x v="0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x v="1"/>
    <n v="241"/>
    <x v="0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x v="1"/>
    <n v="123"/>
    <x v="0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x v="1"/>
    <n v="302"/>
    <x v="0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x v="1"/>
    <n v="89"/>
    <x v="0"/>
    <s v="theater/plays"/>
    <x v="2342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d v="2014-07-19T05:00:00"/>
    <n v="1404932105"/>
    <x v="3157"/>
    <x v="1"/>
    <n v="41"/>
    <x v="0"/>
    <s v="theater/plays"/>
    <x v="50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d v="2013-07-22T20:09:12"/>
    <n v="1371931752"/>
    <x v="3158"/>
    <x v="1"/>
    <n v="69"/>
    <x v="0"/>
    <s v="theater/plays"/>
    <x v="430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x v="1"/>
    <n v="52"/>
    <x v="0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x v="1"/>
    <n v="57"/>
    <x v="0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x v="1"/>
    <n v="74"/>
    <x v="0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x v="1"/>
    <n v="63"/>
    <x v="0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x v="1"/>
    <n v="72"/>
    <x v="0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x v="1"/>
    <n v="71"/>
    <x v="0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x v="1"/>
    <n v="21"/>
    <x v="0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x v="1"/>
    <n v="930"/>
    <x v="0"/>
    <s v="theater/plays"/>
    <x v="2349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d v="2014-08-02T04:13:01"/>
    <n v="1405743181"/>
    <x v="3167"/>
    <x v="1"/>
    <n v="55"/>
    <x v="0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x v="1"/>
    <n v="61"/>
    <x v="0"/>
    <s v="theater/plays"/>
    <x v="2351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d v="2013-12-13T04:59:00"/>
    <n v="1384364561"/>
    <x v="3169"/>
    <x v="1"/>
    <n v="82"/>
    <x v="0"/>
    <s v="theater/plays"/>
    <x v="2352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x v="1"/>
    <n v="71"/>
    <x v="0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x v="1"/>
    <n v="117"/>
    <x v="0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x v="1"/>
    <n v="29"/>
    <x v="0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x v="1"/>
    <n v="74"/>
    <x v="0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x v="1"/>
    <n v="23"/>
    <x v="0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x v="1"/>
    <n v="60"/>
    <x v="0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x v="1"/>
    <n v="55"/>
    <x v="0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x v="1"/>
    <n v="51"/>
    <x v="0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x v="1"/>
    <n v="78"/>
    <x v="0"/>
    <s v="theater/plays"/>
    <x v="2359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x v="1"/>
    <n v="62"/>
    <x v="0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x v="1"/>
    <n v="45"/>
    <x v="0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x v="1"/>
    <n v="15"/>
    <x v="0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x v="1"/>
    <n v="151"/>
    <x v="0"/>
    <s v="theater/plays"/>
    <x v="2191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x v="1"/>
    <n v="68"/>
    <x v="0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x v="1"/>
    <n v="46"/>
    <x v="0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x v="1"/>
    <n v="24"/>
    <x v="0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x v="1"/>
    <n v="70"/>
    <x v="0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x v="1"/>
    <n v="244"/>
    <x v="0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x v="0"/>
    <n v="9"/>
    <x v="1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x v="0"/>
    <n v="19"/>
    <x v="1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x v="0"/>
    <n v="0"/>
    <x v="1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x v="0"/>
    <n v="4"/>
    <x v="1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x v="0"/>
    <n v="8"/>
    <x v="1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x v="0"/>
    <n v="24"/>
    <x v="1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x v="0"/>
    <n v="0"/>
    <x v="1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x v="0"/>
    <n v="39"/>
    <x v="1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x v="0"/>
    <n v="6"/>
    <x v="1"/>
    <s v="theater/musical"/>
    <x v="1855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x v="0"/>
    <n v="4"/>
    <x v="1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x v="0"/>
    <n v="3"/>
    <x v="1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x v="0"/>
    <n v="53"/>
    <x v="1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x v="0"/>
    <n v="1"/>
    <x v="1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x v="0"/>
    <n v="2"/>
    <x v="1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x v="0"/>
    <n v="25"/>
    <x v="1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x v="0"/>
    <n v="6"/>
    <x v="1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x v="0"/>
    <n v="0"/>
    <x v="1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x v="0"/>
    <n v="12"/>
    <x v="1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x v="0"/>
    <n v="0"/>
    <x v="1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x v="0"/>
    <n v="36"/>
    <x v="1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x v="1"/>
    <n v="82"/>
    <x v="0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x v="1"/>
    <n v="226"/>
    <x v="0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x v="1"/>
    <n v="60"/>
    <x v="0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x v="1"/>
    <n v="322"/>
    <x v="0"/>
    <s v="theater/plays"/>
    <x v="237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d v="2014-08-08T19:05:51"/>
    <n v="1404932751"/>
    <x v="3212"/>
    <x v="1"/>
    <n v="94"/>
    <x v="0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x v="1"/>
    <n v="47"/>
    <x v="0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x v="1"/>
    <n v="115"/>
    <x v="0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x v="1"/>
    <n v="134"/>
    <x v="0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x v="1"/>
    <n v="35"/>
    <x v="0"/>
    <s v="theater/plays"/>
    <x v="2383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x v="1"/>
    <n v="104"/>
    <x v="0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x v="1"/>
    <n v="184"/>
    <x v="0"/>
    <s v="theater/plays"/>
    <x v="426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x v="1"/>
    <n v="119"/>
    <x v="0"/>
    <s v="theater/plays"/>
    <x v="2384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d v="2017-03-12T21:00:00"/>
    <n v="1486411204"/>
    <x v="3220"/>
    <x v="1"/>
    <n v="59"/>
    <x v="0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x v="1"/>
    <n v="113"/>
    <x v="0"/>
    <s v="theater/plays"/>
    <x v="2386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x v="1"/>
    <n v="84"/>
    <x v="0"/>
    <s v="theater/plays"/>
    <x v="2387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x v="1"/>
    <n v="74"/>
    <x v="0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x v="1"/>
    <n v="216"/>
    <x v="0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x v="1"/>
    <n v="39"/>
    <x v="0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x v="1"/>
    <n v="21"/>
    <x v="0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x v="0"/>
    <n v="30"/>
    <x v="0"/>
    <s v="theater/plays"/>
    <x v="1054"/>
    <n v="50"/>
    <x v="1"/>
    <x v="6"/>
  </r>
  <r>
    <n v="3228"/>
    <x v="3227"/>
    <s v="A Season of Powerful Women. A Season of Defiance."/>
    <x v="39"/>
    <n v="7164"/>
    <x v="0"/>
    <x v="0"/>
    <s v="USD"/>
    <n v="1450328340"/>
    <d v="2015-12-17T04:59:00"/>
    <n v="1447606884"/>
    <x v="3228"/>
    <x v="1"/>
    <n v="37"/>
    <x v="0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x v="1"/>
    <n v="202"/>
    <x v="0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x v="1"/>
    <n v="37"/>
    <x v="0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x v="0"/>
    <n v="28"/>
    <x v="0"/>
    <s v="theater/plays"/>
    <x v="2393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x v="1"/>
    <n v="26"/>
    <x v="0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x v="0"/>
    <n v="61"/>
    <x v="0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x v="0"/>
    <n v="115"/>
    <x v="0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x v="1"/>
    <n v="181"/>
    <x v="0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x v="0"/>
    <n v="110"/>
    <x v="0"/>
    <s v="theater/plays"/>
    <x v="1794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d v="2015-09-29T03:59:00"/>
    <n v="1441452184"/>
    <x v="3237"/>
    <x v="1"/>
    <n v="269"/>
    <x v="0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x v="1"/>
    <n v="79"/>
    <x v="0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x v="1"/>
    <n v="104"/>
    <x v="0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x v="0"/>
    <n v="34"/>
    <x v="0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x v="1"/>
    <n v="167"/>
    <x v="0"/>
    <s v="theater/plays"/>
    <x v="2401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x v="1"/>
    <n v="183"/>
    <x v="0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x v="1"/>
    <n v="71"/>
    <x v="0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x v="0"/>
    <n v="69"/>
    <x v="0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x v="0"/>
    <n v="270"/>
    <x v="0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x v="1"/>
    <n v="193"/>
    <x v="0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x v="1"/>
    <n v="57"/>
    <x v="0"/>
    <s v="theater/plays"/>
    <x v="2407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d v="2015-04-04T20:19:17"/>
    <n v="1425590357"/>
    <x v="3248"/>
    <x v="1"/>
    <n v="200"/>
    <x v="0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x v="1"/>
    <n v="88"/>
    <x v="0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x v="1"/>
    <n v="213"/>
    <x v="0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x v="1"/>
    <n v="20"/>
    <x v="0"/>
    <s v="theater/plays"/>
    <x v="161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x v="1"/>
    <n v="50"/>
    <x v="0"/>
    <s v="theater/plays"/>
    <x v="241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d v="2016-09-08T03:45:00"/>
    <n v="1471701028"/>
    <x v="3253"/>
    <x v="1"/>
    <n v="115"/>
    <x v="0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x v="1"/>
    <n v="186"/>
    <x v="0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x v="1"/>
    <n v="18"/>
    <x v="0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x v="1"/>
    <n v="176"/>
    <x v="0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x v="0"/>
    <n v="41"/>
    <x v="0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x v="1"/>
    <n v="75"/>
    <x v="0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x v="1"/>
    <n v="97"/>
    <x v="0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x v="1"/>
    <n v="73"/>
    <x v="0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x v="1"/>
    <n v="49"/>
    <x v="0"/>
    <s v="theater/plays"/>
    <x v="2419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x v="1"/>
    <n v="134"/>
    <x v="0"/>
    <s v="theater/plays"/>
    <x v="2420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x v="1"/>
    <n v="68"/>
    <x v="0"/>
    <s v="theater/plays"/>
    <x v="2421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x v="1"/>
    <n v="49"/>
    <x v="0"/>
    <s v="theater/plays"/>
    <x v="288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x v="1"/>
    <n v="63"/>
    <x v="0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x v="1"/>
    <n v="163"/>
    <x v="0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x v="1"/>
    <n v="288"/>
    <x v="0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x v="1"/>
    <n v="42"/>
    <x v="0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x v="1"/>
    <n v="70"/>
    <x v="0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x v="1"/>
    <n v="30"/>
    <x v="0"/>
    <s v="theater/plays"/>
    <x v="658"/>
    <n v="61"/>
    <x v="1"/>
    <x v="6"/>
  </r>
  <r>
    <n v="3271"/>
    <x v="3270"/>
    <s v="A razor sharp satire to darken your Christmas."/>
    <x v="15"/>
    <n v="1950"/>
    <x v="0"/>
    <x v="1"/>
    <s v="GBP"/>
    <n v="1414927775"/>
    <d v="2014-11-02T11:29:35"/>
    <n v="1412332175"/>
    <x v="3271"/>
    <x v="1"/>
    <n v="51"/>
    <x v="0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x v="1"/>
    <n v="145"/>
    <x v="0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x v="1"/>
    <n v="21"/>
    <x v="0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x v="1"/>
    <n v="286"/>
    <x v="0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x v="1"/>
    <n v="12"/>
    <x v="0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x v="1"/>
    <n v="100"/>
    <x v="0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x v="1"/>
    <n v="100"/>
    <x v="0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x v="1"/>
    <n v="34"/>
    <x v="0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x v="0"/>
    <n v="63"/>
    <x v="0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x v="0"/>
    <n v="30"/>
    <x v="0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x v="0"/>
    <n v="47"/>
    <x v="0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x v="0"/>
    <n v="237"/>
    <x v="0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x v="0"/>
    <n v="47"/>
    <x v="0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x v="0"/>
    <n v="15"/>
    <x v="0"/>
    <s v="theater/plays"/>
    <x v="264"/>
    <n v="203.2"/>
    <x v="1"/>
    <x v="6"/>
  </r>
  <r>
    <n v="3285"/>
    <x v="3284"/>
    <s v="A new play by Matthew Gasda"/>
    <x v="402"/>
    <n v="5604"/>
    <x v="0"/>
    <x v="0"/>
    <s v="USD"/>
    <n v="1488258000"/>
    <d v="2017-02-28T05:00:00"/>
    <n v="1485556626"/>
    <x v="3285"/>
    <x v="0"/>
    <n v="81"/>
    <x v="0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x v="0"/>
    <n v="122"/>
    <x v="0"/>
    <s v="theater/plays"/>
    <x v="2432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x v="0"/>
    <n v="34"/>
    <x v="0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x v="0"/>
    <n v="207"/>
    <x v="0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x v="0"/>
    <n v="25"/>
    <x v="0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x v="0"/>
    <n v="72"/>
    <x v="0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x v="0"/>
    <n v="14"/>
    <x v="0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x v="0"/>
    <n v="15"/>
    <x v="0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x v="0"/>
    <n v="91"/>
    <x v="0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x v="0"/>
    <n v="24"/>
    <x v="0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x v="0"/>
    <n v="27"/>
    <x v="0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x v="0"/>
    <n v="47"/>
    <x v="0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x v="0"/>
    <n v="44"/>
    <x v="0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x v="0"/>
    <n v="72"/>
    <x v="0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x v="0"/>
    <n v="63"/>
    <x v="0"/>
    <s v="theater/plays"/>
    <x v="2441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x v="0"/>
    <n v="88"/>
    <x v="0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x v="0"/>
    <n v="70"/>
    <x v="0"/>
    <s v="theater/plays"/>
    <x v="1424"/>
    <n v="57.2"/>
    <x v="1"/>
    <x v="6"/>
  </r>
  <r>
    <n v="3302"/>
    <x v="3301"/>
    <s v="FilosofÃ­a de los anÃ³nimos"/>
    <x v="33"/>
    <n v="8685"/>
    <x v="0"/>
    <x v="3"/>
    <s v="EUR"/>
    <n v="1481099176"/>
    <d v="2016-12-07T08:26:16"/>
    <n v="1478507176"/>
    <x v="3302"/>
    <x v="0"/>
    <n v="50"/>
    <x v="0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x v="0"/>
    <n v="35"/>
    <x v="0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x v="0"/>
    <n v="175"/>
    <x v="0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x v="0"/>
    <n v="20"/>
    <x v="0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x v="0"/>
    <n v="54"/>
    <x v="0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x v="0"/>
    <n v="20"/>
    <x v="0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x v="0"/>
    <n v="57"/>
    <x v="0"/>
    <s v="theater/plays"/>
    <x v="244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d v="2016-10-16T15:36:18"/>
    <n v="1473953778"/>
    <x v="3309"/>
    <x v="0"/>
    <n v="31"/>
    <x v="0"/>
    <s v="theater/plays"/>
    <x v="2450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x v="0"/>
    <n v="31"/>
    <x v="0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x v="0"/>
    <n v="45"/>
    <x v="0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x v="0"/>
    <n v="41"/>
    <x v="0"/>
    <s v="theater/plays"/>
    <x v="2452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x v="0"/>
    <n v="29"/>
    <x v="0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x v="0"/>
    <n v="58"/>
    <x v="0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x v="0"/>
    <n v="89"/>
    <x v="0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x v="0"/>
    <n v="125"/>
    <x v="0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x v="0"/>
    <n v="18"/>
    <x v="0"/>
    <s v="theater/plays"/>
    <x v="2456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d v="2016-04-11T02:30:00"/>
    <n v="1456902893"/>
    <x v="3318"/>
    <x v="0"/>
    <n v="32"/>
    <x v="0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x v="0"/>
    <n v="16"/>
    <x v="0"/>
    <s v="theater/plays"/>
    <x v="1277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x v="0"/>
    <n v="38"/>
    <x v="0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x v="0"/>
    <n v="15"/>
    <x v="0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x v="0"/>
    <n v="23"/>
    <x v="0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x v="0"/>
    <n v="49"/>
    <x v="0"/>
    <s v="theater/plays"/>
    <x v="245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x v="0"/>
    <n v="10"/>
    <x v="0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x v="0"/>
    <n v="15"/>
    <x v="0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x v="0"/>
    <n v="57"/>
    <x v="0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x v="0"/>
    <n v="33"/>
    <x v="0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x v="0"/>
    <n v="9"/>
    <x v="0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x v="0"/>
    <n v="26"/>
    <x v="0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x v="0"/>
    <n v="69"/>
    <x v="0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x v="0"/>
    <n v="65"/>
    <x v="0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x v="0"/>
    <n v="83"/>
    <x v="0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x v="0"/>
    <n v="111"/>
    <x v="0"/>
    <s v="theater/plays"/>
    <x v="2465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x v="0"/>
    <n v="46"/>
    <x v="0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x v="0"/>
    <n v="63"/>
    <x v="0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x v="0"/>
    <n v="9"/>
    <x v="0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x v="0"/>
    <n v="34"/>
    <x v="0"/>
    <s v="theater/plays"/>
    <x v="1097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x v="0"/>
    <n v="112"/>
    <x v="0"/>
    <s v="theater/plays"/>
    <x v="246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x v="0"/>
    <n v="47"/>
    <x v="0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x v="0"/>
    <n v="38"/>
    <x v="0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x v="0"/>
    <n v="28"/>
    <x v="0"/>
    <s v="theater/plays"/>
    <x v="31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x v="0"/>
    <n v="78"/>
    <x v="0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x v="0"/>
    <n v="23"/>
    <x v="0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x v="0"/>
    <n v="40"/>
    <x v="0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x v="0"/>
    <n v="13"/>
    <x v="0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x v="0"/>
    <n v="18"/>
    <x v="0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x v="0"/>
    <n v="22"/>
    <x v="0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x v="0"/>
    <n v="79"/>
    <x v="0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x v="0"/>
    <n v="14"/>
    <x v="0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x v="0"/>
    <n v="51"/>
    <x v="0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x v="0"/>
    <n v="54"/>
    <x v="0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x v="0"/>
    <n v="70"/>
    <x v="0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x v="0"/>
    <n v="44"/>
    <x v="0"/>
    <s v="theater/plays"/>
    <x v="2477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x v="0"/>
    <n v="55"/>
    <x v="0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x v="0"/>
    <n v="15"/>
    <x v="0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x v="0"/>
    <n v="27"/>
    <x v="0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x v="0"/>
    <n v="21"/>
    <x v="0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x v="0"/>
    <n v="162"/>
    <x v="0"/>
    <s v="theater/plays"/>
    <x v="2480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x v="0"/>
    <n v="23"/>
    <x v="0"/>
    <s v="theater/plays"/>
    <x v="90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d v="2016-12-14T15:59:00"/>
    <n v="1479866343"/>
    <x v="3360"/>
    <x v="0"/>
    <n v="72"/>
    <x v="0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x v="0"/>
    <n v="68"/>
    <x v="0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x v="0"/>
    <n v="20"/>
    <x v="0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x v="0"/>
    <n v="26"/>
    <x v="0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x v="0"/>
    <n v="72"/>
    <x v="0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x v="0"/>
    <n v="3"/>
    <x v="0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x v="0"/>
    <n v="18"/>
    <x v="0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x v="0"/>
    <n v="30"/>
    <x v="0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x v="0"/>
    <n v="23"/>
    <x v="0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x v="0"/>
    <n v="54"/>
    <x v="0"/>
    <s v="theater/plays"/>
    <x v="3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d v="2016-12-17T08:00:00"/>
    <n v="1479283285"/>
    <x v="3370"/>
    <x v="0"/>
    <n v="26"/>
    <x v="0"/>
    <s v="theater/plays"/>
    <x v="2487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x v="0"/>
    <n v="9"/>
    <x v="0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x v="0"/>
    <n v="27"/>
    <x v="0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x v="0"/>
    <n v="30"/>
    <x v="0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x v="0"/>
    <n v="52"/>
    <x v="0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x v="0"/>
    <n v="17"/>
    <x v="0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x v="0"/>
    <n v="19"/>
    <x v="0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x v="0"/>
    <n v="77"/>
    <x v="0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x v="0"/>
    <n v="21"/>
    <x v="0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x v="0"/>
    <n v="38"/>
    <x v="0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x v="0"/>
    <n v="28"/>
    <x v="0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x v="0"/>
    <n v="48"/>
    <x v="0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x v="0"/>
    <n v="46"/>
    <x v="0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x v="0"/>
    <n v="30"/>
    <x v="0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x v="0"/>
    <n v="64"/>
    <x v="0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x v="0"/>
    <n v="15"/>
    <x v="0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x v="0"/>
    <n v="41"/>
    <x v="0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x v="0"/>
    <n v="35"/>
    <x v="0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x v="0"/>
    <n v="45"/>
    <x v="0"/>
    <s v="theater/plays"/>
    <x v="965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x v="0"/>
    <n v="62"/>
    <x v="0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x v="0"/>
    <n v="22"/>
    <x v="0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x v="0"/>
    <n v="18"/>
    <x v="0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x v="0"/>
    <n v="12"/>
    <x v="0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x v="0"/>
    <n v="44"/>
    <x v="0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x v="0"/>
    <n v="27"/>
    <x v="0"/>
    <s v="theater/plays"/>
    <x v="2497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x v="0"/>
    <n v="38"/>
    <x v="0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x v="0"/>
    <n v="28"/>
    <x v="0"/>
    <s v="theater/plays"/>
    <x v="2499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x v="0"/>
    <n v="24"/>
    <x v="0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x v="0"/>
    <n v="65"/>
    <x v="0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x v="0"/>
    <n v="46"/>
    <x v="0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x v="0"/>
    <n v="85"/>
    <x v="0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x v="0"/>
    <n v="66"/>
    <x v="0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x v="0"/>
    <n v="165"/>
    <x v="0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x v="0"/>
    <n v="17"/>
    <x v="0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x v="0"/>
    <n v="3"/>
    <x v="0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x v="0"/>
    <n v="17"/>
    <x v="0"/>
    <s v="theater/plays"/>
    <x v="2504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x v="0"/>
    <n v="91"/>
    <x v="0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x v="0"/>
    <n v="67"/>
    <x v="0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x v="0"/>
    <n v="18"/>
    <x v="0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x v="0"/>
    <n v="21"/>
    <x v="0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x v="0"/>
    <n v="40"/>
    <x v="0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x v="0"/>
    <n v="78"/>
    <x v="0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x v="0"/>
    <n v="26"/>
    <x v="0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x v="0"/>
    <n v="14"/>
    <x v="0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x v="0"/>
    <n v="44"/>
    <x v="0"/>
    <s v="theater/plays"/>
    <x v="991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x v="0"/>
    <n v="9"/>
    <x v="0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x v="0"/>
    <n v="30"/>
    <x v="0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x v="0"/>
    <n v="45"/>
    <x v="0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x v="0"/>
    <n v="56"/>
    <x v="0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x v="0"/>
    <n v="46"/>
    <x v="0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x v="0"/>
    <n v="34"/>
    <x v="0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x v="0"/>
    <n v="98"/>
    <x v="0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x v="0"/>
    <n v="46"/>
    <x v="0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x v="0"/>
    <n v="10"/>
    <x v="0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x v="0"/>
    <n v="76"/>
    <x v="0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x v="0"/>
    <n v="104"/>
    <x v="0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x v="0"/>
    <n v="87"/>
    <x v="0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x v="0"/>
    <n v="29"/>
    <x v="0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x v="0"/>
    <n v="51"/>
    <x v="0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x v="0"/>
    <n v="12"/>
    <x v="0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x v="0"/>
    <n v="72"/>
    <x v="0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x v="0"/>
    <n v="21"/>
    <x v="0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x v="0"/>
    <n v="42"/>
    <x v="0"/>
    <s v="theater/plays"/>
    <x v="2519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x v="0"/>
    <n v="71"/>
    <x v="0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x v="0"/>
    <n v="168"/>
    <x v="0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x v="0"/>
    <n v="19"/>
    <x v="0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x v="0"/>
    <n v="37"/>
    <x v="0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x v="0"/>
    <n v="36"/>
    <x v="0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x v="0"/>
    <n v="14"/>
    <x v="0"/>
    <s v="theater/plays"/>
    <x v="1243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x v="0"/>
    <n v="18"/>
    <x v="0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x v="0"/>
    <n v="82"/>
    <x v="0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x v="0"/>
    <n v="43"/>
    <x v="0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x v="0"/>
    <n v="8"/>
    <x v="0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x v="0"/>
    <n v="45"/>
    <x v="0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x v="0"/>
    <n v="20"/>
    <x v="0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x v="0"/>
    <n v="31"/>
    <x v="0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x v="0"/>
    <n v="25"/>
    <x v="0"/>
    <s v="theater/plays"/>
    <x v="2123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x v="0"/>
    <n v="14"/>
    <x v="0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x v="0"/>
    <n v="45"/>
    <x v="0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x v="0"/>
    <n v="20"/>
    <x v="0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x v="0"/>
    <n v="39"/>
    <x v="0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x v="0"/>
    <n v="16"/>
    <x v="0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x v="0"/>
    <n v="37"/>
    <x v="0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x v="0"/>
    <n v="14"/>
    <x v="0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x v="0"/>
    <n v="21"/>
    <x v="0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x v="0"/>
    <n v="69"/>
    <x v="0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x v="0"/>
    <n v="16"/>
    <x v="0"/>
    <s v="theater/plays"/>
    <x v="253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d v="2015-02-12T05:59:00"/>
    <n v="1421081857"/>
    <x v="3457"/>
    <x v="0"/>
    <n v="55"/>
    <x v="0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x v="0"/>
    <n v="27"/>
    <x v="0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x v="0"/>
    <n v="36"/>
    <x v="0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x v="0"/>
    <n v="19"/>
    <x v="0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x v="0"/>
    <n v="12"/>
    <x v="0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x v="0"/>
    <n v="17"/>
    <x v="0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x v="0"/>
    <n v="114"/>
    <x v="0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x v="0"/>
    <n v="93"/>
    <x v="0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x v="0"/>
    <n v="36"/>
    <x v="0"/>
    <s v="theater/plays"/>
    <x v="288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x v="0"/>
    <n v="61"/>
    <x v="0"/>
    <s v="theater/plays"/>
    <x v="2542"/>
    <n v="72.950819672131146"/>
    <x v="1"/>
    <x v="6"/>
  </r>
  <r>
    <n v="3467"/>
    <x v="3465"/>
    <s v="Venus in Fur, By David Ives."/>
    <x v="9"/>
    <n v="3030"/>
    <x v="0"/>
    <x v="0"/>
    <s v="USD"/>
    <n v="1426864032"/>
    <d v="2015-03-20T15:07:12"/>
    <n v="1424275632"/>
    <x v="3467"/>
    <x v="0"/>
    <n v="47"/>
    <x v="0"/>
    <s v="theater/plays"/>
    <x v="50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x v="0"/>
    <n v="17"/>
    <x v="0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x v="0"/>
    <n v="63"/>
    <x v="0"/>
    <s v="theater/plays"/>
    <x v="254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x v="0"/>
    <n v="9"/>
    <x v="0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x v="0"/>
    <n v="30"/>
    <x v="0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x v="0"/>
    <n v="23"/>
    <x v="0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x v="0"/>
    <n v="33"/>
    <x v="0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x v="0"/>
    <n v="39"/>
    <x v="0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x v="0"/>
    <n v="17"/>
    <x v="0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x v="0"/>
    <n v="6"/>
    <x v="0"/>
    <s v="theater/plays"/>
    <x v="87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x v="0"/>
    <n v="39"/>
    <x v="0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x v="0"/>
    <n v="57"/>
    <x v="0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x v="0"/>
    <n v="56"/>
    <x v="0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x v="0"/>
    <n v="13"/>
    <x v="0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x v="0"/>
    <n v="95"/>
    <x v="0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x v="0"/>
    <n v="80"/>
    <x v="0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x v="0"/>
    <n v="133"/>
    <x v="0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x v="0"/>
    <n v="44"/>
    <x v="0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x v="0"/>
    <n v="30"/>
    <x v="0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x v="0"/>
    <n v="56"/>
    <x v="0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x v="0"/>
    <n v="66"/>
    <x v="0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x v="0"/>
    <n v="29"/>
    <x v="0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x v="0"/>
    <n v="72"/>
    <x v="0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x v="0"/>
    <n v="27"/>
    <x v="0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x v="0"/>
    <n v="10"/>
    <x v="0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x v="0"/>
    <n v="35"/>
    <x v="0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x v="0"/>
    <n v="29"/>
    <x v="0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x v="0"/>
    <n v="13"/>
    <x v="0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x v="0"/>
    <n v="72"/>
    <x v="0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x v="0"/>
    <n v="78"/>
    <x v="0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x v="0"/>
    <n v="49"/>
    <x v="0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x v="0"/>
    <n v="42"/>
    <x v="0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x v="0"/>
    <n v="35"/>
    <x v="0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x v="0"/>
    <n v="42"/>
    <x v="0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x v="0"/>
    <n v="42"/>
    <x v="0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x v="0"/>
    <n v="31"/>
    <x v="0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x v="0"/>
    <n v="38"/>
    <x v="0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x v="0"/>
    <n v="8"/>
    <x v="0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x v="0"/>
    <n v="39"/>
    <x v="0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x v="0"/>
    <n v="29"/>
    <x v="0"/>
    <s v="theater/plays"/>
    <x v="1240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x v="0"/>
    <n v="72"/>
    <x v="0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x v="0"/>
    <n v="15"/>
    <x v="0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x v="0"/>
    <n v="33"/>
    <x v="0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x v="0"/>
    <n v="15"/>
    <x v="0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x v="0"/>
    <n v="19"/>
    <x v="0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x v="0"/>
    <n v="17"/>
    <x v="0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x v="0"/>
    <n v="44"/>
    <x v="0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x v="0"/>
    <n v="10"/>
    <x v="0"/>
    <s v="theater/plays"/>
    <x v="1007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x v="0"/>
    <n v="46"/>
    <x v="0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x v="0"/>
    <n v="11"/>
    <x v="0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x v="0"/>
    <n v="13"/>
    <x v="0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x v="0"/>
    <n v="33"/>
    <x v="0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x v="0"/>
    <n v="28"/>
    <x v="0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x v="0"/>
    <n v="21"/>
    <x v="0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x v="0"/>
    <n v="13"/>
    <x v="0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x v="0"/>
    <n v="34"/>
    <x v="0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x v="0"/>
    <n v="80"/>
    <x v="0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x v="0"/>
    <n v="74"/>
    <x v="0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x v="0"/>
    <n v="7"/>
    <x v="0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x v="0"/>
    <n v="34"/>
    <x v="0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x v="0"/>
    <n v="86"/>
    <x v="0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x v="0"/>
    <n v="37"/>
    <x v="0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x v="0"/>
    <n v="18"/>
    <x v="0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x v="0"/>
    <n v="22"/>
    <x v="0"/>
    <s v="theater/plays"/>
    <x v="31"/>
    <n v="125"/>
    <x v="1"/>
    <x v="6"/>
  </r>
  <r>
    <n v="3531"/>
    <x v="3529"/>
    <s v="A political comedy for a crazy election year"/>
    <x v="28"/>
    <n v="1280"/>
    <x v="0"/>
    <x v="0"/>
    <s v="USD"/>
    <n v="1467301334"/>
    <d v="2016-06-30T15:42:14"/>
    <n v="1464709334"/>
    <x v="3531"/>
    <x v="0"/>
    <n v="26"/>
    <x v="0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x v="0"/>
    <n v="27"/>
    <x v="0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x v="0"/>
    <n v="8"/>
    <x v="0"/>
    <s v="theater/plays"/>
    <x v="2536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x v="0"/>
    <n v="204"/>
    <x v="0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x v="0"/>
    <n v="46"/>
    <x v="0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x v="0"/>
    <n v="17"/>
    <x v="0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x v="0"/>
    <n v="28"/>
    <x v="0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x v="0"/>
    <n v="83"/>
    <x v="0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x v="0"/>
    <n v="13"/>
    <x v="0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x v="0"/>
    <n v="8"/>
    <x v="0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x v="0"/>
    <n v="32"/>
    <x v="0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x v="0"/>
    <n v="85"/>
    <x v="0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x v="0"/>
    <n v="29"/>
    <x v="0"/>
    <s v="theater/plays"/>
    <x v="43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x v="0"/>
    <n v="24"/>
    <x v="0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x v="0"/>
    <n v="8"/>
    <x v="0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x v="0"/>
    <n v="19"/>
    <x v="0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x v="0"/>
    <n v="336"/>
    <x v="0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x v="0"/>
    <n v="13"/>
    <x v="0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x v="0"/>
    <n v="42"/>
    <x v="0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x v="0"/>
    <n v="64"/>
    <x v="0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x v="0"/>
    <n v="25"/>
    <x v="0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x v="0"/>
    <n v="20"/>
    <x v="0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x v="0"/>
    <n v="104"/>
    <x v="0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x v="0"/>
    <n v="53"/>
    <x v="0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x v="0"/>
    <n v="14"/>
    <x v="0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x v="0"/>
    <n v="20"/>
    <x v="0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x v="0"/>
    <n v="558"/>
    <x v="0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x v="0"/>
    <n v="22"/>
    <x v="0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x v="0"/>
    <n v="24"/>
    <x v="0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x v="0"/>
    <n v="74"/>
    <x v="0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x v="0"/>
    <n v="54"/>
    <x v="0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x v="0"/>
    <n v="31"/>
    <x v="0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x v="0"/>
    <n v="25"/>
    <x v="0"/>
    <s v="theater/plays"/>
    <x v="2595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x v="0"/>
    <n v="17"/>
    <x v="0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x v="0"/>
    <n v="12"/>
    <x v="0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x v="0"/>
    <n v="38"/>
    <x v="0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x v="0"/>
    <n v="41"/>
    <x v="0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x v="0"/>
    <n v="19"/>
    <x v="0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x v="0"/>
    <n v="41"/>
    <x v="0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x v="0"/>
    <n v="26"/>
    <x v="0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x v="0"/>
    <n v="25"/>
    <x v="0"/>
    <s v="theater/plays"/>
    <x v="2601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x v="0"/>
    <n v="9"/>
    <x v="0"/>
    <s v="theater/plays"/>
    <x v="31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x v="0"/>
    <n v="78"/>
    <x v="0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x v="0"/>
    <n v="45"/>
    <x v="0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x v="0"/>
    <n v="102"/>
    <x v="0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x v="0"/>
    <n v="5"/>
    <x v="0"/>
    <s v="theater/plays"/>
    <x v="31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x v="0"/>
    <n v="27"/>
    <x v="0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x v="0"/>
    <n v="37"/>
    <x v="0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x v="0"/>
    <n v="14"/>
    <x v="0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x v="0"/>
    <n v="27"/>
    <x v="0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x v="0"/>
    <n v="45"/>
    <x v="0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x v="0"/>
    <n v="49"/>
    <x v="0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x v="0"/>
    <n v="24"/>
    <x v="0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x v="0"/>
    <n v="112"/>
    <x v="0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x v="0"/>
    <n v="23"/>
    <x v="0"/>
    <s v="theater/plays"/>
    <x v="2608"/>
    <n v="176.08695652173913"/>
    <x v="1"/>
    <x v="6"/>
  </r>
  <r>
    <n v="3586"/>
    <x v="3584"/>
    <s v="See Theatre In A New Light"/>
    <x v="51"/>
    <n v="8207"/>
    <x v="0"/>
    <x v="0"/>
    <s v="USD"/>
    <n v="1474649070"/>
    <d v="2016-09-23T16:44:30"/>
    <n v="1469465070"/>
    <x v="3586"/>
    <x v="0"/>
    <n v="54"/>
    <x v="0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x v="0"/>
    <n v="28"/>
    <x v="0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x v="0"/>
    <n v="11"/>
    <x v="0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x v="0"/>
    <n v="62"/>
    <x v="0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x v="0"/>
    <n v="73"/>
    <x v="0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x v="0"/>
    <n v="18"/>
    <x v="0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x v="0"/>
    <n v="35"/>
    <x v="0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x v="0"/>
    <n v="43"/>
    <x v="0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x v="0"/>
    <n v="36"/>
    <x v="0"/>
    <s v="theater/plays"/>
    <x v="2614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d v="2015-03-13T06:59:00"/>
    <n v="1423959123"/>
    <x v="3595"/>
    <x v="0"/>
    <n v="62"/>
    <x v="0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x v="0"/>
    <n v="15"/>
    <x v="0"/>
    <s v="theater/plays"/>
    <x v="2615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x v="0"/>
    <n v="33"/>
    <x v="0"/>
    <s v="theater/plays"/>
    <x v="946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x v="0"/>
    <n v="27"/>
    <x v="0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x v="0"/>
    <n v="17"/>
    <x v="0"/>
    <s v="theater/plays"/>
    <x v="2539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d v="2016-10-13T20:22:44"/>
    <n v="1473970964"/>
    <x v="3600"/>
    <x v="0"/>
    <n v="4"/>
    <x v="0"/>
    <s v="theater/plays"/>
    <x v="2129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x v="0"/>
    <n v="53"/>
    <x v="0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x v="0"/>
    <n v="49"/>
    <x v="0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x v="0"/>
    <n v="57"/>
    <x v="0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x v="0"/>
    <n v="69"/>
    <x v="0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x v="0"/>
    <n v="15"/>
    <x v="0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x v="0"/>
    <n v="64"/>
    <x v="0"/>
    <s v="theater/plays"/>
    <x v="2619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x v="0"/>
    <n v="20"/>
    <x v="0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x v="0"/>
    <n v="27"/>
    <x v="0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x v="0"/>
    <n v="21"/>
    <x v="0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x v="0"/>
    <n v="31"/>
    <x v="0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x v="0"/>
    <n v="51"/>
    <x v="0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x v="0"/>
    <n v="57"/>
    <x v="0"/>
    <s v="theater/plays"/>
    <x v="2623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x v="0"/>
    <n v="20"/>
    <x v="0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x v="0"/>
    <n v="71"/>
    <x v="0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x v="0"/>
    <n v="72"/>
    <x v="0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x v="0"/>
    <n v="45"/>
    <x v="0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x v="0"/>
    <n v="51"/>
    <x v="0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x v="0"/>
    <n v="56"/>
    <x v="0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x v="0"/>
    <n v="17"/>
    <x v="0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x v="0"/>
    <n v="197"/>
    <x v="0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x v="0"/>
    <n v="70"/>
    <x v="0"/>
    <s v="theater/plays"/>
    <x v="2627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x v="0"/>
    <n v="21"/>
    <x v="0"/>
    <s v="theater/plays"/>
    <x v="2628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x v="0"/>
    <n v="34"/>
    <x v="0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x v="0"/>
    <n v="39"/>
    <x v="0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x v="0"/>
    <n v="78"/>
    <x v="0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x v="0"/>
    <n v="48"/>
    <x v="0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x v="0"/>
    <n v="29"/>
    <x v="0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x v="0"/>
    <n v="0"/>
    <x v="1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x v="0"/>
    <n v="2"/>
    <x v="1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x v="0"/>
    <n v="1"/>
    <x v="1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x v="0"/>
    <n v="59"/>
    <x v="1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x v="0"/>
    <n v="1"/>
    <x v="1"/>
    <s v="theater/musical"/>
    <x v="143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x v="0"/>
    <n v="31"/>
    <x v="1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x v="0"/>
    <n v="18"/>
    <x v="1"/>
    <s v="theater/musical"/>
    <x v="2633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d v="2016-04-20T21:11:16"/>
    <n v="1458594676"/>
    <x v="3635"/>
    <x v="0"/>
    <n v="10"/>
    <x v="1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x v="0"/>
    <n v="0"/>
    <x v="1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x v="0"/>
    <n v="14"/>
    <x v="1"/>
    <s v="theater/musical"/>
    <x v="2635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x v="0"/>
    <n v="2"/>
    <x v="1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x v="0"/>
    <n v="1"/>
    <x v="1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x v="0"/>
    <n v="3"/>
    <x v="1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x v="0"/>
    <n v="0"/>
    <x v="1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x v="0"/>
    <n v="2"/>
    <x v="1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x v="0"/>
    <n v="0"/>
    <x v="1"/>
    <s v="theater/musical"/>
    <x v="109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x v="0"/>
    <n v="12"/>
    <x v="1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x v="0"/>
    <n v="1"/>
    <x v="1"/>
    <s v="theater/musical"/>
    <x v="370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x v="0"/>
    <n v="8"/>
    <x v="1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x v="0"/>
    <n v="2"/>
    <x v="1"/>
    <s v="theater/musical"/>
    <x v="733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x v="0"/>
    <n v="73"/>
    <x v="0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x v="0"/>
    <n v="8"/>
    <x v="0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x v="0"/>
    <n v="17"/>
    <x v="0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x v="0"/>
    <n v="9"/>
    <x v="0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x v="0"/>
    <n v="17"/>
    <x v="0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x v="0"/>
    <n v="33"/>
    <x v="0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x v="0"/>
    <n v="38"/>
    <x v="0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x v="0"/>
    <n v="79"/>
    <x v="0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x v="0"/>
    <n v="46"/>
    <x v="0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x v="0"/>
    <n v="20"/>
    <x v="0"/>
    <s v="theater/plays"/>
    <x v="264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d v="2014-07-02T03:59:00"/>
    <n v="1400272580"/>
    <x v="3658"/>
    <x v="0"/>
    <n v="20"/>
    <x v="0"/>
    <s v="theater/plays"/>
    <x v="17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x v="0"/>
    <n v="13"/>
    <x v="0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x v="0"/>
    <n v="22"/>
    <x v="0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x v="0"/>
    <n v="36"/>
    <x v="0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x v="0"/>
    <n v="40"/>
    <x v="0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x v="0"/>
    <n v="9"/>
    <x v="0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x v="0"/>
    <n v="19"/>
    <x v="0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x v="0"/>
    <n v="14"/>
    <x v="0"/>
    <s v="theater/plays"/>
    <x v="2648"/>
    <n v="51"/>
    <x v="1"/>
    <x v="6"/>
  </r>
  <r>
    <n v="3666"/>
    <x v="3662"/>
    <s v="Artistic Internship @ Ojai Playwrights Conference"/>
    <x v="38"/>
    <n v="1200"/>
    <x v="0"/>
    <x v="0"/>
    <s v="USD"/>
    <n v="1406185200"/>
    <d v="2014-07-24T07:00:00"/>
    <n v="1404337382"/>
    <x v="3666"/>
    <x v="0"/>
    <n v="38"/>
    <x v="0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x v="0"/>
    <n v="58"/>
    <x v="0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x v="0"/>
    <n v="28"/>
    <x v="0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x v="0"/>
    <n v="17"/>
    <x v="0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x v="0"/>
    <n v="12"/>
    <x v="0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x v="0"/>
    <n v="40"/>
    <x v="0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x v="0"/>
    <n v="57"/>
    <x v="0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x v="0"/>
    <n v="114"/>
    <x v="0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x v="0"/>
    <n v="31"/>
    <x v="0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x v="0"/>
    <n v="3"/>
    <x v="0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x v="0"/>
    <n v="16"/>
    <x v="0"/>
    <s v="theater/plays"/>
    <x v="2654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x v="0"/>
    <n v="199"/>
    <x v="0"/>
    <s v="theater/plays"/>
    <x v="2655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x v="0"/>
    <n v="31"/>
    <x v="0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x v="0"/>
    <n v="30"/>
    <x v="0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x v="0"/>
    <n v="34"/>
    <x v="0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x v="0"/>
    <n v="18"/>
    <x v="0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x v="0"/>
    <n v="67"/>
    <x v="0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x v="0"/>
    <n v="66"/>
    <x v="0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x v="0"/>
    <n v="23"/>
    <x v="0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x v="0"/>
    <n v="126"/>
    <x v="0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x v="0"/>
    <n v="6"/>
    <x v="0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x v="0"/>
    <n v="25"/>
    <x v="0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x v="0"/>
    <n v="39"/>
    <x v="0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x v="0"/>
    <n v="62"/>
    <x v="0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x v="0"/>
    <n v="31"/>
    <x v="0"/>
    <s v="theater/plays"/>
    <x v="43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d v="2015-03-02T04:59:00"/>
    <n v="1421426929"/>
    <x v="3691"/>
    <x v="0"/>
    <n v="274"/>
    <x v="0"/>
    <s v="theater/plays"/>
    <x v="2664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d v="2014-09-19T00:00:00"/>
    <n v="1410304179"/>
    <x v="3692"/>
    <x v="0"/>
    <n v="17"/>
    <x v="0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x v="0"/>
    <n v="14"/>
    <x v="0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x v="0"/>
    <n v="60"/>
    <x v="0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x v="0"/>
    <n v="33"/>
    <x v="0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x v="0"/>
    <n v="78"/>
    <x v="0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x v="0"/>
    <n v="30"/>
    <x v="0"/>
    <s v="theater/plays"/>
    <x v="1277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x v="0"/>
    <n v="136"/>
    <x v="0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x v="0"/>
    <n v="40"/>
    <x v="0"/>
    <s v="theater/plays"/>
    <x v="2624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d v="2014-09-30T16:00:00"/>
    <n v="1409493800"/>
    <x v="3700"/>
    <x v="0"/>
    <n v="18"/>
    <x v="0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x v="0"/>
    <n v="39"/>
    <x v="0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x v="0"/>
    <n v="21"/>
    <x v="0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x v="0"/>
    <n v="30"/>
    <x v="0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x v="0"/>
    <n v="27"/>
    <x v="0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x v="0"/>
    <n v="35"/>
    <x v="0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x v="0"/>
    <n v="13"/>
    <x v="0"/>
    <s v="theater/plays"/>
    <x v="2671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x v="0"/>
    <n v="23"/>
    <x v="0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x v="0"/>
    <n v="39"/>
    <x v="0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x v="0"/>
    <n v="35"/>
    <x v="0"/>
    <s v="theater/plays"/>
    <x v="2674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d v="2015-04-03T13:49:48"/>
    <n v="1425908988"/>
    <x v="3710"/>
    <x v="0"/>
    <n v="27"/>
    <x v="0"/>
    <s v="theater/plays"/>
    <x v="2675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d v="2014-06-15T16:00:00"/>
    <n v="1400606573"/>
    <x v="3711"/>
    <x v="0"/>
    <n v="21"/>
    <x v="0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x v="0"/>
    <n v="104"/>
    <x v="0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x v="0"/>
    <n v="19"/>
    <x v="0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x v="0"/>
    <n v="97"/>
    <x v="0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x v="0"/>
    <n v="27"/>
    <x v="0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x v="0"/>
    <n v="24"/>
    <x v="0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x v="0"/>
    <n v="13"/>
    <x v="0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x v="0"/>
    <n v="46"/>
    <x v="0"/>
    <s v="theater/plays"/>
    <x v="2679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d v="2015-06-22T17:31:06"/>
    <n v="1432402266"/>
    <x v="3719"/>
    <x v="0"/>
    <n v="4"/>
    <x v="0"/>
    <s v="theater/plays"/>
    <x v="268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d v="2015-07-02T23:50:06"/>
    <n v="1433980206"/>
    <x v="3720"/>
    <x v="0"/>
    <n v="40"/>
    <x v="0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x v="0"/>
    <n v="44"/>
    <x v="0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x v="0"/>
    <n v="35"/>
    <x v="0"/>
    <s v="theater/plays"/>
    <x v="268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d v="2014-11-30T19:04:22"/>
    <n v="1414778662"/>
    <x v="3723"/>
    <x v="0"/>
    <n v="63"/>
    <x v="0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x v="0"/>
    <n v="89"/>
    <x v="0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x v="0"/>
    <n v="15"/>
    <x v="0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x v="0"/>
    <n v="46"/>
    <x v="0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x v="0"/>
    <n v="33"/>
    <x v="0"/>
    <s v="theater/plays"/>
    <x v="1266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x v="0"/>
    <n v="31"/>
    <x v="1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x v="0"/>
    <n v="5"/>
    <x v="1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x v="0"/>
    <n v="1"/>
    <x v="1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x v="0"/>
    <n v="12"/>
    <x v="1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x v="0"/>
    <n v="4"/>
    <x v="1"/>
    <s v="theater/plays"/>
    <x v="2689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x v="0"/>
    <n v="0"/>
    <x v="1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x v="0"/>
    <n v="7"/>
    <x v="1"/>
    <s v="theater/plays"/>
    <x v="2690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x v="0"/>
    <n v="2"/>
    <x v="1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x v="0"/>
    <n v="1"/>
    <x v="1"/>
    <s v="theater/plays"/>
    <x v="886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x v="0"/>
    <n v="4"/>
    <x v="1"/>
    <s v="theater/plays"/>
    <x v="2692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x v="0"/>
    <n v="6"/>
    <x v="1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x v="0"/>
    <n v="8"/>
    <x v="1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x v="0"/>
    <n v="14"/>
    <x v="1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x v="0"/>
    <n v="0"/>
    <x v="1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x v="0"/>
    <n v="4"/>
    <x v="1"/>
    <s v="theater/plays"/>
    <x v="17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x v="0"/>
    <n v="0"/>
    <x v="1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x v="0"/>
    <n v="0"/>
    <x v="1"/>
    <s v="theater/plays"/>
    <x v="109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x v="0"/>
    <n v="1"/>
    <x v="1"/>
    <s v="theater/plays"/>
    <x v="709"/>
    <n v="10"/>
    <x v="1"/>
    <x v="6"/>
  </r>
  <r>
    <n v="3746"/>
    <x v="3741"/>
    <s v="Generational curses CAN be broken...right?"/>
    <x v="0"/>
    <n v="202"/>
    <x v="2"/>
    <x v="0"/>
    <s v="USD"/>
    <n v="1475918439"/>
    <d v="2016-10-08T09:20:39"/>
    <n v="1473326439"/>
    <x v="3746"/>
    <x v="0"/>
    <n v="1"/>
    <x v="1"/>
    <s v="theater/plays"/>
    <x v="2696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x v="0"/>
    <n v="1"/>
    <x v="1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x v="0"/>
    <n v="52"/>
    <x v="0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x v="0"/>
    <n v="7"/>
    <x v="0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x v="0"/>
    <n v="28"/>
    <x v="0"/>
    <s v="theater/musical"/>
    <x v="1004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x v="0"/>
    <n v="11"/>
    <x v="0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x v="0"/>
    <n v="15"/>
    <x v="0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x v="0"/>
    <n v="30"/>
    <x v="0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x v="0"/>
    <n v="27"/>
    <x v="0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x v="0"/>
    <n v="28"/>
    <x v="0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x v="0"/>
    <n v="17"/>
    <x v="0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x v="0"/>
    <n v="50"/>
    <x v="0"/>
    <s v="theater/musical"/>
    <x v="270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d v="2014-05-19T05:00:00"/>
    <n v="1397819938"/>
    <x v="3758"/>
    <x v="0"/>
    <n v="26"/>
    <x v="0"/>
    <s v="theater/musical"/>
    <x v="2703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d v="2015-08-26T02:35:53"/>
    <n v="1435372553"/>
    <x v="3759"/>
    <x v="0"/>
    <n v="88"/>
    <x v="0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x v="0"/>
    <n v="91"/>
    <x v="0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x v="0"/>
    <n v="3"/>
    <x v="0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x v="0"/>
    <n v="28"/>
    <x v="0"/>
    <s v="theater/musical"/>
    <x v="2706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x v="0"/>
    <n v="77"/>
    <x v="0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x v="0"/>
    <n v="27"/>
    <x v="0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x v="0"/>
    <n v="107"/>
    <x v="0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x v="0"/>
    <n v="96"/>
    <x v="0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x v="0"/>
    <n v="56"/>
    <x v="0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x v="0"/>
    <n v="58"/>
    <x v="0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x v="0"/>
    <n v="15"/>
    <x v="0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x v="0"/>
    <n v="20"/>
    <x v="0"/>
    <s v="theater/musical"/>
    <x v="31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d v="2016-05-18T00:00:00"/>
    <n v="1462307652"/>
    <x v="3771"/>
    <x v="0"/>
    <n v="38"/>
    <x v="0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x v="0"/>
    <n v="33"/>
    <x v="0"/>
    <s v="theater/musical"/>
    <x v="1097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d v="2016-11-15T02:08:00"/>
    <n v="1476317247"/>
    <x v="3773"/>
    <x v="0"/>
    <n v="57"/>
    <x v="0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x v="0"/>
    <n v="25"/>
    <x v="0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x v="0"/>
    <n v="14"/>
    <x v="0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x v="0"/>
    <n v="94"/>
    <x v="0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x v="0"/>
    <n v="59"/>
    <x v="0"/>
    <s v="theater/musical"/>
    <x v="2713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d v="2015-02-14T19:39:40"/>
    <n v="1418758780"/>
    <x v="3778"/>
    <x v="0"/>
    <n v="36"/>
    <x v="0"/>
    <s v="theater/musical"/>
    <x v="2714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d v="2016-03-26T16:39:00"/>
    <n v="1456421940"/>
    <x v="3779"/>
    <x v="0"/>
    <n v="115"/>
    <x v="0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x v="0"/>
    <n v="30"/>
    <x v="0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x v="0"/>
    <n v="52"/>
    <x v="0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x v="0"/>
    <n v="27"/>
    <x v="0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x v="0"/>
    <n v="24"/>
    <x v="0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x v="0"/>
    <n v="10"/>
    <x v="0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x v="0"/>
    <n v="30"/>
    <x v="0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x v="0"/>
    <n v="71"/>
    <x v="0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x v="0"/>
    <n v="10"/>
    <x v="0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x v="0"/>
    <n v="1"/>
    <x v="1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x v="0"/>
    <n v="4"/>
    <x v="1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x v="0"/>
    <n v="0"/>
    <x v="1"/>
    <s v="theater/musical"/>
    <x v="109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d v="2014-07-06T16:36:32"/>
    <n v="1399480592"/>
    <x v="3791"/>
    <x v="0"/>
    <n v="0"/>
    <x v="1"/>
    <s v="theater/musical"/>
    <x v="109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d v="2015-07-15T10:43:42"/>
    <n v="1434365022"/>
    <x v="3792"/>
    <x v="0"/>
    <n v="2"/>
    <x v="1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x v="0"/>
    <n v="24"/>
    <x v="1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x v="0"/>
    <n v="1"/>
    <x v="1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x v="0"/>
    <n v="2"/>
    <x v="1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x v="0"/>
    <n v="1"/>
    <x v="1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x v="0"/>
    <n v="37"/>
    <x v="1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x v="0"/>
    <n v="5"/>
    <x v="1"/>
    <s v="theater/musical"/>
    <x v="2725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x v="0"/>
    <n v="4"/>
    <x v="1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x v="0"/>
    <n v="16"/>
    <x v="1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x v="0"/>
    <n v="9"/>
    <x v="1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x v="0"/>
    <n v="0"/>
    <x v="1"/>
    <s v="theater/musical"/>
    <x v="109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d v="2016-03-04T23:19:28"/>
    <n v="1454541568"/>
    <x v="3803"/>
    <x v="0"/>
    <n v="40"/>
    <x v="1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x v="0"/>
    <n v="0"/>
    <x v="1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x v="0"/>
    <n v="2"/>
    <x v="1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x v="0"/>
    <n v="1"/>
    <x v="1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x v="0"/>
    <n v="9"/>
    <x v="1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x v="0"/>
    <n v="24"/>
    <x v="0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x v="0"/>
    <n v="38"/>
    <x v="0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x v="0"/>
    <n v="26"/>
    <x v="0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x v="0"/>
    <n v="19"/>
    <x v="0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x v="0"/>
    <n v="11"/>
    <x v="0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x v="0"/>
    <n v="27"/>
    <x v="0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x v="0"/>
    <n v="34"/>
    <x v="0"/>
    <s v="theater/plays"/>
    <x v="2735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d v="2015-08-20T23:00:00"/>
    <n v="1437545657"/>
    <x v="3815"/>
    <x v="0"/>
    <n v="20"/>
    <x v="0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x v="0"/>
    <n v="37"/>
    <x v="0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x v="0"/>
    <n v="20"/>
    <x v="0"/>
    <s v="theater/plays"/>
    <x v="7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x v="0"/>
    <n v="10"/>
    <x v="0"/>
    <s v="theater/plays"/>
    <x v="2738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x v="0"/>
    <n v="26"/>
    <x v="0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x v="0"/>
    <n v="20"/>
    <x v="0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x v="0"/>
    <n v="46"/>
    <x v="0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x v="0"/>
    <n v="76"/>
    <x v="0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x v="0"/>
    <n v="41"/>
    <x v="0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x v="0"/>
    <n v="7"/>
    <x v="0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x v="0"/>
    <n v="49"/>
    <x v="0"/>
    <s v="theater/plays"/>
    <x v="2741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x v="0"/>
    <n v="26"/>
    <x v="0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x v="0"/>
    <n v="65"/>
    <x v="0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x v="0"/>
    <n v="28"/>
    <x v="0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x v="0"/>
    <n v="8"/>
    <x v="0"/>
    <s v="theater/plays"/>
    <x v="20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x v="0"/>
    <n v="3"/>
    <x v="0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x v="0"/>
    <n v="9"/>
    <x v="0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x v="0"/>
    <n v="9"/>
    <x v="0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x v="0"/>
    <n v="20"/>
    <x v="0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x v="0"/>
    <n v="57"/>
    <x v="0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x v="0"/>
    <n v="8"/>
    <x v="0"/>
    <s v="theater/plays"/>
    <x v="583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x v="0"/>
    <n v="14"/>
    <x v="0"/>
    <s v="theater/plays"/>
    <x v="2460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d v="2015-07-03T18:22:38"/>
    <n v="1432837358"/>
    <x v="3837"/>
    <x v="0"/>
    <n v="17"/>
    <x v="0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x v="0"/>
    <n v="100"/>
    <x v="0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x v="0"/>
    <n v="32"/>
    <x v="0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x v="0"/>
    <n v="3"/>
    <x v="0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x v="1"/>
    <n v="34"/>
    <x v="1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x v="1"/>
    <n v="23"/>
    <x v="1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x v="1"/>
    <n v="19"/>
    <x v="1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x v="1"/>
    <n v="50"/>
    <x v="1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x v="1"/>
    <n v="12"/>
    <x v="1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x v="1"/>
    <n v="8"/>
    <x v="1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x v="1"/>
    <n v="9"/>
    <x v="1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x v="1"/>
    <n v="43"/>
    <x v="1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x v="1"/>
    <n v="28"/>
    <x v="1"/>
    <s v="theater/plays"/>
    <x v="2755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d v="2015-01-01T02:59:03"/>
    <n v="1417489143"/>
    <x v="3850"/>
    <x v="1"/>
    <n v="4"/>
    <x v="1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x v="1"/>
    <n v="24"/>
    <x v="1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x v="0"/>
    <n v="2"/>
    <x v="1"/>
    <s v="theater/plays"/>
    <x v="418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x v="0"/>
    <n v="2"/>
    <x v="1"/>
    <s v="theater/plays"/>
    <x v="2758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d v="2015-05-09T21:14:18"/>
    <n v="1428614058"/>
    <x v="3854"/>
    <x v="0"/>
    <n v="20"/>
    <x v="1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x v="0"/>
    <n v="1"/>
    <x v="1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x v="0"/>
    <n v="1"/>
    <x v="1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x v="0"/>
    <n v="4"/>
    <x v="1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x v="0"/>
    <n v="1"/>
    <x v="1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x v="0"/>
    <n v="1"/>
    <x v="1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x v="0"/>
    <n v="13"/>
    <x v="1"/>
    <s v="theater/plays"/>
    <x v="2761"/>
    <n v="81.538461538461533"/>
    <x v="1"/>
    <x v="6"/>
  </r>
  <r>
    <n v="3861"/>
    <x v="3856"/>
    <s v="THE COMING OF THE LORD!"/>
    <x v="13"/>
    <n v="100"/>
    <x v="2"/>
    <x v="0"/>
    <s v="USD"/>
    <n v="1415828820"/>
    <d v="2014-11-12T21:47:00"/>
    <n v="1412258977"/>
    <x v="3861"/>
    <x v="0"/>
    <n v="1"/>
    <x v="1"/>
    <s v="theater/plays"/>
    <x v="152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d v="2016-09-12T16:59:00"/>
    <n v="1472451356"/>
    <x v="3862"/>
    <x v="0"/>
    <n v="1"/>
    <x v="1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x v="0"/>
    <n v="0"/>
    <x v="1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x v="0"/>
    <n v="3"/>
    <x v="1"/>
    <s v="theater/plays"/>
    <x v="444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x v="0"/>
    <n v="14"/>
    <x v="1"/>
    <s v="theater/plays"/>
    <x v="2762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d v="2016-03-23T03:29:00"/>
    <n v="1454453021"/>
    <x v="3866"/>
    <x v="0"/>
    <n v="2"/>
    <x v="1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x v="0"/>
    <n v="5"/>
    <x v="1"/>
    <s v="theater/plays"/>
    <x v="2763"/>
    <n v="50.2"/>
    <x v="1"/>
    <x v="6"/>
  </r>
  <r>
    <n v="3868"/>
    <x v="3863"/>
    <s v="New collection of music by Scott Evan Davis!"/>
    <x v="10"/>
    <n v="10"/>
    <x v="1"/>
    <x v="1"/>
    <s v="GBP"/>
    <n v="1410191405"/>
    <d v="2014-09-08T15:50:05"/>
    <n v="1408031405"/>
    <x v="3868"/>
    <x v="0"/>
    <n v="1"/>
    <x v="1"/>
    <s v="theater/musical"/>
    <x v="418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x v="0"/>
    <n v="15"/>
    <x v="1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x v="0"/>
    <n v="10"/>
    <x v="1"/>
    <s v="theater/musical"/>
    <x v="2154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x v="0"/>
    <n v="3"/>
    <x v="1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x v="0"/>
    <n v="0"/>
    <x v="1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x v="0"/>
    <n v="0"/>
    <x v="1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x v="0"/>
    <n v="0"/>
    <x v="1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x v="0"/>
    <n v="0"/>
    <x v="1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x v="0"/>
    <n v="46"/>
    <x v="1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x v="0"/>
    <n v="14"/>
    <x v="1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x v="0"/>
    <n v="1"/>
    <x v="1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x v="0"/>
    <n v="0"/>
    <x v="1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x v="0"/>
    <n v="17"/>
    <x v="1"/>
    <s v="theater/musical"/>
    <x v="2768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d v="2017-02-20T00:26:39"/>
    <n v="1484958399"/>
    <x v="3881"/>
    <x v="0"/>
    <n v="1"/>
    <x v="1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x v="0"/>
    <n v="0"/>
    <x v="1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x v="0"/>
    <n v="0"/>
    <x v="1"/>
    <s v="theater/musical"/>
    <x v="109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x v="0"/>
    <n v="0"/>
    <x v="1"/>
    <s v="theater/musical"/>
    <x v="109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x v="0"/>
    <n v="0"/>
    <x v="1"/>
    <s v="theater/musical"/>
    <x v="109"/>
    <e v="#DIV/0!"/>
    <x v="1"/>
    <x v="40"/>
  </r>
  <r>
    <n v="3886"/>
    <x v="3881"/>
    <n v="1"/>
    <x v="3"/>
    <n v="0"/>
    <x v="1"/>
    <x v="2"/>
    <s v="AUD"/>
    <n v="1418275702"/>
    <d v="2014-12-11T05:28:22"/>
    <n v="1415683702"/>
    <x v="3886"/>
    <x v="0"/>
    <n v="0"/>
    <x v="1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x v="0"/>
    <n v="2"/>
    <x v="1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x v="0"/>
    <n v="14"/>
    <x v="1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x v="0"/>
    <n v="9"/>
    <x v="1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x v="0"/>
    <n v="8"/>
    <x v="1"/>
    <s v="theater/plays"/>
    <x v="2771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d v="2015-03-23T04:59:00"/>
    <n v="1424488244"/>
    <x v="3891"/>
    <x v="0"/>
    <n v="7"/>
    <x v="1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x v="0"/>
    <n v="0"/>
    <x v="1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x v="0"/>
    <n v="84"/>
    <x v="1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x v="0"/>
    <n v="11"/>
    <x v="1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x v="0"/>
    <n v="1"/>
    <x v="1"/>
    <s v="theater/plays"/>
    <x v="152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x v="0"/>
    <n v="4"/>
    <x v="1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x v="0"/>
    <n v="10"/>
    <x v="1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x v="0"/>
    <n v="16"/>
    <x v="1"/>
    <s v="theater/plays"/>
    <x v="397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x v="0"/>
    <n v="2"/>
    <x v="1"/>
    <s v="theater/plays"/>
    <x v="2372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x v="0"/>
    <n v="5"/>
    <x v="1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x v="0"/>
    <n v="1"/>
    <x v="1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x v="0"/>
    <n v="31"/>
    <x v="1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x v="0"/>
    <n v="0"/>
    <x v="1"/>
    <s v="theater/plays"/>
    <x v="109"/>
    <e v="#DIV/0!"/>
    <x v="1"/>
    <x v="6"/>
  </r>
  <r>
    <n v="3904"/>
    <x v="3899"/>
    <s v="A play that will cover 4000 years of black history."/>
    <x v="3"/>
    <n v="3"/>
    <x v="2"/>
    <x v="0"/>
    <s v="USD"/>
    <n v="1429074240"/>
    <d v="2015-04-15T05:04:00"/>
    <n v="1427866200"/>
    <x v="3904"/>
    <x v="0"/>
    <n v="2"/>
    <x v="1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x v="0"/>
    <n v="7"/>
    <x v="1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x v="0"/>
    <n v="16"/>
    <x v="1"/>
    <s v="theater/plays"/>
    <x v="2778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x v="0"/>
    <n v="4"/>
    <x v="1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x v="0"/>
    <n v="4"/>
    <x v="1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x v="0"/>
    <n v="4"/>
    <x v="1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x v="0"/>
    <n v="3"/>
    <x v="1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x v="0"/>
    <n v="36"/>
    <x v="1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x v="0"/>
    <n v="1"/>
    <x v="1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x v="0"/>
    <n v="7"/>
    <x v="1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x v="0"/>
    <n v="27"/>
    <x v="1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x v="0"/>
    <n v="1"/>
    <x v="1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x v="0"/>
    <n v="0"/>
    <x v="1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x v="0"/>
    <n v="1"/>
    <x v="1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x v="0"/>
    <n v="3"/>
    <x v="1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x v="0"/>
    <n v="3"/>
    <x v="1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x v="0"/>
    <n v="3"/>
    <x v="1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x v="0"/>
    <n v="0"/>
    <x v="1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x v="0"/>
    <n v="6"/>
    <x v="1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x v="0"/>
    <n v="17"/>
    <x v="1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x v="0"/>
    <n v="40"/>
    <x v="1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x v="0"/>
    <n v="3"/>
    <x v="1"/>
    <s v="theater/plays"/>
    <x v="709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x v="0"/>
    <n v="1"/>
    <x v="1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x v="0"/>
    <n v="2"/>
    <x v="1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x v="0"/>
    <n v="7"/>
    <x v="1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x v="0"/>
    <n v="14"/>
    <x v="1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x v="0"/>
    <n v="0"/>
    <x v="1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x v="0"/>
    <n v="0"/>
    <x v="1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x v="0"/>
    <n v="1"/>
    <x v="1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x v="0"/>
    <n v="12"/>
    <x v="1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x v="0"/>
    <n v="12"/>
    <x v="1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x v="0"/>
    <n v="23"/>
    <x v="1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x v="0"/>
    <n v="0"/>
    <x v="1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x v="0"/>
    <n v="10"/>
    <x v="1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x v="0"/>
    <n v="5"/>
    <x v="1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x v="0"/>
    <n v="1"/>
    <x v="1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x v="0"/>
    <n v="2"/>
    <x v="1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x v="0"/>
    <n v="2"/>
    <x v="1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x v="0"/>
    <n v="0"/>
    <x v="1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x v="0"/>
    <n v="13"/>
    <x v="1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x v="0"/>
    <n v="0"/>
    <x v="1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x v="0"/>
    <n v="1"/>
    <x v="1"/>
    <s v="theater/plays"/>
    <x v="1161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x v="0"/>
    <n v="5"/>
    <x v="1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x v="0"/>
    <n v="2"/>
    <x v="1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x v="0"/>
    <n v="0"/>
    <x v="1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x v="0"/>
    <n v="32"/>
    <x v="1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x v="0"/>
    <n v="1"/>
    <x v="1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x v="0"/>
    <n v="1"/>
    <x v="1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x v="0"/>
    <n v="1"/>
    <x v="1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x v="0"/>
    <n v="0"/>
    <x v="1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x v="0"/>
    <n v="0"/>
    <x v="1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x v="0"/>
    <n v="8"/>
    <x v="1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x v="0"/>
    <n v="0"/>
    <x v="1"/>
    <s v="theater/plays"/>
    <x v="109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x v="0"/>
    <n v="1"/>
    <x v="1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x v="0"/>
    <n v="16"/>
    <x v="1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x v="0"/>
    <n v="12"/>
    <x v="1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x v="0"/>
    <n v="4"/>
    <x v="1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x v="0"/>
    <n v="2"/>
    <x v="1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x v="0"/>
    <n v="3"/>
    <x v="1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x v="0"/>
    <n v="0"/>
    <x v="1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x v="0"/>
    <n v="3"/>
    <x v="1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x v="0"/>
    <n v="4"/>
    <x v="1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x v="0"/>
    <n v="2"/>
    <x v="1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x v="0"/>
    <n v="10"/>
    <x v="1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x v="0"/>
    <n v="11"/>
    <x v="1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x v="0"/>
    <n v="6"/>
    <x v="1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x v="0"/>
    <n v="2"/>
    <x v="1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x v="0"/>
    <n v="6"/>
    <x v="1"/>
    <s v="theater/plays"/>
    <x v="2810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x v="0"/>
    <n v="8"/>
    <x v="1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x v="0"/>
    <n v="37"/>
    <x v="1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x v="0"/>
    <n v="11"/>
    <x v="1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x v="0"/>
    <n v="0"/>
    <x v="1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x v="0"/>
    <n v="10"/>
    <x v="1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x v="0"/>
    <n v="6"/>
    <x v="1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x v="0"/>
    <n v="8"/>
    <x v="1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x v="0"/>
    <n v="6"/>
    <x v="1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x v="0"/>
    <n v="7"/>
    <x v="1"/>
    <s v="theater/plays"/>
    <x v="2693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x v="0"/>
    <n v="7"/>
    <x v="1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x v="0"/>
    <n v="5"/>
    <x v="1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x v="0"/>
    <n v="46"/>
    <x v="1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x v="0"/>
    <n v="10"/>
    <x v="1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x v="0"/>
    <n v="19"/>
    <x v="1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x v="0"/>
    <n v="13"/>
    <x v="1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x v="0"/>
    <n v="13"/>
    <x v="1"/>
    <s v="theater/plays"/>
    <x v="2821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d v="2015-08-29T01:56:53"/>
    <n v="1439517413"/>
    <x v="3988"/>
    <x v="0"/>
    <n v="4"/>
    <x v="1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x v="0"/>
    <n v="0"/>
    <x v="1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x v="0"/>
    <n v="3"/>
    <x v="1"/>
    <s v="theater/plays"/>
    <x v="2823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d v="2015-05-31T15:28:02"/>
    <n v="1430494082"/>
    <x v="3991"/>
    <x v="0"/>
    <n v="1"/>
    <x v="1"/>
    <s v="theater/plays"/>
    <x v="143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x v="0"/>
    <n v="9"/>
    <x v="1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x v="0"/>
    <n v="1"/>
    <x v="1"/>
    <s v="theater/plays"/>
    <x v="130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x v="0"/>
    <n v="1"/>
    <x v="1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x v="0"/>
    <n v="4"/>
    <x v="1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x v="0"/>
    <n v="17"/>
    <x v="1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x v="0"/>
    <n v="0"/>
    <x v="1"/>
    <s v="theater/plays"/>
    <x v="109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x v="0"/>
    <n v="12"/>
    <x v="1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x v="0"/>
    <n v="14"/>
    <x v="1"/>
    <s v="theater/plays"/>
    <x v="2828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d v="2016-05-07T14:29:18"/>
    <n v="1457450958"/>
    <x v="4000"/>
    <x v="0"/>
    <n v="1"/>
    <x v="1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x v="0"/>
    <n v="14"/>
    <x v="1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x v="0"/>
    <n v="4"/>
    <x v="1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x v="0"/>
    <n v="2"/>
    <x v="1"/>
    <s v="theater/plays"/>
    <x v="2829"/>
    <n v="100.5"/>
    <x v="1"/>
    <x v="6"/>
  </r>
  <r>
    <n v="4004"/>
    <x v="3998"/>
    <s v="Help Launch The Queen Into South Florida!"/>
    <x v="2"/>
    <n v="1"/>
    <x v="2"/>
    <x v="0"/>
    <s v="USD"/>
    <n v="1412740457"/>
    <d v="2014-10-08T03:54:17"/>
    <n v="1410148457"/>
    <x v="4004"/>
    <x v="0"/>
    <n v="1"/>
    <x v="1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x v="0"/>
    <n v="2"/>
    <x v="1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x v="0"/>
    <n v="1"/>
    <x v="1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x v="0"/>
    <n v="1"/>
    <x v="1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x v="0"/>
    <n v="4"/>
    <x v="1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x v="0"/>
    <n v="3"/>
    <x v="1"/>
    <s v="theater/plays"/>
    <x v="2830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x v="0"/>
    <n v="38"/>
    <x v="1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x v="0"/>
    <n v="4"/>
    <x v="1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x v="0"/>
    <n v="0"/>
    <x v="1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x v="0"/>
    <n v="2"/>
    <x v="1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x v="0"/>
    <n v="0"/>
    <x v="1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x v="0"/>
    <n v="1"/>
    <x v="1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x v="0"/>
    <n v="7"/>
    <x v="1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x v="0"/>
    <n v="2"/>
    <x v="1"/>
    <s v="theater/plays"/>
    <x v="857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x v="0"/>
    <n v="4"/>
    <x v="1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x v="0"/>
    <n v="4"/>
    <x v="1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x v="0"/>
    <n v="3"/>
    <x v="1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x v="0"/>
    <n v="2"/>
    <x v="1"/>
    <s v="theater/plays"/>
    <x v="1863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x v="0"/>
    <n v="197"/>
    <x v="1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x v="0"/>
    <n v="0"/>
    <x v="1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x v="0"/>
    <n v="1"/>
    <x v="1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x v="0"/>
    <n v="4"/>
    <x v="1"/>
    <s v="theater/plays"/>
    <x v="152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x v="0"/>
    <n v="0"/>
    <x v="1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x v="0"/>
    <n v="7"/>
    <x v="1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x v="0"/>
    <n v="11"/>
    <x v="1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x v="0"/>
    <n v="0"/>
    <x v="1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x v="0"/>
    <n v="6"/>
    <x v="1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x v="0"/>
    <n v="0"/>
    <x v="1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x v="0"/>
    <n v="7"/>
    <x v="1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x v="0"/>
    <n v="94"/>
    <x v="1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x v="0"/>
    <n v="2"/>
    <x v="1"/>
    <s v="theater/plays"/>
    <x v="2840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x v="0"/>
    <n v="25"/>
    <x v="1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x v="0"/>
    <n v="17"/>
    <x v="1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x v="0"/>
    <n v="2"/>
    <x v="1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x v="0"/>
    <n v="4"/>
    <x v="1"/>
    <s v="theater/plays"/>
    <x v="284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x v="0"/>
    <n v="5"/>
    <x v="1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x v="0"/>
    <n v="2"/>
    <x v="1"/>
    <s v="theater/plays"/>
    <x v="1296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x v="0"/>
    <n v="2"/>
    <x v="1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x v="0"/>
    <n v="3"/>
    <x v="1"/>
    <s v="theater/plays"/>
    <x v="2845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x v="0"/>
    <n v="0"/>
    <x v="1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x v="0"/>
    <n v="4"/>
    <x v="1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x v="0"/>
    <n v="1"/>
    <x v="1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x v="0"/>
    <n v="12"/>
    <x v="1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x v="0"/>
    <n v="4"/>
    <x v="1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x v="0"/>
    <n v="91"/>
    <x v="1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x v="0"/>
    <n v="1"/>
    <x v="1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x v="0"/>
    <n v="1"/>
    <x v="1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x v="0"/>
    <n v="0"/>
    <x v="1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x v="0"/>
    <n v="13"/>
    <x v="1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x v="0"/>
    <n v="2"/>
    <x v="1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x v="0"/>
    <n v="0"/>
    <x v="1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x v="0"/>
    <n v="21"/>
    <x v="1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x v="0"/>
    <n v="9"/>
    <x v="1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x v="0"/>
    <n v="6"/>
    <x v="1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x v="0"/>
    <n v="4"/>
    <x v="1"/>
    <s v="theater/plays"/>
    <x v="2854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x v="0"/>
    <n v="7"/>
    <x v="1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x v="0"/>
    <n v="5"/>
    <x v="1"/>
    <s v="theater/plays"/>
    <x v="285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x v="0"/>
    <n v="0"/>
    <x v="1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x v="0"/>
    <n v="3"/>
    <x v="1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x v="0"/>
    <n v="9"/>
    <x v="1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x v="0"/>
    <n v="6"/>
    <x v="1"/>
    <s v="theater/plays"/>
    <x v="2858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x v="0"/>
    <n v="4"/>
    <x v="1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x v="0"/>
    <n v="1"/>
    <x v="1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x v="0"/>
    <n v="17"/>
    <x v="1"/>
    <s v="theater/plays"/>
    <x v="2860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x v="0"/>
    <n v="1"/>
    <x v="1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x v="0"/>
    <n v="13"/>
    <x v="1"/>
    <s v="theater/plays"/>
    <x v="2861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x v="0"/>
    <n v="6"/>
    <x v="1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x v="0"/>
    <n v="0"/>
    <x v="1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x v="0"/>
    <n v="2"/>
    <x v="1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x v="0"/>
    <n v="2"/>
    <x v="1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x v="0"/>
    <n v="21"/>
    <x v="1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x v="0"/>
    <n v="13"/>
    <x v="1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x v="0"/>
    <n v="0"/>
    <x v="1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x v="0"/>
    <n v="6"/>
    <x v="1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x v="0"/>
    <n v="0"/>
    <x v="1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x v="0"/>
    <n v="1"/>
    <x v="1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x v="0"/>
    <n v="0"/>
    <x v="1"/>
    <s v="theater/plays"/>
    <x v="109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x v="0"/>
    <n v="12"/>
    <x v="1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x v="0"/>
    <n v="2"/>
    <x v="1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x v="0"/>
    <n v="6"/>
    <x v="1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x v="0"/>
    <n v="1"/>
    <x v="1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x v="0"/>
    <n v="1"/>
    <x v="1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x v="0"/>
    <n v="5"/>
    <x v="1"/>
    <s v="theater/plays"/>
    <x v="609"/>
    <n v="9.4"/>
    <x v="1"/>
    <x v="6"/>
  </r>
  <r>
    <n v="4087"/>
    <x v="4080"/>
    <s v="Comedy Stage Play"/>
    <x v="376"/>
    <n v="0"/>
    <x v="2"/>
    <x v="0"/>
    <s v="USD"/>
    <n v="1468777786"/>
    <d v="2016-07-17T17:49:46"/>
    <n v="1466185786"/>
    <x v="4087"/>
    <x v="0"/>
    <n v="0"/>
    <x v="1"/>
    <s v="theater/plays"/>
    <x v="109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x v="0"/>
    <n v="3"/>
    <x v="1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x v="0"/>
    <n v="8"/>
    <x v="1"/>
    <s v="theater/plays"/>
    <x v="2869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x v="0"/>
    <n v="3"/>
    <x v="1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x v="0"/>
    <n v="8"/>
    <x v="1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x v="0"/>
    <n v="1"/>
    <x v="1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x v="0"/>
    <n v="4"/>
    <x v="1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x v="0"/>
    <n v="8"/>
    <x v="1"/>
    <s v="theater/plays"/>
    <x v="2176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x v="0"/>
    <n v="1"/>
    <x v="1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x v="0"/>
    <n v="5"/>
    <x v="1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x v="0"/>
    <n v="0"/>
    <x v="1"/>
    <s v="theater/plays"/>
    <x v="109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x v="0"/>
    <n v="0"/>
    <x v="1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x v="0"/>
    <n v="1"/>
    <x v="1"/>
    <s v="theater/plays"/>
    <x v="2871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x v="0"/>
    <n v="0"/>
    <x v="1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x v="0"/>
    <n v="0"/>
    <x v="1"/>
    <s v="theater/plays"/>
    <x v="109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x v="0"/>
    <n v="6"/>
    <x v="1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x v="0"/>
    <n v="6"/>
    <x v="1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x v="0"/>
    <n v="14"/>
    <x v="1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x v="0"/>
    <n v="6"/>
    <x v="1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x v="0"/>
    <n v="33"/>
    <x v="1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x v="0"/>
    <n v="4"/>
    <x v="1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x v="0"/>
    <n v="1"/>
    <x v="1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x v="0"/>
    <n v="0"/>
    <x v="1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x v="0"/>
    <n v="6"/>
    <x v="1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x v="0"/>
    <n v="6"/>
    <x v="1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x v="0"/>
    <n v="1"/>
    <x v="1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x v="0"/>
    <n v="3"/>
    <x v="1"/>
    <s v="theater/plays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F5348-D6CF-4B92-86B2-917F069B8C9D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7" showAll="0"/>
    <pivotField numFmtId="7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3D309-CAF0-4F83-BC3E-4A665C2B696C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7" showAll="0"/>
    <pivotField numFmtId="7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A6DAA-9C78-4FC8-BBAD-9C0A9EF14DFD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65D75-5378-4523-B345-C7C8A63D3B21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1">
  <location ref="A3:F450" firstHeaderRow="1" firstDataRow="2" firstDataCol="1"/>
  <pivotFields count="22">
    <pivotField showAll="0"/>
    <pivotField showAll="0"/>
    <pivotField showAll="0"/>
    <pivotField axis="axisRow" numFmtId="7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  <pivotField showAll="0" defaultSubtotal="0"/>
    <pivotField showAll="0" defaultSubtotal="0"/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5">
    <format dxfId="16">
      <pivotArea dataOnly="0" labelOnly="1" outline="0" axis="axisValues" fieldPosition="0"/>
    </format>
    <format dxfId="15">
      <pivotArea outline="0" collapsedLevelsAreSubtotals="1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grandCol="1" outline="0" fieldPosition="0"/>
    </format>
  </formats>
  <chartFormats count="4">
    <chartFormat chart="0" format="1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N1" sqref="N1:N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33203125" style="14" bestFit="1" customWidth="1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4.33203125" style="17" bestFit="1" customWidth="1"/>
    <col min="11" max="11" width="21.88671875" bestFit="1" customWidth="1"/>
    <col min="12" max="12" width="36.109375" style="17" bestFit="1" customWidth="1"/>
    <col min="13" max="13" width="19" bestFit="1" customWidth="1"/>
    <col min="14" max="14" width="24.5546875" customWidth="1"/>
    <col min="15" max="15" width="36.44140625" customWidth="1"/>
    <col min="16" max="16" width="41.109375" customWidth="1"/>
    <col min="17" max="17" width="26" style="6" bestFit="1" customWidth="1"/>
    <col min="18" max="18" width="21.77734375" style="8" bestFit="1" customWidth="1"/>
    <col min="19" max="19" width="21.33203125" bestFit="1" customWidth="1"/>
    <col min="20" max="20" width="17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8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8368</v>
      </c>
      <c r="K1" s="1" t="s">
        <v>8260</v>
      </c>
      <c r="L1" s="15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14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 t="shared" ref="R2:R65" si="0">pledged/backers_count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14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ref="J3:J66" si="1">(((I3/60)/60)/24)+DATE(1970,1,1)</f>
        <v>42796.600497685184</v>
      </c>
      <c r="K3">
        <v>1485872683</v>
      </c>
      <c r="L3" s="16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3">E3/D3</f>
        <v>1.4260827250608272</v>
      </c>
      <c r="R3" s="8">
        <f t="shared" si="0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14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1"/>
        <v>42415.702349537038</v>
      </c>
      <c r="K4">
        <v>1454691083</v>
      </c>
      <c r="L4" s="1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3"/>
        <v>1.05</v>
      </c>
      <c r="R4" s="8">
        <f t="shared" si="0"/>
        <v>15</v>
      </c>
      <c r="S4" t="str">
        <f t="shared" si="4"/>
        <v>film &amp; video</v>
      </c>
      <c r="T4" t="str">
        <f t="shared" si="5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14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1"/>
        <v>41858.515127314815</v>
      </c>
      <c r="K5">
        <v>1404822107</v>
      </c>
      <c r="L5" s="1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3"/>
        <v>1.0389999999999999</v>
      </c>
      <c r="R5" s="8">
        <f t="shared" si="0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14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1"/>
        <v>42357.834247685183</v>
      </c>
      <c r="K6">
        <v>1447963279</v>
      </c>
      <c r="L6" s="1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3"/>
        <v>1.2299154545454545</v>
      </c>
      <c r="R6" s="8">
        <f t="shared" si="0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14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1"/>
        <v>42580.232638888891</v>
      </c>
      <c r="K7">
        <v>1468362207</v>
      </c>
      <c r="L7" s="1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3"/>
        <v>1.0977744436109027</v>
      </c>
      <c r="R7" s="8">
        <f t="shared" si="0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14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1"/>
        <v>41804.072337962964</v>
      </c>
      <c r="K8">
        <v>1401846250</v>
      </c>
      <c r="L8" s="1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3"/>
        <v>1.064875</v>
      </c>
      <c r="R8" s="8">
        <f t="shared" si="0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14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1"/>
        <v>42556.047071759262</v>
      </c>
      <c r="K9">
        <v>1464224867</v>
      </c>
      <c r="L9" s="1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3"/>
        <v>1.0122222222222221</v>
      </c>
      <c r="R9" s="8">
        <f t="shared" si="0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14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1"/>
        <v>42475.875</v>
      </c>
      <c r="K10">
        <v>1460155212</v>
      </c>
      <c r="L10" s="1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3"/>
        <v>1.0004342857142856</v>
      </c>
      <c r="R10" s="8">
        <f t="shared" si="0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14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1"/>
        <v>42477.103518518517</v>
      </c>
      <c r="K11">
        <v>1458268144</v>
      </c>
      <c r="L11" s="1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3"/>
        <v>1.2599800000000001</v>
      </c>
      <c r="R11" s="8">
        <f t="shared" si="0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14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1"/>
        <v>41815.068043981482</v>
      </c>
      <c r="K12">
        <v>1400636279</v>
      </c>
      <c r="L12" s="1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3"/>
        <v>1.0049999999999999</v>
      </c>
      <c r="R12" s="8">
        <f t="shared" si="0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14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1"/>
        <v>42604.125</v>
      </c>
      <c r="K13">
        <v>1469126462</v>
      </c>
      <c r="L13" s="1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3"/>
        <v>1.2050000000000001</v>
      </c>
      <c r="R13" s="8">
        <f t="shared" si="0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14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1"/>
        <v>41836.125</v>
      </c>
      <c r="K14">
        <v>1401642425</v>
      </c>
      <c r="L14" s="16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3"/>
        <v>1.6529333333333334</v>
      </c>
      <c r="R14" s="8">
        <f t="shared" si="0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14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1"/>
        <v>42544.852083333331</v>
      </c>
      <c r="K15">
        <v>1463588109</v>
      </c>
      <c r="L15" s="1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3"/>
        <v>1.5997142857142856</v>
      </c>
      <c r="R15" s="8">
        <f t="shared" si="0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14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1"/>
        <v>41833.582638888889</v>
      </c>
      <c r="K16">
        <v>1403051888</v>
      </c>
      <c r="L16" s="1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3"/>
        <v>1.0093333333333334</v>
      </c>
      <c r="R16" s="8">
        <f t="shared" si="0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14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1"/>
        <v>42274.843055555553</v>
      </c>
      <c r="K17">
        <v>1441790658</v>
      </c>
      <c r="L17" s="1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3"/>
        <v>1.0660000000000001</v>
      </c>
      <c r="R17" s="8">
        <f t="shared" si="0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14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1"/>
        <v>41806.229166666664</v>
      </c>
      <c r="K18">
        <v>1398971211</v>
      </c>
      <c r="L18" s="1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3"/>
        <v>1.0024166666666667</v>
      </c>
      <c r="R18" s="8">
        <f t="shared" si="0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14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1"/>
        <v>41947.773402777777</v>
      </c>
      <c r="K19">
        <v>1412530422</v>
      </c>
      <c r="L19" s="1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3"/>
        <v>1.0066666666666666</v>
      </c>
      <c r="R19" s="8">
        <f t="shared" si="0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14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1"/>
        <v>41899.542314814818</v>
      </c>
      <c r="K20">
        <v>1408366856</v>
      </c>
      <c r="L20" s="1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3"/>
        <v>1.0632110000000001</v>
      </c>
      <c r="R20" s="8">
        <f t="shared" si="0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14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1"/>
        <v>42205.816365740742</v>
      </c>
      <c r="K21">
        <v>1434828934</v>
      </c>
      <c r="L21" s="1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3"/>
        <v>1.4529411764705882</v>
      </c>
      <c r="R21" s="8">
        <f t="shared" si="0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14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1"/>
        <v>42260.758240740746</v>
      </c>
      <c r="K22">
        <v>1436983912</v>
      </c>
      <c r="L22" s="1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3"/>
        <v>1.002</v>
      </c>
      <c r="R22" s="8">
        <f t="shared" si="0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14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1"/>
        <v>41908.627187500002</v>
      </c>
      <c r="K23">
        <v>1409151789</v>
      </c>
      <c r="L23" s="1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3"/>
        <v>1.0913513513513513</v>
      </c>
      <c r="R23" s="8">
        <f t="shared" si="0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14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1"/>
        <v>42005.332638888889</v>
      </c>
      <c r="K24">
        <v>1418766740</v>
      </c>
      <c r="L24" s="1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3"/>
        <v>1.1714285714285715</v>
      </c>
      <c r="R24" s="8">
        <f t="shared" si="0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14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1"/>
        <v>42124.638888888891</v>
      </c>
      <c r="K25">
        <v>1428086501</v>
      </c>
      <c r="L25" s="1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3"/>
        <v>1.1850000000000001</v>
      </c>
      <c r="R25" s="8">
        <f t="shared" si="0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14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1"/>
        <v>42262.818750000006</v>
      </c>
      <c r="K26">
        <v>1439494863</v>
      </c>
      <c r="L26" s="1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3"/>
        <v>1.0880768571428572</v>
      </c>
      <c r="R26" s="8">
        <f t="shared" si="0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14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1"/>
        <v>42378.025011574078</v>
      </c>
      <c r="K27">
        <v>1447115761</v>
      </c>
      <c r="L27" s="1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3"/>
        <v>1.3333333333333333</v>
      </c>
      <c r="R27" s="8">
        <f t="shared" si="0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14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1"/>
        <v>41868.515555555554</v>
      </c>
      <c r="K28">
        <v>1404822144</v>
      </c>
      <c r="L28" s="1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3"/>
        <v>1.552</v>
      </c>
      <c r="R28" s="8">
        <f t="shared" si="0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14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1"/>
        <v>41959.206400462965</v>
      </c>
      <c r="K29">
        <v>1413518233</v>
      </c>
      <c r="L29" s="1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3"/>
        <v>1.1172500000000001</v>
      </c>
      <c r="R29" s="8">
        <f t="shared" si="0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14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1"/>
        <v>42354.96393518518</v>
      </c>
      <c r="K30">
        <v>1447715284</v>
      </c>
      <c r="L30" s="1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3"/>
        <v>1.0035000000000001</v>
      </c>
      <c r="R30" s="8">
        <f t="shared" si="0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14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1"/>
        <v>41842.67324074074</v>
      </c>
      <c r="K31">
        <v>1403453368</v>
      </c>
      <c r="L31" s="1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3"/>
        <v>1.2333333333333334</v>
      </c>
      <c r="R31" s="8">
        <f t="shared" si="0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14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1"/>
        <v>41872.292997685188</v>
      </c>
      <c r="K32">
        <v>1406012515</v>
      </c>
      <c r="L32" s="1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3"/>
        <v>1.0129975</v>
      </c>
      <c r="R32" s="8">
        <f t="shared" si="0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14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1"/>
        <v>42394.79206018518</v>
      </c>
      <c r="K33">
        <v>1452193234</v>
      </c>
      <c r="L33" s="1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3"/>
        <v>1</v>
      </c>
      <c r="R33" s="8">
        <f t="shared" si="0"/>
        <v>13</v>
      </c>
      <c r="S33" t="str">
        <f t="shared" si="4"/>
        <v>film &amp; video</v>
      </c>
      <c r="T33" t="str">
        <f t="shared" si="5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14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1"/>
        <v>42503.165972222225</v>
      </c>
      <c r="K34">
        <v>1459523017</v>
      </c>
      <c r="L34" s="1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3"/>
        <v>1.0024604569420035</v>
      </c>
      <c r="R34" s="8">
        <f t="shared" si="0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14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1"/>
        <v>42316.702557870376</v>
      </c>
      <c r="K35">
        <v>1444405901</v>
      </c>
      <c r="L35" s="1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3"/>
        <v>1.0209523809523811</v>
      </c>
      <c r="R35" s="8">
        <f t="shared" si="0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14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1"/>
        <v>41856.321770833332</v>
      </c>
      <c r="K36">
        <v>1405928601</v>
      </c>
      <c r="L36" s="1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3"/>
        <v>1.3046153846153845</v>
      </c>
      <c r="R36" s="8">
        <f t="shared" si="0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14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1"/>
        <v>42122</v>
      </c>
      <c r="K37">
        <v>1428130814</v>
      </c>
      <c r="L37" s="1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3"/>
        <v>1.665</v>
      </c>
      <c r="R37" s="8">
        <f t="shared" si="0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14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1"/>
        <v>42098.265335648146</v>
      </c>
      <c r="K38">
        <v>1425540125</v>
      </c>
      <c r="L38" s="1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3"/>
        <v>1.4215</v>
      </c>
      <c r="R38" s="8">
        <f t="shared" si="0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14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1"/>
        <v>42062.693043981482</v>
      </c>
      <c r="K39">
        <v>1422463079</v>
      </c>
      <c r="L39" s="1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3"/>
        <v>1.8344090909090909</v>
      </c>
      <c r="R39" s="8">
        <f t="shared" si="0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14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1"/>
        <v>41405.057222222218</v>
      </c>
      <c r="K40">
        <v>1365643344</v>
      </c>
      <c r="L40" s="1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3"/>
        <v>1.1004</v>
      </c>
      <c r="R40" s="8">
        <f t="shared" si="0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14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1"/>
        <v>41784.957638888889</v>
      </c>
      <c r="K41">
        <v>1398388068</v>
      </c>
      <c r="L41" s="1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3"/>
        <v>1.3098000000000001</v>
      </c>
      <c r="R41" s="8">
        <f t="shared" si="0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14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1"/>
        <v>41809.166666666664</v>
      </c>
      <c r="K42">
        <v>1401426488</v>
      </c>
      <c r="L42" s="1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3"/>
        <v>1.0135000000000001</v>
      </c>
      <c r="R42" s="8">
        <f t="shared" si="0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14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1"/>
        <v>41917.568912037037</v>
      </c>
      <c r="K43">
        <v>1409924354</v>
      </c>
      <c r="L43" s="1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3"/>
        <v>1</v>
      </c>
      <c r="R43" s="8">
        <f t="shared" si="0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14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1"/>
        <v>42001.639189814814</v>
      </c>
      <c r="K44">
        <v>1417188026</v>
      </c>
      <c r="L44" s="1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3"/>
        <v>1.4185714285714286</v>
      </c>
      <c r="R44" s="8">
        <f t="shared" si="0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14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1"/>
        <v>41833</v>
      </c>
      <c r="K45">
        <v>1402599486</v>
      </c>
      <c r="L45" s="1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3"/>
        <v>3.0865999999999998</v>
      </c>
      <c r="R45" s="8">
        <f t="shared" si="0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14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1"/>
        <v>41919.098807870374</v>
      </c>
      <c r="K46">
        <v>1408760537</v>
      </c>
      <c r="L46" s="1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3"/>
        <v>1</v>
      </c>
      <c r="R46" s="8">
        <f t="shared" si="0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14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1"/>
        <v>42487.623923611114</v>
      </c>
      <c r="K47">
        <v>1459177107</v>
      </c>
      <c r="L47" s="1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3"/>
        <v>1.2</v>
      </c>
      <c r="R47" s="8">
        <f t="shared" si="0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14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1"/>
        <v>42353.964976851858</v>
      </c>
      <c r="K48">
        <v>1447628974</v>
      </c>
      <c r="L48" s="1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3"/>
        <v>1.0416666666666667</v>
      </c>
      <c r="R48" s="8">
        <f t="shared" si="0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14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1"/>
        <v>41992.861192129625</v>
      </c>
      <c r="K49">
        <v>1413834007</v>
      </c>
      <c r="L49" s="1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3"/>
        <v>1.0761100000000001</v>
      </c>
      <c r="R49" s="8">
        <f t="shared" si="0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14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1"/>
        <v>42064.5</v>
      </c>
      <c r="K50">
        <v>1422534260</v>
      </c>
      <c r="L50" s="1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3"/>
        <v>1.0794999999999999</v>
      </c>
      <c r="R50" s="8">
        <f t="shared" si="0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 s="14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1"/>
        <v>42301.176446759258</v>
      </c>
      <c r="K51">
        <v>1443068045</v>
      </c>
      <c r="L51" s="1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3"/>
        <v>1</v>
      </c>
      <c r="R51" s="8">
        <f t="shared" si="0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14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1"/>
        <v>42034.708333333328</v>
      </c>
      <c r="K52">
        <v>1419271458</v>
      </c>
      <c r="L52" s="1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3"/>
        <v>1</v>
      </c>
      <c r="R52" s="8">
        <f t="shared" si="0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14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1"/>
        <v>42226.928668981483</v>
      </c>
      <c r="K53">
        <v>1436653037</v>
      </c>
      <c r="L53" s="1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3"/>
        <v>1.2801818181818181</v>
      </c>
      <c r="R53" s="8">
        <f t="shared" si="0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14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1"/>
        <v>41837.701921296299</v>
      </c>
      <c r="K54">
        <v>1403023846</v>
      </c>
      <c r="L54" s="1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3"/>
        <v>1.1620999999999999</v>
      </c>
      <c r="R54" s="8">
        <f t="shared" si="0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14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1"/>
        <v>41733.916666666664</v>
      </c>
      <c r="K55">
        <v>1395407445</v>
      </c>
      <c r="L55" s="1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3"/>
        <v>1.0963333333333334</v>
      </c>
      <c r="R55" s="8">
        <f t="shared" si="0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14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1"/>
        <v>42363.713206018518</v>
      </c>
      <c r="K56">
        <v>1448471221</v>
      </c>
      <c r="L56" s="1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3"/>
        <v>1.01</v>
      </c>
      <c r="R56" s="8">
        <f t="shared" si="0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14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1"/>
        <v>42517.968935185185</v>
      </c>
      <c r="K57">
        <v>1462576516</v>
      </c>
      <c r="L57" s="1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3"/>
        <v>1.2895348837209302</v>
      </c>
      <c r="R57" s="8">
        <f t="shared" si="0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14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1"/>
        <v>42163.666666666672</v>
      </c>
      <c r="K58">
        <v>1432559424</v>
      </c>
      <c r="L58" s="1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3"/>
        <v>1.0726249999999999</v>
      </c>
      <c r="R58" s="8">
        <f t="shared" si="0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14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1"/>
        <v>42119.83289351852</v>
      </c>
      <c r="K59">
        <v>1427399962</v>
      </c>
      <c r="L59" s="1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3"/>
        <v>1.0189999999999999</v>
      </c>
      <c r="R59" s="8">
        <f t="shared" si="0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14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1"/>
        <v>41962.786712962959</v>
      </c>
      <c r="K60">
        <v>1413827572</v>
      </c>
      <c r="L60" s="1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3"/>
        <v>1.0290999999999999</v>
      </c>
      <c r="R60" s="8">
        <f t="shared" si="0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14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1"/>
        <v>42261.875</v>
      </c>
      <c r="K61">
        <v>1439530776</v>
      </c>
      <c r="L61" s="1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3"/>
        <v>1.0012570000000001</v>
      </c>
      <c r="R61" s="8">
        <f t="shared" si="0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14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1"/>
        <v>41721</v>
      </c>
      <c r="K62">
        <v>1393882717</v>
      </c>
      <c r="L62" s="1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3"/>
        <v>1.0329622222222221</v>
      </c>
      <c r="R62" s="8">
        <f t="shared" si="0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14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1"/>
        <v>41431.814317129632</v>
      </c>
      <c r="K63">
        <v>1368646357</v>
      </c>
      <c r="L63" s="1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3"/>
        <v>1.4830000000000001</v>
      </c>
      <c r="R63" s="8">
        <f t="shared" si="0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14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1"/>
        <v>41336.799513888887</v>
      </c>
      <c r="K64">
        <v>1360177878</v>
      </c>
      <c r="L64" s="1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3"/>
        <v>1.5473333333333332</v>
      </c>
      <c r="R64" s="8">
        <f t="shared" si="0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14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1"/>
        <v>41636.207638888889</v>
      </c>
      <c r="K65">
        <v>1386194013</v>
      </c>
      <c r="L65" s="1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3"/>
        <v>1.1351849999999999</v>
      </c>
      <c r="R65" s="8">
        <f t="shared" si="0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14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si="1"/>
        <v>41463.01829861111</v>
      </c>
      <c r="K66">
        <v>1370651181</v>
      </c>
      <c r="L66" s="1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3"/>
        <v>1.7333333333333334</v>
      </c>
      <c r="R66" s="8">
        <f t="shared" ref="R66:R129" si="6">pledged/backers_count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14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ref="J67:J130" si="7">(((I67/60)/60)/24)+DATE(1970,1,1)</f>
        <v>41862.249305555553</v>
      </c>
      <c r="K67">
        <v>1405453354</v>
      </c>
      <c r="L67" s="16">
        <f t="shared" ref="L67:L130" si="8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9">E67/D67</f>
        <v>1.0752857142857142</v>
      </c>
      <c r="R67" s="8">
        <f t="shared" si="6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14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7"/>
        <v>42569.849768518514</v>
      </c>
      <c r="K68">
        <v>1466281420</v>
      </c>
      <c r="L68" s="16">
        <f t="shared" si="8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9"/>
        <v>1.1859999999999999</v>
      </c>
      <c r="R68" s="8">
        <f t="shared" si="6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14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7"/>
        <v>41105.583379629628</v>
      </c>
      <c r="K69">
        <v>1339768804</v>
      </c>
      <c r="L69" s="16">
        <f t="shared" si="8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9"/>
        <v>1.1625000000000001</v>
      </c>
      <c r="R69" s="8">
        <f t="shared" si="6"/>
        <v>116.25</v>
      </c>
      <c r="S69" t="str">
        <f t="shared" si="10"/>
        <v>film &amp; video</v>
      </c>
      <c r="T69" t="str">
        <f t="shared" si="11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14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7"/>
        <v>41693.569340277776</v>
      </c>
      <c r="K70">
        <v>1390570791</v>
      </c>
      <c r="L70" s="16">
        <f t="shared" si="8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9"/>
        <v>1.2716666666666667</v>
      </c>
      <c r="R70" s="8">
        <f t="shared" si="6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14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7"/>
        <v>40818.290972222225</v>
      </c>
      <c r="K71">
        <v>1314765025</v>
      </c>
      <c r="L71" s="16">
        <f t="shared" si="8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9"/>
        <v>1.109423</v>
      </c>
      <c r="R71" s="8">
        <f t="shared" si="6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14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7"/>
        <v>40790.896354166667</v>
      </c>
      <c r="K72">
        <v>1309987845</v>
      </c>
      <c r="L72" s="16">
        <f t="shared" si="8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9"/>
        <v>1.272</v>
      </c>
      <c r="R72" s="8">
        <f t="shared" si="6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14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7"/>
        <v>41057.271493055552</v>
      </c>
      <c r="K73">
        <v>1333002657</v>
      </c>
      <c r="L73" s="16">
        <f t="shared" si="8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9"/>
        <v>1.2394444444444443</v>
      </c>
      <c r="R73" s="8">
        <f t="shared" si="6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14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7"/>
        <v>41228</v>
      </c>
      <c r="K74">
        <v>1351210481</v>
      </c>
      <c r="L74" s="16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9"/>
        <v>1.084090909090909</v>
      </c>
      <c r="R74" s="8">
        <f t="shared" si="6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14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7"/>
        <v>40666.165972222225</v>
      </c>
      <c r="K75">
        <v>1297620584</v>
      </c>
      <c r="L75" s="16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9"/>
        <v>1</v>
      </c>
      <c r="R75" s="8">
        <f t="shared" si="6"/>
        <v>50</v>
      </c>
      <c r="S75" t="str">
        <f t="shared" si="10"/>
        <v>film &amp; video</v>
      </c>
      <c r="T75" t="str">
        <f t="shared" si="11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14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7"/>
        <v>42390.487210648149</v>
      </c>
      <c r="K76">
        <v>1450784495</v>
      </c>
      <c r="L76" s="16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9"/>
        <v>1.1293199999999999</v>
      </c>
      <c r="R76" s="8">
        <f t="shared" si="6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14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7"/>
        <v>41387.209166666667</v>
      </c>
      <c r="K77">
        <v>1364101272</v>
      </c>
      <c r="L77" s="16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9"/>
        <v>1.1542857142857144</v>
      </c>
      <c r="R77" s="8">
        <f t="shared" si="6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14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7"/>
        <v>40904.733310185184</v>
      </c>
      <c r="K78">
        <v>1319819758</v>
      </c>
      <c r="L78" s="16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9"/>
        <v>1.5333333333333334</v>
      </c>
      <c r="R78" s="8">
        <f t="shared" si="6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14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7"/>
        <v>41050.124305555553</v>
      </c>
      <c r="K79">
        <v>1332991717</v>
      </c>
      <c r="L79" s="16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9"/>
        <v>3.9249999999999998</v>
      </c>
      <c r="R79" s="8">
        <f t="shared" si="6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14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7"/>
        <v>42614.730567129634</v>
      </c>
      <c r="K80">
        <v>1471887121</v>
      </c>
      <c r="L80" s="16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9"/>
        <v>27.02</v>
      </c>
      <c r="R80" s="8">
        <f t="shared" si="6"/>
        <v>38.6</v>
      </c>
      <c r="S80" t="str">
        <f t="shared" si="10"/>
        <v>film &amp; video</v>
      </c>
      <c r="T80" t="str">
        <f t="shared" si="11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14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7"/>
        <v>41754.776539351849</v>
      </c>
      <c r="K81">
        <v>1395859093</v>
      </c>
      <c r="L81" s="16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9"/>
        <v>1.27</v>
      </c>
      <c r="R81" s="8">
        <f t="shared" si="6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14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7"/>
        <v>41618.083981481483</v>
      </c>
      <c r="K82">
        <v>1383616856</v>
      </c>
      <c r="L82" s="16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9"/>
        <v>1.0725</v>
      </c>
      <c r="R82" s="8">
        <f t="shared" si="6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14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7"/>
        <v>41104.126388888886</v>
      </c>
      <c r="K83">
        <v>1341892127</v>
      </c>
      <c r="L83" s="16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9"/>
        <v>1.98</v>
      </c>
      <c r="R83" s="8">
        <f t="shared" si="6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14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7"/>
        <v>40825.820150462961</v>
      </c>
      <c r="K84">
        <v>1315597261</v>
      </c>
      <c r="L84" s="16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9"/>
        <v>1.0001249999999999</v>
      </c>
      <c r="R84" s="8">
        <f t="shared" si="6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14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7"/>
        <v>42057.479166666672</v>
      </c>
      <c r="K85">
        <v>1423320389</v>
      </c>
      <c r="L85" s="16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9"/>
        <v>1.0249999999999999</v>
      </c>
      <c r="R85" s="8">
        <f t="shared" si="6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14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7"/>
        <v>40678.757939814815</v>
      </c>
      <c r="K86">
        <v>1302891086</v>
      </c>
      <c r="L86" s="16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9"/>
        <v>1</v>
      </c>
      <c r="R86" s="8">
        <f t="shared" si="6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14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7"/>
        <v>40809.125428240739</v>
      </c>
      <c r="K87">
        <v>1314154837</v>
      </c>
      <c r="L87" s="16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9"/>
        <v>1.2549999999999999</v>
      </c>
      <c r="R87" s="8">
        <f t="shared" si="6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14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7"/>
        <v>42365.59774305555</v>
      </c>
      <c r="K88">
        <v>1444828845</v>
      </c>
      <c r="L88" s="16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9"/>
        <v>1.0646666666666667</v>
      </c>
      <c r="R88" s="8">
        <f t="shared" si="6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14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7"/>
        <v>40332.070138888892</v>
      </c>
      <c r="K89">
        <v>1274705803</v>
      </c>
      <c r="L89" s="16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9"/>
        <v>1.046</v>
      </c>
      <c r="R89" s="8">
        <f t="shared" si="6"/>
        <v>104.6</v>
      </c>
      <c r="S89" t="str">
        <f t="shared" si="10"/>
        <v>film &amp; video</v>
      </c>
      <c r="T89" t="str">
        <f t="shared" si="11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14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7"/>
        <v>41812.65892361111</v>
      </c>
      <c r="K90">
        <v>1401205731</v>
      </c>
      <c r="L90" s="16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9"/>
        <v>1.0285714285714285</v>
      </c>
      <c r="R90" s="8">
        <f t="shared" si="6"/>
        <v>60</v>
      </c>
      <c r="S90" t="str">
        <f t="shared" si="10"/>
        <v>film &amp; video</v>
      </c>
      <c r="T90" t="str">
        <f t="shared" si="11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14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7"/>
        <v>41427.752222222225</v>
      </c>
      <c r="K91">
        <v>1368036192</v>
      </c>
      <c r="L91" s="16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9"/>
        <v>1.1506666666666667</v>
      </c>
      <c r="R91" s="8">
        <f t="shared" si="6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14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7"/>
        <v>40736.297442129631</v>
      </c>
      <c r="K92">
        <v>1307862499</v>
      </c>
      <c r="L92" s="16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9"/>
        <v>1.004</v>
      </c>
      <c r="R92" s="8">
        <f t="shared" si="6"/>
        <v>31.375</v>
      </c>
      <c r="S92" t="str">
        <f t="shared" si="10"/>
        <v>film &amp; video</v>
      </c>
      <c r="T92" t="str">
        <f t="shared" si="11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14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7"/>
        <v>40680.402361111112</v>
      </c>
      <c r="K93">
        <v>1300354764</v>
      </c>
      <c r="L93" s="16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9"/>
        <v>1.2</v>
      </c>
      <c r="R93" s="8">
        <f t="shared" si="6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14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7"/>
        <v>42767.333333333328</v>
      </c>
      <c r="K94">
        <v>1481949983</v>
      </c>
      <c r="L94" s="16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9"/>
        <v>1.052</v>
      </c>
      <c r="R94" s="8">
        <f t="shared" si="6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14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7"/>
        <v>41093.875</v>
      </c>
      <c r="K95">
        <v>1338928537</v>
      </c>
      <c r="L95" s="16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9"/>
        <v>1.1060000000000001</v>
      </c>
      <c r="R95" s="8">
        <f t="shared" si="6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14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7"/>
        <v>41736.717847222222</v>
      </c>
      <c r="K96">
        <v>1395162822</v>
      </c>
      <c r="L96" s="16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9"/>
        <v>1.04</v>
      </c>
      <c r="R96" s="8">
        <f t="shared" si="6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14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7"/>
        <v>40965.005104166667</v>
      </c>
      <c r="K97">
        <v>1327622841</v>
      </c>
      <c r="L97" s="16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9"/>
        <v>1.3142857142857143</v>
      </c>
      <c r="R97" s="8">
        <f t="shared" si="6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14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7"/>
        <v>40391.125</v>
      </c>
      <c r="K98">
        <v>1274889241</v>
      </c>
      <c r="L98" s="16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9"/>
        <v>1.1466666666666667</v>
      </c>
      <c r="R98" s="8">
        <f t="shared" si="6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14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7"/>
        <v>40736.135208333333</v>
      </c>
      <c r="K99">
        <v>1307848482</v>
      </c>
      <c r="L99" s="16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9"/>
        <v>1.0625</v>
      </c>
      <c r="R99" s="8">
        <f t="shared" si="6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14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7"/>
        <v>41250.979166666664</v>
      </c>
      <c r="K100">
        <v>1351796674</v>
      </c>
      <c r="L100" s="16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9"/>
        <v>1.0625</v>
      </c>
      <c r="R100" s="8">
        <f t="shared" si="6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14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7"/>
        <v>41661.902766203704</v>
      </c>
      <c r="K101">
        <v>1387834799</v>
      </c>
      <c r="L101" s="16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9"/>
        <v>1.0601933333333333</v>
      </c>
      <c r="R101" s="8">
        <f t="shared" si="6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14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7"/>
        <v>41217.794976851852</v>
      </c>
      <c r="K102">
        <v>1350324286</v>
      </c>
      <c r="L102" s="16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9"/>
        <v>1</v>
      </c>
      <c r="R102" s="8">
        <f t="shared" si="6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14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7"/>
        <v>41298.776736111111</v>
      </c>
      <c r="K103">
        <v>1356979110</v>
      </c>
      <c r="L103" s="16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9"/>
        <v>1</v>
      </c>
      <c r="R103" s="8">
        <f t="shared" si="6"/>
        <v>100</v>
      </c>
      <c r="S103" t="str">
        <f t="shared" si="10"/>
        <v>film &amp; video</v>
      </c>
      <c r="T103" t="str">
        <f t="shared" si="11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14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7"/>
        <v>40535.131168981483</v>
      </c>
      <c r="K104">
        <v>1290481733</v>
      </c>
      <c r="L104" s="16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9"/>
        <v>1.2775000000000001</v>
      </c>
      <c r="R104" s="8">
        <f t="shared" si="6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14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7"/>
        <v>41705.805902777778</v>
      </c>
      <c r="K105">
        <v>1392232830</v>
      </c>
      <c r="L105" s="16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9"/>
        <v>1.0515384615384615</v>
      </c>
      <c r="R105" s="8">
        <f t="shared" si="6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14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7"/>
        <v>40636.041666666664</v>
      </c>
      <c r="K106">
        <v>1299775266</v>
      </c>
      <c r="L106" s="16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9"/>
        <v>1.2</v>
      </c>
      <c r="R106" s="8">
        <f t="shared" si="6"/>
        <v>60</v>
      </c>
      <c r="S106" t="str">
        <f t="shared" si="10"/>
        <v>film &amp; video</v>
      </c>
      <c r="T106" t="str">
        <f t="shared" si="11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14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7"/>
        <v>42504</v>
      </c>
      <c r="K107">
        <v>1461605020</v>
      </c>
      <c r="L107" s="16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9"/>
        <v>1.074090909090909</v>
      </c>
      <c r="R107" s="8">
        <f t="shared" si="6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14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7"/>
        <v>41001.776631944449</v>
      </c>
      <c r="K108">
        <v>1332182301</v>
      </c>
      <c r="L108" s="16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9"/>
        <v>1.0049999999999999</v>
      </c>
      <c r="R108" s="8">
        <f t="shared" si="6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14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7"/>
        <v>40657.982488425929</v>
      </c>
      <c r="K109">
        <v>1301787287</v>
      </c>
      <c r="L109" s="16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9"/>
        <v>1.0246666666666666</v>
      </c>
      <c r="R109" s="8">
        <f t="shared" si="6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14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7"/>
        <v>41425.613078703704</v>
      </c>
      <c r="K110">
        <v>1364827370</v>
      </c>
      <c r="L110" s="16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9"/>
        <v>2.4666666666666668</v>
      </c>
      <c r="R110" s="8">
        <f t="shared" si="6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14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7"/>
        <v>40600.025810185187</v>
      </c>
      <c r="K111">
        <v>1296088630</v>
      </c>
      <c r="L111" s="16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9"/>
        <v>2.1949999999999998</v>
      </c>
      <c r="R111" s="8">
        <f t="shared" si="6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14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7"/>
        <v>41592.249305555553</v>
      </c>
      <c r="K112">
        <v>1381445253</v>
      </c>
      <c r="L112" s="16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9"/>
        <v>1.3076923076923077</v>
      </c>
      <c r="R112" s="8">
        <f t="shared" si="6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14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7"/>
        <v>42155.333182870367</v>
      </c>
      <c r="K113">
        <v>1430467187</v>
      </c>
      <c r="L113" s="16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9"/>
        <v>1.5457142857142858</v>
      </c>
      <c r="R113" s="8">
        <f t="shared" si="6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14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7"/>
        <v>41742.083333333336</v>
      </c>
      <c r="K114">
        <v>1395277318</v>
      </c>
      <c r="L114" s="16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9"/>
        <v>1.04</v>
      </c>
      <c r="R114" s="8">
        <f t="shared" si="6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14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7"/>
        <v>40761.625</v>
      </c>
      <c r="K115">
        <v>1311963128</v>
      </c>
      <c r="L115" s="16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9"/>
        <v>1.41</v>
      </c>
      <c r="R115" s="8">
        <f t="shared" si="6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14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7"/>
        <v>40921.27416666667</v>
      </c>
      <c r="K116">
        <v>1321252488</v>
      </c>
      <c r="L116" s="16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9"/>
        <v>1.0333333333333334</v>
      </c>
      <c r="R116" s="8">
        <f t="shared" si="6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14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7"/>
        <v>40943.738935185182</v>
      </c>
      <c r="K117">
        <v>1326217444</v>
      </c>
      <c r="L117" s="16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9"/>
        <v>1.4044444444444444</v>
      </c>
      <c r="R117" s="8">
        <f t="shared" si="6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14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7"/>
        <v>40641.455497685187</v>
      </c>
      <c r="K118">
        <v>1298289355</v>
      </c>
      <c r="L118" s="16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9"/>
        <v>1.1365714285714286</v>
      </c>
      <c r="R118" s="8">
        <f t="shared" si="6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14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7"/>
        <v>40338.791666666664</v>
      </c>
      <c r="K119">
        <v>1268337744</v>
      </c>
      <c r="L119" s="16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9"/>
        <v>1.0049377777777779</v>
      </c>
      <c r="R119" s="8">
        <f t="shared" si="6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14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7"/>
        <v>40753.053657407407</v>
      </c>
      <c r="K120">
        <v>1309310236</v>
      </c>
      <c r="L120" s="16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9"/>
        <v>1.1303159999999999</v>
      </c>
      <c r="R120" s="8">
        <f t="shared" si="6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14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7"/>
        <v>40768.958333333336</v>
      </c>
      <c r="K121">
        <v>1310693986</v>
      </c>
      <c r="L121" s="16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9"/>
        <v>1.0455692307692308</v>
      </c>
      <c r="R121" s="8">
        <f t="shared" si="6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14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7"/>
        <v>42646.049849537041</v>
      </c>
      <c r="K122">
        <v>1472865107</v>
      </c>
      <c r="L122" s="16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9"/>
        <v>1.4285714285714287E-4</v>
      </c>
      <c r="R122" s="8">
        <f t="shared" si="6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14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7"/>
        <v>42112.427777777775</v>
      </c>
      <c r="K123">
        <v>1427993710</v>
      </c>
      <c r="L123" s="16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9"/>
        <v>3.3333333333333332E-4</v>
      </c>
      <c r="R123" s="8">
        <f t="shared" si="6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14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7"/>
        <v>42653.431793981479</v>
      </c>
      <c r="K124">
        <v>1470910907</v>
      </c>
      <c r="L124" s="16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9"/>
        <v>0</v>
      </c>
      <c r="R124" s="8" t="e">
        <f t="shared" si="6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14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7"/>
        <v>41940.916666666664</v>
      </c>
      <c r="K125">
        <v>1411411564</v>
      </c>
      <c r="L125" s="16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9"/>
        <v>2.7454545454545453E-3</v>
      </c>
      <c r="R125" s="8">
        <f t="shared" si="6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14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7"/>
        <v>42139.928726851853</v>
      </c>
      <c r="K126">
        <v>1429568242</v>
      </c>
      <c r="L126" s="16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9"/>
        <v>0</v>
      </c>
      <c r="R126" s="8" t="e">
        <f t="shared" si="6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14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7"/>
        <v>42769.993981481486</v>
      </c>
      <c r="K127">
        <v>1480981880</v>
      </c>
      <c r="L127" s="16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9"/>
        <v>0.14000000000000001</v>
      </c>
      <c r="R127" s="8">
        <f t="shared" si="6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14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7"/>
        <v>42166.083333333328</v>
      </c>
      <c r="K128">
        <v>1431353337</v>
      </c>
      <c r="L128" s="16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9"/>
        <v>5.5480000000000002E-2</v>
      </c>
      <c r="R128" s="8">
        <f t="shared" si="6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14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7"/>
        <v>42097.582650462966</v>
      </c>
      <c r="K129">
        <v>1425481141</v>
      </c>
      <c r="L129" s="16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9"/>
        <v>2.375E-2</v>
      </c>
      <c r="R129" s="8">
        <f t="shared" si="6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14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si="7"/>
        <v>42663.22792824074</v>
      </c>
      <c r="K130">
        <v>1473917293</v>
      </c>
      <c r="L130" s="16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9"/>
        <v>1.8669999999999999E-2</v>
      </c>
      <c r="R130" s="8">
        <f t="shared" ref="R130:R193" si="12">pledged/backers_count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14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ref="J131:J194" si="13">(((I131/60)/60)/24)+DATE(1970,1,1)</f>
        <v>41942.937303240738</v>
      </c>
      <c r="K131">
        <v>1409524183</v>
      </c>
      <c r="L131" s="16">
        <f t="shared" ref="L131:L194" si="1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5">E131/D131</f>
        <v>0</v>
      </c>
      <c r="R131" s="8" t="e">
        <f t="shared" si="12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14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13"/>
        <v>41806.844444444447</v>
      </c>
      <c r="K132">
        <v>1400536692</v>
      </c>
      <c r="L132" s="16">
        <f t="shared" si="1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5"/>
        <v>0</v>
      </c>
      <c r="R132" s="8" t="e">
        <f t="shared" si="12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14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13"/>
        <v>42557</v>
      </c>
      <c r="K133">
        <v>1466453161</v>
      </c>
      <c r="L133" s="16">
        <f t="shared" si="1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5"/>
        <v>0</v>
      </c>
      <c r="R133" s="8" t="e">
        <f t="shared" si="12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14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13"/>
        <v>41950.854247685187</v>
      </c>
      <c r="K134">
        <v>1411500607</v>
      </c>
      <c r="L134" s="16">
        <f t="shared" si="1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5"/>
        <v>9.5687499999999995E-2</v>
      </c>
      <c r="R134" s="8">
        <f t="shared" si="12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14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13"/>
        <v>42521.729861111111</v>
      </c>
      <c r="K135">
        <v>1462130584</v>
      </c>
      <c r="L135" s="16">
        <f t="shared" si="14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5"/>
        <v>0</v>
      </c>
      <c r="R135" s="8" t="e">
        <f t="shared" si="12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14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13"/>
        <v>42251.708333333328</v>
      </c>
      <c r="K136">
        <v>1438811418</v>
      </c>
      <c r="L136" s="16">
        <f t="shared" si="1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5"/>
        <v>0</v>
      </c>
      <c r="R136" s="8" t="e">
        <f t="shared" si="12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14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13"/>
        <v>41821.791666666664</v>
      </c>
      <c r="K137">
        <v>1401354597</v>
      </c>
      <c r="L137" s="16">
        <f t="shared" si="1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5"/>
        <v>0.13433333333333333</v>
      </c>
      <c r="R137" s="8">
        <f t="shared" si="12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14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13"/>
        <v>42140.427777777775</v>
      </c>
      <c r="K138">
        <v>1427968234</v>
      </c>
      <c r="L138" s="16">
        <f t="shared" si="1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5"/>
        <v>0</v>
      </c>
      <c r="R138" s="8" t="e">
        <f t="shared" si="12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14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13"/>
        <v>42289.573993055557</v>
      </c>
      <c r="K139">
        <v>1440337593</v>
      </c>
      <c r="L139" s="16">
        <f t="shared" si="1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5"/>
        <v>0</v>
      </c>
      <c r="R139" s="8" t="e">
        <f t="shared" si="12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14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13"/>
        <v>42217.207638888889</v>
      </c>
      <c r="K140">
        <v>1435731041</v>
      </c>
      <c r="L140" s="16">
        <f t="shared" si="1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5"/>
        <v>3.1413333333333335E-2</v>
      </c>
      <c r="R140" s="8">
        <f t="shared" si="12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14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13"/>
        <v>42197.920972222222</v>
      </c>
      <c r="K141">
        <v>1435874772</v>
      </c>
      <c r="L141" s="16">
        <f t="shared" si="1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5"/>
        <v>1</v>
      </c>
      <c r="R141" s="8">
        <f t="shared" si="12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14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13"/>
        <v>42083.15662037037</v>
      </c>
      <c r="K142">
        <v>1424234732</v>
      </c>
      <c r="L142" s="16">
        <f t="shared" si="1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5"/>
        <v>0</v>
      </c>
      <c r="R142" s="8" t="e">
        <f t="shared" si="12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14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13"/>
        <v>42155.153043981481</v>
      </c>
      <c r="K143">
        <v>1429155623</v>
      </c>
      <c r="L143" s="16">
        <f t="shared" si="1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5"/>
        <v>0.10775</v>
      </c>
      <c r="R143" s="8">
        <f t="shared" si="12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14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13"/>
        <v>41959.934930555552</v>
      </c>
      <c r="K144">
        <v>1414358778</v>
      </c>
      <c r="L144" s="16">
        <f t="shared" si="1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5"/>
        <v>3.3333333333333335E-3</v>
      </c>
      <c r="R144" s="8">
        <f t="shared" si="12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14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13"/>
        <v>42616.246527777781</v>
      </c>
      <c r="K145">
        <v>1467941542</v>
      </c>
      <c r="L145" s="16">
        <f t="shared" si="1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5"/>
        <v>0</v>
      </c>
      <c r="R145" s="8" t="e">
        <f t="shared" si="12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14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13"/>
        <v>42107.72074074074</v>
      </c>
      <c r="K146">
        <v>1423765072</v>
      </c>
      <c r="L146" s="16">
        <f t="shared" si="1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5"/>
        <v>0.27600000000000002</v>
      </c>
      <c r="R146" s="8">
        <f t="shared" si="12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14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13"/>
        <v>42227.542268518519</v>
      </c>
      <c r="K147">
        <v>1436965252</v>
      </c>
      <c r="L147" s="16">
        <f t="shared" si="1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5"/>
        <v>7.5111111111111115E-2</v>
      </c>
      <c r="R147" s="8">
        <f t="shared" si="12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14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13"/>
        <v>42753.016180555554</v>
      </c>
      <c r="K148">
        <v>1479514998</v>
      </c>
      <c r="L148" s="16">
        <f t="shared" si="1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5"/>
        <v>5.7499999999999999E-3</v>
      </c>
      <c r="R148" s="8">
        <f t="shared" si="12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14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13"/>
        <v>42012.762499999997</v>
      </c>
      <c r="K149">
        <v>1417026340</v>
      </c>
      <c r="L149" s="16">
        <f t="shared" si="1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5"/>
        <v>0</v>
      </c>
      <c r="R149" s="8" t="e">
        <f t="shared" si="12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14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13"/>
        <v>42427.281666666662</v>
      </c>
      <c r="K150">
        <v>1453963536</v>
      </c>
      <c r="L150" s="16">
        <f t="shared" si="1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5"/>
        <v>8.0000000000000004E-4</v>
      </c>
      <c r="R150" s="8">
        <f t="shared" si="12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14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13"/>
        <v>41998.333333333328</v>
      </c>
      <c r="K151">
        <v>1416888470</v>
      </c>
      <c r="L151" s="16">
        <f t="shared" si="1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5"/>
        <v>9.1999999999999998E-3</v>
      </c>
      <c r="R151" s="8">
        <f t="shared" si="12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14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13"/>
        <v>42150.161828703705</v>
      </c>
      <c r="K152">
        <v>1427428382</v>
      </c>
      <c r="L152" s="16">
        <f t="shared" si="1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5"/>
        <v>0.23163076923076922</v>
      </c>
      <c r="R152" s="8">
        <f t="shared" si="12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14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13"/>
        <v>42173.550821759258</v>
      </c>
      <c r="K153">
        <v>1429449191</v>
      </c>
      <c r="L153" s="16">
        <f t="shared" si="1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5"/>
        <v>5.5999999999999995E-4</v>
      </c>
      <c r="R153" s="8">
        <f t="shared" si="12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14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13"/>
        <v>41905.077546296299</v>
      </c>
      <c r="K154">
        <v>1408845100</v>
      </c>
      <c r="L154" s="16">
        <f t="shared" si="1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5"/>
        <v>7.8947368421052633E-5</v>
      </c>
      <c r="R154" s="8">
        <f t="shared" si="12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14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13"/>
        <v>41975.627824074079</v>
      </c>
      <c r="K155">
        <v>1413900244</v>
      </c>
      <c r="L155" s="16">
        <f t="shared" si="1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5"/>
        <v>7.1799999999999998E-3</v>
      </c>
      <c r="R155" s="8">
        <f t="shared" si="12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14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13"/>
        <v>42158.547395833331</v>
      </c>
      <c r="K156">
        <v>1429621695</v>
      </c>
      <c r="L156" s="16">
        <f t="shared" si="1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5"/>
        <v>2.6666666666666668E-2</v>
      </c>
      <c r="R156" s="8">
        <f t="shared" si="12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14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13"/>
        <v>42208.559432870374</v>
      </c>
      <c r="K157">
        <v>1434201935</v>
      </c>
      <c r="L157" s="16">
        <f t="shared" si="1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5"/>
        <v>6.0000000000000002E-5</v>
      </c>
      <c r="R157" s="8">
        <f t="shared" si="12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14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13"/>
        <v>41854.124953703707</v>
      </c>
      <c r="K158">
        <v>1401850796</v>
      </c>
      <c r="L158" s="16">
        <f t="shared" si="1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5"/>
        <v>5.0999999999999997E-2</v>
      </c>
      <c r="R158" s="8">
        <f t="shared" si="12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14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13"/>
        <v>42426.911712962959</v>
      </c>
      <c r="K159">
        <v>1453931572</v>
      </c>
      <c r="L159" s="16">
        <f t="shared" si="1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5"/>
        <v>2.671118530884808E-3</v>
      </c>
      <c r="R159" s="8">
        <f t="shared" si="12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14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13"/>
        <v>41934.07671296296</v>
      </c>
      <c r="K160">
        <v>1411350628</v>
      </c>
      <c r="L160" s="16">
        <f t="shared" si="14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5"/>
        <v>0</v>
      </c>
      <c r="R160" s="8" t="e">
        <f t="shared" si="12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14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13"/>
        <v>42554.434548611112</v>
      </c>
      <c r="K161">
        <v>1464085545</v>
      </c>
      <c r="L161" s="16">
        <f t="shared" si="1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5"/>
        <v>2.0000000000000002E-5</v>
      </c>
      <c r="R161" s="8">
        <f t="shared" si="12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4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13"/>
        <v>42231.913090277783</v>
      </c>
      <c r="K162">
        <v>1434491691</v>
      </c>
      <c r="L162" s="16">
        <f t="shared" si="1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5"/>
        <v>0</v>
      </c>
      <c r="R162" s="8" t="e">
        <f t="shared" si="12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4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13"/>
        <v>41822.687442129631</v>
      </c>
      <c r="K163">
        <v>1401726595</v>
      </c>
      <c r="L163" s="16">
        <f t="shared" si="1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5"/>
        <v>1E-4</v>
      </c>
      <c r="R163" s="8">
        <f t="shared" si="12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4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13"/>
        <v>41867.987500000003</v>
      </c>
      <c r="K164">
        <v>1405393356</v>
      </c>
      <c r="L164" s="16">
        <f t="shared" si="1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5"/>
        <v>0.15535714285714286</v>
      </c>
      <c r="R164" s="8">
        <f t="shared" si="12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4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13"/>
        <v>42278</v>
      </c>
      <c r="K165">
        <v>1440716654</v>
      </c>
      <c r="L165" s="16">
        <f t="shared" si="1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5"/>
        <v>0</v>
      </c>
      <c r="R165" s="8" t="e">
        <f t="shared" si="12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4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13"/>
        <v>41901.762743055559</v>
      </c>
      <c r="K166">
        <v>1405966701</v>
      </c>
      <c r="L166" s="16">
        <f t="shared" si="1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5"/>
        <v>5.3333333333333332E-3</v>
      </c>
      <c r="R166" s="8">
        <f t="shared" si="12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4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13"/>
        <v>42381.658842592587</v>
      </c>
      <c r="K167">
        <v>1450021724</v>
      </c>
      <c r="L167" s="16">
        <f t="shared" si="1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5"/>
        <v>0</v>
      </c>
      <c r="R167" s="8" t="e">
        <f t="shared" si="12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4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13"/>
        <v>42751.075949074075</v>
      </c>
      <c r="K168">
        <v>1481939362</v>
      </c>
      <c r="L168" s="16">
        <f t="shared" si="1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5"/>
        <v>0.6</v>
      </c>
      <c r="R168" s="8">
        <f t="shared" si="12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4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13"/>
        <v>42220.927488425921</v>
      </c>
      <c r="K169">
        <v>1433542535</v>
      </c>
      <c r="L169" s="16">
        <f t="shared" si="1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5"/>
        <v>1E-4</v>
      </c>
      <c r="R169" s="8">
        <f t="shared" si="12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4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13"/>
        <v>42082.793634259258</v>
      </c>
      <c r="K170">
        <v>1424203370</v>
      </c>
      <c r="L170" s="16">
        <f t="shared" si="14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5"/>
        <v>4.0625000000000001E-2</v>
      </c>
      <c r="R170" s="8">
        <f t="shared" si="12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4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13"/>
        <v>41930.505312499998</v>
      </c>
      <c r="K171">
        <v>1411042059</v>
      </c>
      <c r="L171" s="16">
        <f t="shared" si="1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5"/>
        <v>0.224</v>
      </c>
      <c r="R171" s="8">
        <f t="shared" si="12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4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13"/>
        <v>42246.227777777778</v>
      </c>
      <c r="K172">
        <v>1438385283</v>
      </c>
      <c r="L172" s="16">
        <f t="shared" si="1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5"/>
        <v>3.2500000000000001E-2</v>
      </c>
      <c r="R172" s="8">
        <f t="shared" si="12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4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13"/>
        <v>42594.180717592593</v>
      </c>
      <c r="K173">
        <v>1465791614</v>
      </c>
      <c r="L173" s="16">
        <f t="shared" si="1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5"/>
        <v>2.0000000000000002E-5</v>
      </c>
      <c r="R173" s="8">
        <f t="shared" si="12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4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13"/>
        <v>42082.353275462956</v>
      </c>
      <c r="K174">
        <v>1423733323</v>
      </c>
      <c r="L174" s="16">
        <f t="shared" si="1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5"/>
        <v>0</v>
      </c>
      <c r="R174" s="8" t="e">
        <f t="shared" si="12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4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13"/>
        <v>42063.573009259257</v>
      </c>
      <c r="K175">
        <v>1422539108</v>
      </c>
      <c r="L175" s="16">
        <f t="shared" si="1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5"/>
        <v>0</v>
      </c>
      <c r="R175" s="8" t="e">
        <f t="shared" si="12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4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13"/>
        <v>42132.758981481486</v>
      </c>
      <c r="K176">
        <v>1425924776</v>
      </c>
      <c r="L176" s="16">
        <f t="shared" si="1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5"/>
        <v>0</v>
      </c>
      <c r="R176" s="8" t="e">
        <f t="shared" si="12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4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13"/>
        <v>41880.777905092589</v>
      </c>
      <c r="K177">
        <v>1407177611</v>
      </c>
      <c r="L177" s="16">
        <f t="shared" si="1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5"/>
        <v>6.4850000000000005E-2</v>
      </c>
      <c r="R177" s="8">
        <f t="shared" si="12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4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13"/>
        <v>42221.824062500003</v>
      </c>
      <c r="K178">
        <v>1436211999</v>
      </c>
      <c r="L178" s="16">
        <f t="shared" si="1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5"/>
        <v>0</v>
      </c>
      <c r="R178" s="8" t="e">
        <f t="shared" si="12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4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13"/>
        <v>42087.00608796296</v>
      </c>
      <c r="K179">
        <v>1425690526</v>
      </c>
      <c r="L179" s="16">
        <f t="shared" si="1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5"/>
        <v>0.4</v>
      </c>
      <c r="R179" s="8">
        <f t="shared" si="12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4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13"/>
        <v>42334.997048611112</v>
      </c>
      <c r="K180">
        <v>1445986545</v>
      </c>
      <c r="L180" s="16">
        <f t="shared" si="1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5"/>
        <v>0</v>
      </c>
      <c r="R180" s="8" t="e">
        <f t="shared" si="12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4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13"/>
        <v>42433.080497685187</v>
      </c>
      <c r="K181">
        <v>1454464555</v>
      </c>
      <c r="L181" s="16">
        <f t="shared" si="1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5"/>
        <v>0.2</v>
      </c>
      <c r="R181" s="8">
        <f t="shared" si="12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4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13"/>
        <v>42107.791666666672</v>
      </c>
      <c r="K182">
        <v>1425512843</v>
      </c>
      <c r="L182" s="16">
        <f t="shared" si="1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5"/>
        <v>0.33416666666666667</v>
      </c>
      <c r="R182" s="8">
        <f t="shared" si="12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4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13"/>
        <v>42177.741840277777</v>
      </c>
      <c r="K183">
        <v>1432403295</v>
      </c>
      <c r="L183" s="16">
        <f t="shared" si="1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5"/>
        <v>0.21092608822670172</v>
      </c>
      <c r="R183" s="8">
        <f t="shared" si="12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4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13"/>
        <v>42742.011944444443</v>
      </c>
      <c r="K184">
        <v>1481156232</v>
      </c>
      <c r="L184" s="16">
        <f t="shared" si="1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5"/>
        <v>0</v>
      </c>
      <c r="R184" s="8" t="e">
        <f t="shared" si="12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 s="14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13"/>
        <v>41969.851967592593</v>
      </c>
      <c r="K185">
        <v>1414438010</v>
      </c>
      <c r="L185" s="16">
        <f t="shared" si="1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5"/>
        <v>0.35855999999999999</v>
      </c>
      <c r="R185" s="8">
        <f t="shared" si="12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4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13"/>
        <v>41883.165972222225</v>
      </c>
      <c r="K186">
        <v>1404586762</v>
      </c>
      <c r="L186" s="16">
        <f t="shared" si="1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5"/>
        <v>3.4000000000000002E-2</v>
      </c>
      <c r="R186" s="8">
        <f t="shared" si="12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 s="14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13"/>
        <v>42600.91133101852</v>
      </c>
      <c r="K187">
        <v>1468965139</v>
      </c>
      <c r="L187" s="16">
        <f t="shared" si="1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5"/>
        <v>5.5E-2</v>
      </c>
      <c r="R187" s="8">
        <f t="shared" si="12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4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13"/>
        <v>42797.833333333328</v>
      </c>
      <c r="K188">
        <v>1485977434</v>
      </c>
      <c r="L188" s="16">
        <f t="shared" si="1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5"/>
        <v>0</v>
      </c>
      <c r="R188" s="8" t="e">
        <f t="shared" si="12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4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13"/>
        <v>42206.290972222225</v>
      </c>
      <c r="K189">
        <v>1435383457</v>
      </c>
      <c r="L189" s="16">
        <f t="shared" si="1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5"/>
        <v>0.16</v>
      </c>
      <c r="R189" s="8">
        <f t="shared" si="12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4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13"/>
        <v>41887.18304398148</v>
      </c>
      <c r="K190">
        <v>1407299015</v>
      </c>
      <c r="L190" s="16">
        <f t="shared" si="14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5"/>
        <v>0</v>
      </c>
      <c r="R190" s="8" t="e">
        <f t="shared" si="12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4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13"/>
        <v>42616.690706018519</v>
      </c>
      <c r="K191">
        <v>1467736477</v>
      </c>
      <c r="L191" s="16">
        <f t="shared" si="1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5"/>
        <v>6.8999999999999997E-4</v>
      </c>
      <c r="R191" s="8">
        <f t="shared" si="12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 s="14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13"/>
        <v>42537.650995370372</v>
      </c>
      <c r="K192">
        <v>1465227446</v>
      </c>
      <c r="L192" s="16">
        <f t="shared" si="1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5"/>
        <v>4.1666666666666666E-3</v>
      </c>
      <c r="R192" s="8">
        <f t="shared" si="12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4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13"/>
        <v>42279.441412037035</v>
      </c>
      <c r="K193">
        <v>1440326138</v>
      </c>
      <c r="L193" s="16">
        <f t="shared" si="1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5"/>
        <v>0.05</v>
      </c>
      <c r="R193" s="8">
        <f t="shared" si="12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4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si="13"/>
        <v>41929.792037037041</v>
      </c>
      <c r="K194">
        <v>1410980432</v>
      </c>
      <c r="L194" s="16">
        <f t="shared" si="1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5"/>
        <v>1.7E-5</v>
      </c>
      <c r="R194" s="8">
        <f t="shared" ref="R194:R257" si="18">pledged/backers_count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4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ref="J195:J258" si="19">(((I195/60)/60)/24)+DATE(1970,1,1)</f>
        <v>41971.976458333331</v>
      </c>
      <c r="K195">
        <v>1412029566</v>
      </c>
      <c r="L195" s="16">
        <f t="shared" ref="L195:L258" si="2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1">E195/D195</f>
        <v>0</v>
      </c>
      <c r="R195" s="8" t="e">
        <f t="shared" si="18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4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19"/>
        <v>42435.996886574074</v>
      </c>
      <c r="K196">
        <v>1452124531</v>
      </c>
      <c r="L196" s="16">
        <f t="shared" si="2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1"/>
        <v>1.1999999999999999E-3</v>
      </c>
      <c r="R196" s="8">
        <f t="shared" si="18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4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19"/>
        <v>42195.67050925926</v>
      </c>
      <c r="K197">
        <v>1431360332</v>
      </c>
      <c r="L197" s="16">
        <f t="shared" si="2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1"/>
        <v>0</v>
      </c>
      <c r="R197" s="8" t="e">
        <f t="shared" si="18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4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19"/>
        <v>42287.875</v>
      </c>
      <c r="K198">
        <v>1442062898</v>
      </c>
      <c r="L198" s="16">
        <f t="shared" si="2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21"/>
        <v>0.41857142857142859</v>
      </c>
      <c r="R198" s="8">
        <f t="shared" si="18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4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19"/>
        <v>42783.875</v>
      </c>
      <c r="K199">
        <v>1483734100</v>
      </c>
      <c r="L199" s="16">
        <f t="shared" si="2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21"/>
        <v>0.1048</v>
      </c>
      <c r="R199" s="8">
        <f t="shared" si="18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4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19"/>
        <v>41917.383356481485</v>
      </c>
      <c r="K200">
        <v>1409908322</v>
      </c>
      <c r="L200" s="16">
        <f t="shared" si="2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1"/>
        <v>1.116E-2</v>
      </c>
      <c r="R200" s="8">
        <f t="shared" si="18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4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19"/>
        <v>42614.123865740738</v>
      </c>
      <c r="K201">
        <v>1470106702</v>
      </c>
      <c r="L201" s="16">
        <f t="shared" si="2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1"/>
        <v>0</v>
      </c>
      <c r="R201" s="8" t="e">
        <f t="shared" si="18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4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19"/>
        <v>41897.083368055559</v>
      </c>
      <c r="K202">
        <v>1408154403</v>
      </c>
      <c r="L202" s="16">
        <f t="shared" si="2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1"/>
        <v>0.26192500000000002</v>
      </c>
      <c r="R202" s="8">
        <f t="shared" si="18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4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19"/>
        <v>42043.818622685183</v>
      </c>
      <c r="K203">
        <v>1421696329</v>
      </c>
      <c r="L203" s="16">
        <f t="shared" si="2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1"/>
        <v>0.58461538461538465</v>
      </c>
      <c r="R203" s="8">
        <f t="shared" si="18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 s="14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19"/>
        <v>42285.874305555553</v>
      </c>
      <c r="K204">
        <v>1441750564</v>
      </c>
      <c r="L204" s="16">
        <f t="shared" si="2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21"/>
        <v>0</v>
      </c>
      <c r="R204" s="8" t="e">
        <f t="shared" si="18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4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19"/>
        <v>42033.847962962958</v>
      </c>
      <c r="K205">
        <v>1417378864</v>
      </c>
      <c r="L205" s="16">
        <f t="shared" si="2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1"/>
        <v>0.2984</v>
      </c>
      <c r="R205" s="8">
        <f t="shared" si="18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4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19"/>
        <v>42586.583368055552</v>
      </c>
      <c r="K206">
        <v>1467727203</v>
      </c>
      <c r="L206" s="16">
        <f t="shared" si="2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1"/>
        <v>0.50721666666666665</v>
      </c>
      <c r="R206" s="8">
        <f t="shared" si="18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4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19"/>
        <v>42283.632199074069</v>
      </c>
      <c r="K207">
        <v>1441120222</v>
      </c>
      <c r="L207" s="16">
        <f t="shared" si="2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1"/>
        <v>0.16250000000000001</v>
      </c>
      <c r="R207" s="8">
        <f t="shared" si="18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4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19"/>
        <v>42588.004432870366</v>
      </c>
      <c r="K208">
        <v>1468627583</v>
      </c>
      <c r="L208" s="16">
        <f t="shared" si="2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1"/>
        <v>0</v>
      </c>
      <c r="R208" s="8" t="e">
        <f t="shared" si="18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4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19"/>
        <v>42008.197199074071</v>
      </c>
      <c r="K209">
        <v>1417754638</v>
      </c>
      <c r="L209" s="16">
        <f t="shared" si="2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1"/>
        <v>0.15214285714285714</v>
      </c>
      <c r="R209" s="8">
        <f t="shared" si="18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4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19"/>
        <v>41989.369988425926</v>
      </c>
      <c r="K210">
        <v>1416127967</v>
      </c>
      <c r="L210" s="16">
        <f t="shared" si="2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1"/>
        <v>0</v>
      </c>
      <c r="R210" s="8" t="e">
        <f t="shared" si="18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4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19"/>
        <v>42195.922858796301</v>
      </c>
      <c r="K211">
        <v>1433974135</v>
      </c>
      <c r="L211" s="16">
        <f t="shared" si="2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1"/>
        <v>0</v>
      </c>
      <c r="R211" s="8" t="e">
        <f t="shared" si="18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4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19"/>
        <v>42278.208333333328</v>
      </c>
      <c r="K212">
        <v>1441157592</v>
      </c>
      <c r="L212" s="16">
        <f t="shared" si="2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21"/>
        <v>0.2525</v>
      </c>
      <c r="R212" s="8">
        <f t="shared" si="18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4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19"/>
        <v>42266.159918981488</v>
      </c>
      <c r="K213">
        <v>1440042617</v>
      </c>
      <c r="L213" s="16">
        <f t="shared" si="2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1"/>
        <v>0.44600000000000001</v>
      </c>
      <c r="R213" s="8">
        <f t="shared" si="18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4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19"/>
        <v>42476.839351851857</v>
      </c>
      <c r="K214">
        <v>1455656920</v>
      </c>
      <c r="L214" s="16">
        <f t="shared" si="2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21"/>
        <v>1.5873015873015873E-4</v>
      </c>
      <c r="R214" s="8">
        <f t="shared" si="18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4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19"/>
        <v>42232.587974537033</v>
      </c>
      <c r="K215">
        <v>1437142547</v>
      </c>
      <c r="L215" s="16">
        <f t="shared" si="2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21"/>
        <v>4.0000000000000002E-4</v>
      </c>
      <c r="R215" s="8">
        <f t="shared" si="18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4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19"/>
        <v>42069.64061342593</v>
      </c>
      <c r="K216">
        <v>1420471349</v>
      </c>
      <c r="L216" s="16">
        <f t="shared" si="2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1"/>
        <v>8.0000000000000007E-5</v>
      </c>
      <c r="R216" s="8">
        <f t="shared" si="18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4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19"/>
        <v>42417.999305555553</v>
      </c>
      <c r="K217">
        <v>1452058282</v>
      </c>
      <c r="L217" s="16">
        <f t="shared" si="2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21"/>
        <v>2.2727272727272726E-3</v>
      </c>
      <c r="R217" s="8">
        <f t="shared" si="18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4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19"/>
        <v>42116.917094907403</v>
      </c>
      <c r="K218">
        <v>1425423637</v>
      </c>
      <c r="L218" s="16">
        <f t="shared" si="2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21"/>
        <v>0.55698440000000005</v>
      </c>
      <c r="R218" s="8">
        <f t="shared" si="18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 s="14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19"/>
        <v>42001.64061342593</v>
      </c>
      <c r="K219">
        <v>1417101749</v>
      </c>
      <c r="L219" s="16">
        <f t="shared" si="2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1"/>
        <v>0.11942999999999999</v>
      </c>
      <c r="R219" s="8">
        <f t="shared" si="18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4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19"/>
        <v>42139.628344907411</v>
      </c>
      <c r="K220">
        <v>1426518289</v>
      </c>
      <c r="L220" s="16">
        <f t="shared" si="2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1"/>
        <v>0.02</v>
      </c>
      <c r="R220" s="8">
        <f t="shared" si="18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4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19"/>
        <v>42461.290972222225</v>
      </c>
      <c r="K221">
        <v>1456732225</v>
      </c>
      <c r="L221" s="16">
        <f t="shared" si="2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21"/>
        <v>0.17630000000000001</v>
      </c>
      <c r="R221" s="8">
        <f t="shared" si="18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4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19"/>
        <v>42236.837499999994</v>
      </c>
      <c r="K222">
        <v>1436542030</v>
      </c>
      <c r="L222" s="16">
        <f t="shared" si="2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21"/>
        <v>7.1999999999999998E-3</v>
      </c>
      <c r="R222" s="8">
        <f t="shared" si="18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 s="14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19"/>
        <v>42091.79587962963</v>
      </c>
      <c r="K223">
        <v>1422389164</v>
      </c>
      <c r="L223" s="16">
        <f t="shared" si="2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21"/>
        <v>0</v>
      </c>
      <c r="R223" s="8" t="e">
        <f t="shared" si="18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4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19"/>
        <v>42090.110416666663</v>
      </c>
      <c r="K224">
        <v>1422383318</v>
      </c>
      <c r="L224" s="16">
        <f t="shared" si="2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21"/>
        <v>0.13</v>
      </c>
      <c r="R224" s="8">
        <f t="shared" si="18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4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19"/>
        <v>42512.045138888891</v>
      </c>
      <c r="K225">
        <v>1461287350</v>
      </c>
      <c r="L225" s="16">
        <f t="shared" si="2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21"/>
        <v>0</v>
      </c>
      <c r="R225" s="8" t="e">
        <f t="shared" si="18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4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19"/>
        <v>42195.235254629632</v>
      </c>
      <c r="K226">
        <v>1431322726</v>
      </c>
      <c r="L226" s="16">
        <f t="shared" si="2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1"/>
        <v>0</v>
      </c>
      <c r="R226" s="8" t="e">
        <f t="shared" si="18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4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19"/>
        <v>42468.919606481482</v>
      </c>
      <c r="K227">
        <v>1457564654</v>
      </c>
      <c r="L227" s="16">
        <f t="shared" si="2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21"/>
        <v>0</v>
      </c>
      <c r="R227" s="8" t="e">
        <f t="shared" si="18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4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19"/>
        <v>42155.395138888889</v>
      </c>
      <c r="K228">
        <v>1428854344</v>
      </c>
      <c r="L228" s="16">
        <f t="shared" si="2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21"/>
        <v>8.6206896551724137E-3</v>
      </c>
      <c r="R228" s="8">
        <f t="shared" si="18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4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19"/>
        <v>42194.893993055557</v>
      </c>
      <c r="K229">
        <v>1433885241</v>
      </c>
      <c r="L229" s="16">
        <f t="shared" si="2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1"/>
        <v>0</v>
      </c>
      <c r="R229" s="8" t="e">
        <f t="shared" si="18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4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19"/>
        <v>42156.686400462961</v>
      </c>
      <c r="K230">
        <v>1427992105</v>
      </c>
      <c r="L230" s="16">
        <f t="shared" si="2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1"/>
        <v>0</v>
      </c>
      <c r="R230" s="8" t="e">
        <f t="shared" si="18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4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19"/>
        <v>42413.933993055558</v>
      </c>
      <c r="K231">
        <v>1452810297</v>
      </c>
      <c r="L231" s="16">
        <f t="shared" si="2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1"/>
        <v>0</v>
      </c>
      <c r="R231" s="8" t="e">
        <f t="shared" si="18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4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19"/>
        <v>42159.777210648142</v>
      </c>
      <c r="K232">
        <v>1430851151</v>
      </c>
      <c r="L232" s="16">
        <f t="shared" si="2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1"/>
        <v>4.0000000000000001E-3</v>
      </c>
      <c r="R232" s="8">
        <f t="shared" si="18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4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19"/>
        <v>42371.958923611113</v>
      </c>
      <c r="K233">
        <v>1449183651</v>
      </c>
      <c r="L233" s="16">
        <f t="shared" si="2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1"/>
        <v>0</v>
      </c>
      <c r="R233" s="8" t="e">
        <f t="shared" si="18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4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19"/>
        <v>42062.82576388889</v>
      </c>
      <c r="K234">
        <v>1422474546</v>
      </c>
      <c r="L234" s="16">
        <f t="shared" si="2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1"/>
        <v>2.75E-2</v>
      </c>
      <c r="R234" s="8">
        <f t="shared" si="18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4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19"/>
        <v>42642.911712962959</v>
      </c>
      <c r="K235">
        <v>1472593972</v>
      </c>
      <c r="L235" s="16">
        <f t="shared" si="2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1"/>
        <v>0</v>
      </c>
      <c r="R235" s="8" t="e">
        <f t="shared" si="18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4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19"/>
        <v>42176.035405092596</v>
      </c>
      <c r="K236">
        <v>1431391859</v>
      </c>
      <c r="L236" s="16">
        <f t="shared" si="2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1"/>
        <v>0.40100000000000002</v>
      </c>
      <c r="R236" s="8">
        <f t="shared" si="18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4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19"/>
        <v>42194.908530092594</v>
      </c>
      <c r="K237">
        <v>1433886497</v>
      </c>
      <c r="L237" s="16">
        <f t="shared" si="2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1"/>
        <v>0</v>
      </c>
      <c r="R237" s="8" t="e">
        <f t="shared" si="18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4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19"/>
        <v>42374</v>
      </c>
      <c r="K238">
        <v>1447380099</v>
      </c>
      <c r="L238" s="16">
        <f t="shared" si="2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21"/>
        <v>0</v>
      </c>
      <c r="R238" s="8" t="e">
        <f t="shared" si="18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4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19"/>
        <v>42437.577187499999</v>
      </c>
      <c r="K239">
        <v>1452261069</v>
      </c>
      <c r="L239" s="16">
        <f t="shared" si="2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1"/>
        <v>3.3333333333333335E-3</v>
      </c>
      <c r="R239" s="8">
        <f t="shared" si="18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4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19"/>
        <v>42734.375</v>
      </c>
      <c r="K240">
        <v>1481324760</v>
      </c>
      <c r="L240" s="16">
        <f t="shared" si="2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21"/>
        <v>0</v>
      </c>
      <c r="R240" s="8" t="e">
        <f t="shared" si="18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4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19"/>
        <v>42316.5</v>
      </c>
      <c r="K241">
        <v>1445308730</v>
      </c>
      <c r="L241" s="16">
        <f t="shared" si="2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21"/>
        <v>0.25</v>
      </c>
      <c r="R241" s="8">
        <f t="shared" si="18"/>
        <v>50</v>
      </c>
      <c r="S241" t="str">
        <f t="shared" si="22"/>
        <v>film &amp; video</v>
      </c>
      <c r="T241" t="str">
        <f t="shared" si="23"/>
        <v>drama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14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19"/>
        <v>41399.708460648151</v>
      </c>
      <c r="K242">
        <v>1363885211</v>
      </c>
      <c r="L242" s="16">
        <f t="shared" si="2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1"/>
        <v>1.0763413333333334</v>
      </c>
      <c r="R242" s="8">
        <f t="shared" si="18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14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19"/>
        <v>41994.697962962964</v>
      </c>
      <c r="K243">
        <v>1415292304</v>
      </c>
      <c r="L243" s="16">
        <f t="shared" si="2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1"/>
        <v>1.1263736263736264</v>
      </c>
      <c r="R243" s="8">
        <f t="shared" si="18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14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19"/>
        <v>40897.492939814816</v>
      </c>
      <c r="K244">
        <v>1321357790</v>
      </c>
      <c r="L244" s="16">
        <f t="shared" si="2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1"/>
        <v>1.1346153846153846</v>
      </c>
      <c r="R244" s="8">
        <f t="shared" si="18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14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19"/>
        <v>41692.047500000001</v>
      </c>
      <c r="K245">
        <v>1390439304</v>
      </c>
      <c r="L245" s="16">
        <f t="shared" si="2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1"/>
        <v>1.0259199999999999</v>
      </c>
      <c r="R245" s="8">
        <f t="shared" si="18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14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19"/>
        <v>40253.29583333333</v>
      </c>
      <c r="K246">
        <v>1265269559</v>
      </c>
      <c r="L246" s="16">
        <f t="shared" si="2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21"/>
        <v>1.1375714285714287</v>
      </c>
      <c r="R246" s="8">
        <f t="shared" si="18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14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19"/>
        <v>41137.053067129629</v>
      </c>
      <c r="K247">
        <v>1342487785</v>
      </c>
      <c r="L247" s="16">
        <f t="shared" si="2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1"/>
        <v>1.0371999999999999</v>
      </c>
      <c r="R247" s="8">
        <f t="shared" si="18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14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19"/>
        <v>40530.405150462961</v>
      </c>
      <c r="K248">
        <v>1288341805</v>
      </c>
      <c r="L248" s="16">
        <f t="shared" si="2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21"/>
        <v>3.0546000000000002</v>
      </c>
      <c r="R248" s="8">
        <f t="shared" si="18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14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19"/>
        <v>40467.152083333334</v>
      </c>
      <c r="K249">
        <v>1284042614</v>
      </c>
      <c r="L249" s="16">
        <f t="shared" si="2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21"/>
        <v>1.341</v>
      </c>
      <c r="R249" s="8">
        <f t="shared" si="18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14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19"/>
        <v>40915.774409722224</v>
      </c>
      <c r="K250">
        <v>1322073309</v>
      </c>
      <c r="L250" s="16">
        <f t="shared" si="2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1"/>
        <v>1.0133294117647058</v>
      </c>
      <c r="R250" s="8">
        <f t="shared" si="18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14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19"/>
        <v>40412.736111111109</v>
      </c>
      <c r="K251">
        <v>1275603020</v>
      </c>
      <c r="L251" s="16">
        <f t="shared" si="2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21"/>
        <v>1.1292</v>
      </c>
      <c r="R251" s="8">
        <f t="shared" si="18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14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19"/>
        <v>41431.565868055557</v>
      </c>
      <c r="K252">
        <v>1367933691</v>
      </c>
      <c r="L252" s="16">
        <f t="shared" si="2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1"/>
        <v>1.0558333333333334</v>
      </c>
      <c r="R252" s="8">
        <f t="shared" si="18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14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19"/>
        <v>41045.791666666664</v>
      </c>
      <c r="K253">
        <v>1334429646</v>
      </c>
      <c r="L253" s="16">
        <f t="shared" si="2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21"/>
        <v>1.2557142857142858</v>
      </c>
      <c r="R253" s="8">
        <f t="shared" si="18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14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19"/>
        <v>40330.165972222225</v>
      </c>
      <c r="K254">
        <v>1269878058</v>
      </c>
      <c r="L254" s="16">
        <f t="shared" si="2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21"/>
        <v>1.8455999999999999</v>
      </c>
      <c r="R254" s="8">
        <f t="shared" si="18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14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19"/>
        <v>40954.650868055556</v>
      </c>
      <c r="K255">
        <v>1326728235</v>
      </c>
      <c r="L255" s="16">
        <f t="shared" si="2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1"/>
        <v>1.0073333333333334</v>
      </c>
      <c r="R255" s="8">
        <f t="shared" si="18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14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19"/>
        <v>42294.083333333328</v>
      </c>
      <c r="K256">
        <v>1442443910</v>
      </c>
      <c r="L256" s="16">
        <f t="shared" si="2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21"/>
        <v>1.1694724999999999</v>
      </c>
      <c r="R256" s="8">
        <f t="shared" si="18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14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19"/>
        <v>40618.48474537037</v>
      </c>
      <c r="K257">
        <v>1297687082</v>
      </c>
      <c r="L257" s="16">
        <f t="shared" si="2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21"/>
        <v>1.0673325</v>
      </c>
      <c r="R257" s="8">
        <f t="shared" si="18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14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si="19"/>
        <v>41349.769293981481</v>
      </c>
      <c r="K258">
        <v>1360866467</v>
      </c>
      <c r="L258" s="16">
        <f t="shared" si="2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1"/>
        <v>1.391</v>
      </c>
      <c r="R258" s="8">
        <f t="shared" ref="R258:R321" si="24">pledged/backers_count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14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ref="J259:J322" si="25">(((I259/60)/60)/24)+DATE(1970,1,1)</f>
        <v>42509.626875000002</v>
      </c>
      <c r="K259">
        <v>1461078162</v>
      </c>
      <c r="L259" s="16">
        <f t="shared" ref="L259:L322" si="2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7">E259/D259</f>
        <v>1.0672648571428571</v>
      </c>
      <c r="R259" s="8">
        <f t="shared" si="24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14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25"/>
        <v>40712.051689814813</v>
      </c>
      <c r="K260">
        <v>1305767666</v>
      </c>
      <c r="L260" s="16">
        <f t="shared" si="2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7"/>
        <v>1.9114</v>
      </c>
      <c r="R260" s="8">
        <f t="shared" si="24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14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25"/>
        <v>42102.738067129627</v>
      </c>
      <c r="K261">
        <v>1425922969</v>
      </c>
      <c r="L261" s="16">
        <f t="shared" si="2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7"/>
        <v>1.3193789333333332</v>
      </c>
      <c r="R261" s="8">
        <f t="shared" si="24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14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25"/>
        <v>40376.415972222225</v>
      </c>
      <c r="K262">
        <v>1275415679</v>
      </c>
      <c r="L262" s="16">
        <f t="shared" si="2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7"/>
        <v>1.0640000000000001</v>
      </c>
      <c r="R262" s="8">
        <f t="shared" si="24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14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25"/>
        <v>41067.621527777781</v>
      </c>
      <c r="K263">
        <v>1334783704</v>
      </c>
      <c r="L263" s="16">
        <f t="shared" si="2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7"/>
        <v>1.0740000000000001</v>
      </c>
      <c r="R263" s="8">
        <f t="shared" si="24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14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25"/>
        <v>40600.24800925926</v>
      </c>
      <c r="K264">
        <v>1294811828</v>
      </c>
      <c r="L264" s="16">
        <f t="shared" si="2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7"/>
        <v>2.4</v>
      </c>
      <c r="R264" s="8">
        <f t="shared" si="24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14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25"/>
        <v>41179.954791666663</v>
      </c>
      <c r="K265">
        <v>1346194494</v>
      </c>
      <c r="L265" s="16">
        <f t="shared" si="2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7"/>
        <v>1.1808107999999999</v>
      </c>
      <c r="R265" s="8">
        <f t="shared" si="24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14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25"/>
        <v>41040.620312500003</v>
      </c>
      <c r="K266">
        <v>1334155995</v>
      </c>
      <c r="L266" s="16">
        <f t="shared" si="2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7"/>
        <v>1.1819999999999999</v>
      </c>
      <c r="R266" s="8">
        <f t="shared" si="24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14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25"/>
        <v>40308.844444444447</v>
      </c>
      <c r="K267">
        <v>1269928430</v>
      </c>
      <c r="L267" s="16">
        <f t="shared" si="2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7"/>
        <v>1.111</v>
      </c>
      <c r="R267" s="8">
        <f t="shared" si="24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14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25"/>
        <v>40291.160416666666</v>
      </c>
      <c r="K268">
        <v>1264565507</v>
      </c>
      <c r="L268" s="16">
        <f t="shared" si="2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7"/>
        <v>1.4550000000000001</v>
      </c>
      <c r="R268" s="8">
        <f t="shared" si="24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14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25"/>
        <v>41815.452534722222</v>
      </c>
      <c r="K269">
        <v>1401101499</v>
      </c>
      <c r="L269" s="16">
        <f t="shared" si="2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7"/>
        <v>1.3162883248730965</v>
      </c>
      <c r="R269" s="8">
        <f t="shared" si="24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14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25"/>
        <v>40854.194189814814</v>
      </c>
      <c r="K270">
        <v>1316749178</v>
      </c>
      <c r="L270" s="16">
        <f t="shared" si="2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7"/>
        <v>1.1140000000000001</v>
      </c>
      <c r="R270" s="8">
        <f t="shared" si="24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14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25"/>
        <v>42788.197013888886</v>
      </c>
      <c r="K271">
        <v>1485146622</v>
      </c>
      <c r="L271" s="16">
        <f t="shared" si="2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7"/>
        <v>1.4723377</v>
      </c>
      <c r="R271" s="8">
        <f t="shared" si="24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14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25"/>
        <v>40688.166666666664</v>
      </c>
      <c r="K272">
        <v>1301950070</v>
      </c>
      <c r="L272" s="16">
        <f t="shared" si="2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7"/>
        <v>1.5260869565217392</v>
      </c>
      <c r="R272" s="8">
        <f t="shared" si="24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14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25"/>
        <v>41641.333333333336</v>
      </c>
      <c r="K273">
        <v>1386123861</v>
      </c>
      <c r="L273" s="16">
        <f t="shared" si="2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7"/>
        <v>1.0468</v>
      </c>
      <c r="R273" s="8">
        <f t="shared" si="24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14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25"/>
        <v>40296.78402777778</v>
      </c>
      <c r="K274">
        <v>1267220191</v>
      </c>
      <c r="L274" s="16">
        <f t="shared" si="2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7"/>
        <v>1.7743366666666667</v>
      </c>
      <c r="R274" s="8">
        <f t="shared" si="24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14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25"/>
        <v>40727.498449074075</v>
      </c>
      <c r="K275">
        <v>1307102266</v>
      </c>
      <c r="L275" s="16">
        <f t="shared" si="2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7"/>
        <v>1.077758</v>
      </c>
      <c r="R275" s="8">
        <f t="shared" si="24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14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25"/>
        <v>41004.290972222225</v>
      </c>
      <c r="K276">
        <v>1330638829</v>
      </c>
      <c r="L276" s="16">
        <f t="shared" si="2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7"/>
        <v>1.56</v>
      </c>
      <c r="R276" s="8">
        <f t="shared" si="24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14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25"/>
        <v>41223.073680555557</v>
      </c>
      <c r="K277">
        <v>1349916366</v>
      </c>
      <c r="L277" s="16">
        <f t="shared" si="2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7"/>
        <v>1.08395</v>
      </c>
      <c r="R277" s="8">
        <f t="shared" si="24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14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25"/>
        <v>41027.040208333332</v>
      </c>
      <c r="K278">
        <v>1330394274</v>
      </c>
      <c r="L278" s="16">
        <f t="shared" si="2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7"/>
        <v>1.476</v>
      </c>
      <c r="R278" s="8">
        <f t="shared" si="24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14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25"/>
        <v>42147.891423611116</v>
      </c>
      <c r="K279">
        <v>1429824219</v>
      </c>
      <c r="L279" s="16">
        <f t="shared" si="2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7"/>
        <v>1.1038153846153846</v>
      </c>
      <c r="R279" s="8">
        <f t="shared" si="24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14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25"/>
        <v>41194.040960648148</v>
      </c>
      <c r="K280">
        <v>1347411539</v>
      </c>
      <c r="L280" s="16">
        <f t="shared" si="2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7"/>
        <v>1.5034814814814814</v>
      </c>
      <c r="R280" s="8">
        <f t="shared" si="24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14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25"/>
        <v>42793.084027777775</v>
      </c>
      <c r="K281">
        <v>1485237096</v>
      </c>
      <c r="L281" s="16">
        <f t="shared" si="2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7"/>
        <v>1.5731829411764706</v>
      </c>
      <c r="R281" s="8">
        <f t="shared" si="24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14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25"/>
        <v>41789.590682870366</v>
      </c>
      <c r="K282">
        <v>1397571035</v>
      </c>
      <c r="L282" s="16">
        <f t="shared" si="2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7"/>
        <v>1.5614399999999999</v>
      </c>
      <c r="R282" s="8">
        <f t="shared" si="24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14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25"/>
        <v>40035.80972222222</v>
      </c>
      <c r="K283">
        <v>1242532513</v>
      </c>
      <c r="L283" s="16">
        <f t="shared" si="2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7"/>
        <v>1.2058763636363636</v>
      </c>
      <c r="R283" s="8">
        <f t="shared" si="24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14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25"/>
        <v>40231.916666666664</v>
      </c>
      <c r="K284">
        <v>1263679492</v>
      </c>
      <c r="L284" s="16">
        <f t="shared" si="2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7"/>
        <v>1.0118888888888888</v>
      </c>
      <c r="R284" s="8">
        <f t="shared" si="24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14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25"/>
        <v>40695.207638888889</v>
      </c>
      <c r="K285">
        <v>1305219744</v>
      </c>
      <c r="L285" s="16">
        <f t="shared" si="26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7"/>
        <v>1.142725</v>
      </c>
      <c r="R285" s="8">
        <f t="shared" si="24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14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25"/>
        <v>40929.738194444442</v>
      </c>
      <c r="K286">
        <v>1325007780</v>
      </c>
      <c r="L286" s="16">
        <f t="shared" si="2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7"/>
        <v>1.0462615</v>
      </c>
      <c r="R286" s="8">
        <f t="shared" si="24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14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25"/>
        <v>41536.756111111114</v>
      </c>
      <c r="K287">
        <v>1377022128</v>
      </c>
      <c r="L287" s="16">
        <f t="shared" si="2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7"/>
        <v>2.2882507142857142</v>
      </c>
      <c r="R287" s="8">
        <f t="shared" si="24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14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25"/>
        <v>41358.774583333332</v>
      </c>
      <c r="K288">
        <v>1360352124</v>
      </c>
      <c r="L288" s="16">
        <f t="shared" si="2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7"/>
        <v>1.0915333333333332</v>
      </c>
      <c r="R288" s="8">
        <f t="shared" si="24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14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25"/>
        <v>41215.166666666664</v>
      </c>
      <c r="K289">
        <v>1349160018</v>
      </c>
      <c r="L289" s="16">
        <f t="shared" si="2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7"/>
        <v>1.7629999999999999</v>
      </c>
      <c r="R289" s="8">
        <f t="shared" si="24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14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25"/>
        <v>41086.168900462959</v>
      </c>
      <c r="K290">
        <v>1337659393</v>
      </c>
      <c r="L290" s="16">
        <f t="shared" si="2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7"/>
        <v>1.0321061999999999</v>
      </c>
      <c r="R290" s="8">
        <f t="shared" si="24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14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25"/>
        <v>41580.456412037034</v>
      </c>
      <c r="K291">
        <v>1380797834</v>
      </c>
      <c r="L291" s="16">
        <f t="shared" si="2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7"/>
        <v>1.0482</v>
      </c>
      <c r="R291" s="8">
        <f t="shared" si="24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14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25"/>
        <v>40576.332638888889</v>
      </c>
      <c r="K292">
        <v>1292316697</v>
      </c>
      <c r="L292" s="16">
        <f t="shared" si="2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7"/>
        <v>1.0668444444444445</v>
      </c>
      <c r="R292" s="8">
        <f t="shared" si="24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14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25"/>
        <v>41395.000694444447</v>
      </c>
      <c r="K293">
        <v>1365791246</v>
      </c>
      <c r="L293" s="16">
        <f t="shared" si="2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7"/>
        <v>1.2001999999999999</v>
      </c>
      <c r="R293" s="8">
        <f t="shared" si="24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14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25"/>
        <v>40845.165972222225</v>
      </c>
      <c r="K294">
        <v>1317064599</v>
      </c>
      <c r="L294" s="16">
        <f t="shared" si="2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7"/>
        <v>1.0150693333333334</v>
      </c>
      <c r="R294" s="8">
        <f t="shared" si="24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14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25"/>
        <v>41749.667986111112</v>
      </c>
      <c r="K295">
        <v>1395417714</v>
      </c>
      <c r="L295" s="16">
        <f t="shared" si="2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7"/>
        <v>1.0138461538461538</v>
      </c>
      <c r="R295" s="8">
        <f t="shared" si="24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14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25"/>
        <v>40378.666666666664</v>
      </c>
      <c r="K296">
        <v>1276480894</v>
      </c>
      <c r="L296" s="16">
        <f t="shared" si="2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7"/>
        <v>1</v>
      </c>
      <c r="R296" s="8">
        <f t="shared" si="24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14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25"/>
        <v>41579</v>
      </c>
      <c r="K297">
        <v>1378080409</v>
      </c>
      <c r="L297" s="16">
        <f t="shared" si="2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7"/>
        <v>1.3310911999999999</v>
      </c>
      <c r="R297" s="8">
        <f t="shared" si="24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14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25"/>
        <v>41159.475497685184</v>
      </c>
      <c r="K298">
        <v>1344857083</v>
      </c>
      <c r="L298" s="16">
        <f t="shared" si="2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7"/>
        <v>1.187262</v>
      </c>
      <c r="R298" s="8">
        <f t="shared" si="24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14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25"/>
        <v>42125.165972222225</v>
      </c>
      <c r="K299">
        <v>1427390901</v>
      </c>
      <c r="L299" s="16">
        <f t="shared" si="2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7"/>
        <v>1.0064</v>
      </c>
      <c r="R299" s="8">
        <f t="shared" si="24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14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25"/>
        <v>41768.875</v>
      </c>
      <c r="K300">
        <v>1394536048</v>
      </c>
      <c r="L300" s="16">
        <f t="shared" si="2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7"/>
        <v>1.089324126984127</v>
      </c>
      <c r="R300" s="8">
        <f t="shared" si="24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14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25"/>
        <v>40499.266898148147</v>
      </c>
      <c r="K301">
        <v>1287379460</v>
      </c>
      <c r="L301" s="16">
        <f t="shared" si="2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7"/>
        <v>1.789525</v>
      </c>
      <c r="R301" s="8">
        <f t="shared" si="24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14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25"/>
        <v>40657.959930555553</v>
      </c>
      <c r="K302">
        <v>1301007738</v>
      </c>
      <c r="L302" s="16">
        <f t="shared" si="2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7"/>
        <v>1.0172264</v>
      </c>
      <c r="R302" s="8">
        <f t="shared" si="24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14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25"/>
        <v>41352.696006944447</v>
      </c>
      <c r="K303">
        <v>1360258935</v>
      </c>
      <c r="L303" s="16">
        <f t="shared" si="2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7"/>
        <v>1.1873499999999999</v>
      </c>
      <c r="R303" s="8">
        <f t="shared" si="24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14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25"/>
        <v>40963.856921296298</v>
      </c>
      <c r="K304">
        <v>1327523638</v>
      </c>
      <c r="L304" s="16">
        <f t="shared" si="2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7"/>
        <v>1.0045999999999999</v>
      </c>
      <c r="R304" s="8">
        <f t="shared" si="24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14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25"/>
        <v>41062.071134259262</v>
      </c>
      <c r="K305">
        <v>1336009346</v>
      </c>
      <c r="L305" s="16">
        <f t="shared" si="2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7"/>
        <v>1.3746666666666667</v>
      </c>
      <c r="R305" s="8">
        <f t="shared" si="24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14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25"/>
        <v>41153.083333333336</v>
      </c>
      <c r="K306">
        <v>1343096197</v>
      </c>
      <c r="L306" s="16">
        <f t="shared" si="2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7"/>
        <v>2.3164705882352941</v>
      </c>
      <c r="R306" s="8">
        <f t="shared" si="24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14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25"/>
        <v>40978.630196759259</v>
      </c>
      <c r="K307">
        <v>1328800049</v>
      </c>
      <c r="L307" s="16">
        <f t="shared" si="2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7"/>
        <v>1.3033333333333332</v>
      </c>
      <c r="R307" s="8">
        <f t="shared" si="24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14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25"/>
        <v>41353.795520833337</v>
      </c>
      <c r="K308">
        <v>1362081933</v>
      </c>
      <c r="L308" s="16">
        <f t="shared" si="2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7"/>
        <v>2.9289999999999998</v>
      </c>
      <c r="R308" s="8">
        <f t="shared" si="24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14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25"/>
        <v>41312.944456018515</v>
      </c>
      <c r="K309">
        <v>1357684801</v>
      </c>
      <c r="L309" s="16">
        <f t="shared" si="2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7"/>
        <v>1.1131818181818183</v>
      </c>
      <c r="R309" s="8">
        <f t="shared" si="24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14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25"/>
        <v>40612.694560185184</v>
      </c>
      <c r="K310">
        <v>1295887210</v>
      </c>
      <c r="L310" s="16">
        <f t="shared" si="2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7"/>
        <v>1.0556666666666668</v>
      </c>
      <c r="R310" s="8">
        <f t="shared" si="24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14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25"/>
        <v>41155.751550925925</v>
      </c>
      <c r="K311">
        <v>1344880934</v>
      </c>
      <c r="L311" s="16">
        <f t="shared" si="2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7"/>
        <v>1.1894444444444445</v>
      </c>
      <c r="R311" s="8">
        <f t="shared" si="24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14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25"/>
        <v>40836.083333333336</v>
      </c>
      <c r="K312">
        <v>1317788623</v>
      </c>
      <c r="L312" s="16">
        <f t="shared" si="2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7"/>
        <v>1.04129</v>
      </c>
      <c r="R312" s="8">
        <f t="shared" si="24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14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25"/>
        <v>40909.332638888889</v>
      </c>
      <c r="K313">
        <v>1321852592</v>
      </c>
      <c r="L313" s="16">
        <f t="shared" si="2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7"/>
        <v>1.0410165</v>
      </c>
      <c r="R313" s="8">
        <f t="shared" si="24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14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25"/>
        <v>41378.877685185187</v>
      </c>
      <c r="K314">
        <v>1363381432</v>
      </c>
      <c r="L314" s="16">
        <f t="shared" si="2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7"/>
        <v>1.1187499999999999</v>
      </c>
      <c r="R314" s="8">
        <f t="shared" si="24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14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25"/>
        <v>40401.665972222225</v>
      </c>
      <c r="K315">
        <v>1277702894</v>
      </c>
      <c r="L315" s="16">
        <f t="shared" si="2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7"/>
        <v>1.0473529411764706</v>
      </c>
      <c r="R315" s="8">
        <f t="shared" si="24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14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25"/>
        <v>41334.833194444444</v>
      </c>
      <c r="K316">
        <v>1359575988</v>
      </c>
      <c r="L316" s="16">
        <f t="shared" si="2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7"/>
        <v>3.8515000000000001</v>
      </c>
      <c r="R316" s="8">
        <f t="shared" si="24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14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25"/>
        <v>41143.77238425926</v>
      </c>
      <c r="K317">
        <v>1343068334</v>
      </c>
      <c r="L317" s="16">
        <f t="shared" si="2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7"/>
        <v>1.01248</v>
      </c>
      <c r="R317" s="8">
        <f t="shared" si="24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14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25"/>
        <v>41984.207638888889</v>
      </c>
      <c r="K318">
        <v>1415398197</v>
      </c>
      <c r="L318" s="16">
        <f t="shared" si="2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7"/>
        <v>1.1377333333333333</v>
      </c>
      <c r="R318" s="8">
        <f t="shared" si="24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14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25"/>
        <v>41619.676886574074</v>
      </c>
      <c r="K319">
        <v>1384186483</v>
      </c>
      <c r="L319" s="16">
        <f t="shared" si="2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7"/>
        <v>1.0080333333333333</v>
      </c>
      <c r="R319" s="8">
        <f t="shared" si="24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14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25"/>
        <v>41359.997118055559</v>
      </c>
      <c r="K320">
        <v>1361753751</v>
      </c>
      <c r="L320" s="16">
        <f t="shared" si="2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7"/>
        <v>2.8332000000000002</v>
      </c>
      <c r="R320" s="8">
        <f t="shared" si="24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14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25"/>
        <v>40211.332638888889</v>
      </c>
      <c r="K321">
        <v>1257538029</v>
      </c>
      <c r="L321" s="16">
        <f t="shared" si="2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7"/>
        <v>1.1268</v>
      </c>
      <c r="R321" s="8">
        <f t="shared" si="24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14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si="25"/>
        <v>42360.958333333328</v>
      </c>
      <c r="K322">
        <v>1448284433</v>
      </c>
      <c r="L322" s="16">
        <f t="shared" si="2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27"/>
        <v>1.0658000000000001</v>
      </c>
      <c r="R322" s="8">
        <f t="shared" ref="R322:R385" si="30">pledged/backers_count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14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ref="J323:J386" si="31">(((I323/60)/60)/24)+DATE(1970,1,1)</f>
        <v>42682.488263888896</v>
      </c>
      <c r="K323">
        <v>1475577786</v>
      </c>
      <c r="L323" s="16">
        <f t="shared" ref="L323:L386" si="3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3">E323/D323</f>
        <v>1.0266285714285714</v>
      </c>
      <c r="R323" s="8">
        <f t="shared" si="30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14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31"/>
        <v>42503.57</v>
      </c>
      <c r="K324">
        <v>1460554848</v>
      </c>
      <c r="L324" s="16">
        <f t="shared" si="32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3"/>
        <v>1.0791200000000001</v>
      </c>
      <c r="R324" s="8">
        <f t="shared" si="30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14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31"/>
        <v>42725.332638888889</v>
      </c>
      <c r="K325">
        <v>1479886966</v>
      </c>
      <c r="L325" s="16">
        <f t="shared" si="3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3"/>
        <v>1.2307407407407407</v>
      </c>
      <c r="R325" s="8">
        <f t="shared" si="30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14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31"/>
        <v>42217.626250000001</v>
      </c>
      <c r="K326">
        <v>1435590108</v>
      </c>
      <c r="L326" s="16">
        <f t="shared" si="3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3"/>
        <v>1.016</v>
      </c>
      <c r="R326" s="8">
        <f t="shared" si="30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14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31"/>
        <v>42724.187881944439</v>
      </c>
      <c r="K327">
        <v>1479184233</v>
      </c>
      <c r="L327" s="16">
        <f t="shared" si="3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3"/>
        <v>1.04396</v>
      </c>
      <c r="R327" s="8">
        <f t="shared" si="30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14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31"/>
        <v>42808.956250000003</v>
      </c>
      <c r="K328">
        <v>1486625606</v>
      </c>
      <c r="L328" s="16">
        <f t="shared" si="3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3"/>
        <v>1.1292973333333334</v>
      </c>
      <c r="R328" s="8">
        <f t="shared" si="30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14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31"/>
        <v>42085.333333333328</v>
      </c>
      <c r="K329">
        <v>1424669929</v>
      </c>
      <c r="L329" s="16">
        <f t="shared" si="3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3"/>
        <v>1.3640000000000001</v>
      </c>
      <c r="R329" s="8">
        <f t="shared" si="30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14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31"/>
        <v>42309.166666666672</v>
      </c>
      <c r="K330">
        <v>1443739388</v>
      </c>
      <c r="L330" s="16">
        <f t="shared" si="3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3"/>
        <v>1.036144</v>
      </c>
      <c r="R330" s="8">
        <f t="shared" si="30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14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31"/>
        <v>42315.166666666672</v>
      </c>
      <c r="K331">
        <v>1444821127</v>
      </c>
      <c r="L331" s="16">
        <f t="shared" si="3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3"/>
        <v>1.0549999999999999</v>
      </c>
      <c r="R331" s="8">
        <f t="shared" si="30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14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31"/>
        <v>41411.165972222225</v>
      </c>
      <c r="K332">
        <v>1366028563</v>
      </c>
      <c r="L332" s="16">
        <f t="shared" si="3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3"/>
        <v>1.0182857142857142</v>
      </c>
      <c r="R332" s="8">
        <f t="shared" si="30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14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31"/>
        <v>42538.581412037034</v>
      </c>
      <c r="K333">
        <v>1463493434</v>
      </c>
      <c r="L333" s="16">
        <f t="shared" si="3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3"/>
        <v>1.0660499999999999</v>
      </c>
      <c r="R333" s="8">
        <f t="shared" si="30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14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31"/>
        <v>42305.333333333328</v>
      </c>
      <c r="K334">
        <v>1442420377</v>
      </c>
      <c r="L334" s="16">
        <f t="shared" si="3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3"/>
        <v>1.13015</v>
      </c>
      <c r="R334" s="8">
        <f t="shared" si="30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14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31"/>
        <v>42467.59480324074</v>
      </c>
      <c r="K335">
        <v>1457450191</v>
      </c>
      <c r="L335" s="16">
        <f t="shared" si="3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3"/>
        <v>1.252275</v>
      </c>
      <c r="R335" s="8">
        <f t="shared" si="30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14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31"/>
        <v>42139.791666666672</v>
      </c>
      <c r="K336">
        <v>1428423757</v>
      </c>
      <c r="L336" s="16">
        <f t="shared" si="3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3"/>
        <v>1.0119</v>
      </c>
      <c r="R336" s="8">
        <f t="shared" si="30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14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31"/>
        <v>42132.916666666672</v>
      </c>
      <c r="K337">
        <v>1428428515</v>
      </c>
      <c r="L337" s="16">
        <f t="shared" si="3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3"/>
        <v>1.0276470588235294</v>
      </c>
      <c r="R337" s="8">
        <f t="shared" si="30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14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31"/>
        <v>42321.637939814813</v>
      </c>
      <c r="K338">
        <v>1444832318</v>
      </c>
      <c r="L338" s="16">
        <f t="shared" si="3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3"/>
        <v>1.1683911999999999</v>
      </c>
      <c r="R338" s="8">
        <f t="shared" si="30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14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31"/>
        <v>42077.086898148147</v>
      </c>
      <c r="K339">
        <v>1423710308</v>
      </c>
      <c r="L339" s="16">
        <f t="shared" si="3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3"/>
        <v>1.0116833333333335</v>
      </c>
      <c r="R339" s="8">
        <f t="shared" si="30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14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31"/>
        <v>42616.041666666672</v>
      </c>
      <c r="K340">
        <v>1468001290</v>
      </c>
      <c r="L340" s="16">
        <f t="shared" si="3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3"/>
        <v>1.1013360000000001</v>
      </c>
      <c r="R340" s="8">
        <f t="shared" si="30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14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31"/>
        <v>42123.760046296295</v>
      </c>
      <c r="K341">
        <v>1427739268</v>
      </c>
      <c r="L341" s="16">
        <f t="shared" si="3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3"/>
        <v>1.0808333333333333</v>
      </c>
      <c r="R341" s="8">
        <f t="shared" si="30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14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31"/>
        <v>42802.875</v>
      </c>
      <c r="K342">
        <v>1486397007</v>
      </c>
      <c r="L342" s="16">
        <f t="shared" si="3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3"/>
        <v>1.2502285714285715</v>
      </c>
      <c r="R342" s="8">
        <f t="shared" si="30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14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31"/>
        <v>41913.165972222225</v>
      </c>
      <c r="K343">
        <v>1410555998</v>
      </c>
      <c r="L343" s="16">
        <f t="shared" si="3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3"/>
        <v>1.0671428571428572</v>
      </c>
      <c r="R343" s="8">
        <f t="shared" si="30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14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31"/>
        <v>42489.780844907407</v>
      </c>
      <c r="K344">
        <v>1459363465</v>
      </c>
      <c r="L344" s="16">
        <f t="shared" si="3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3"/>
        <v>1.0036639999999999</v>
      </c>
      <c r="R344" s="8">
        <f t="shared" si="30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14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31"/>
        <v>41957.125</v>
      </c>
      <c r="K345">
        <v>1413308545</v>
      </c>
      <c r="L345" s="16">
        <f t="shared" si="3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3"/>
        <v>1.0202863333333334</v>
      </c>
      <c r="R345" s="8">
        <f t="shared" si="30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14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31"/>
        <v>42156.097222222219</v>
      </c>
      <c r="K346">
        <v>1429312694</v>
      </c>
      <c r="L346" s="16">
        <f t="shared" si="3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3"/>
        <v>1.0208358208955224</v>
      </c>
      <c r="R346" s="8">
        <f t="shared" si="30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14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31"/>
        <v>42144.944328703699</v>
      </c>
      <c r="K347">
        <v>1429569590</v>
      </c>
      <c r="L347" s="16">
        <f t="shared" si="3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3"/>
        <v>1.2327586206896552</v>
      </c>
      <c r="R347" s="8">
        <f t="shared" si="30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14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31"/>
        <v>42291.500243055561</v>
      </c>
      <c r="K348">
        <v>1442232021</v>
      </c>
      <c r="L348" s="16">
        <f t="shared" si="3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3"/>
        <v>1.7028880000000002</v>
      </c>
      <c r="R348" s="8">
        <f t="shared" si="30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14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31"/>
        <v>42322.537141203706</v>
      </c>
      <c r="K349">
        <v>1444910009</v>
      </c>
      <c r="L349" s="16">
        <f t="shared" si="3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3"/>
        <v>1.1159049999999999</v>
      </c>
      <c r="R349" s="8">
        <f t="shared" si="30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14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31"/>
        <v>42237.58699074074</v>
      </c>
      <c r="K350">
        <v>1437573916</v>
      </c>
      <c r="L350" s="16">
        <f t="shared" si="3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3"/>
        <v>1.03</v>
      </c>
      <c r="R350" s="8">
        <f t="shared" si="30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14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31"/>
        <v>42790.498935185184</v>
      </c>
      <c r="K351">
        <v>1485345508</v>
      </c>
      <c r="L351" s="16">
        <f t="shared" si="3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3"/>
        <v>1.0663570159857905</v>
      </c>
      <c r="R351" s="8">
        <f t="shared" si="30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14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31"/>
        <v>42624.165972222225</v>
      </c>
      <c r="K352">
        <v>1470274509</v>
      </c>
      <c r="L352" s="16">
        <f t="shared" si="3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3"/>
        <v>1.1476</v>
      </c>
      <c r="R352" s="8">
        <f t="shared" si="30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14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31"/>
        <v>42467.923078703709</v>
      </c>
      <c r="K353">
        <v>1456614554</v>
      </c>
      <c r="L353" s="16">
        <f t="shared" si="3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3"/>
        <v>1.2734117647058822</v>
      </c>
      <c r="R353" s="8">
        <f t="shared" si="30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14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31"/>
        <v>41920.167453703703</v>
      </c>
      <c r="K354">
        <v>1410148868</v>
      </c>
      <c r="L354" s="16">
        <f t="shared" si="3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3"/>
        <v>1.1656</v>
      </c>
      <c r="R354" s="8">
        <f t="shared" si="30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14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31"/>
        <v>42327.833553240736</v>
      </c>
      <c r="K355">
        <v>1445367619</v>
      </c>
      <c r="L355" s="16">
        <f t="shared" si="3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3"/>
        <v>1.0861819426615318</v>
      </c>
      <c r="R355" s="8">
        <f t="shared" si="30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14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31"/>
        <v>42468.786122685182</v>
      </c>
      <c r="K356">
        <v>1457553121</v>
      </c>
      <c r="L356" s="16">
        <f t="shared" si="3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3"/>
        <v>1.0394285714285714</v>
      </c>
      <c r="R356" s="8">
        <f t="shared" si="30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14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31"/>
        <v>41974.3355787037</v>
      </c>
      <c r="K357">
        <v>1414738994</v>
      </c>
      <c r="L357" s="16">
        <f t="shared" si="3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3"/>
        <v>1.1625714285714286</v>
      </c>
      <c r="R357" s="8">
        <f t="shared" si="30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14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31"/>
        <v>42445.761493055557</v>
      </c>
      <c r="K358">
        <v>1455563793</v>
      </c>
      <c r="L358" s="16">
        <f t="shared" si="3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3"/>
        <v>1.0269239999999999</v>
      </c>
      <c r="R358" s="8">
        <f t="shared" si="30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14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31"/>
        <v>42118.222187499996</v>
      </c>
      <c r="K359">
        <v>1426396797</v>
      </c>
      <c r="L359" s="16">
        <f t="shared" si="3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3"/>
        <v>1.74</v>
      </c>
      <c r="R359" s="8">
        <f t="shared" si="30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14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31"/>
        <v>42536.625</v>
      </c>
      <c r="K360">
        <v>1463517521</v>
      </c>
      <c r="L360" s="16">
        <f t="shared" si="3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3"/>
        <v>1.03088</v>
      </c>
      <c r="R360" s="8">
        <f t="shared" si="30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14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31"/>
        <v>41957.216666666667</v>
      </c>
      <c r="K361">
        <v>1414028490</v>
      </c>
      <c r="L361" s="16">
        <f t="shared" si="3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3"/>
        <v>1.0485537190082646</v>
      </c>
      <c r="R361" s="8">
        <f t="shared" si="30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14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31"/>
        <v>42208.132638888885</v>
      </c>
      <c r="K362">
        <v>1433799180</v>
      </c>
      <c r="L362" s="16">
        <f t="shared" si="3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3"/>
        <v>1.0137499999999999</v>
      </c>
      <c r="R362" s="8">
        <f t="shared" si="30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14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31"/>
        <v>41966.042893518519</v>
      </c>
      <c r="K363">
        <v>1414108906</v>
      </c>
      <c r="L363" s="16">
        <f t="shared" si="3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3"/>
        <v>1.1107699999999998</v>
      </c>
      <c r="R363" s="8">
        <f t="shared" si="30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14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31"/>
        <v>41859</v>
      </c>
      <c r="K364">
        <v>1405573391</v>
      </c>
      <c r="L364" s="16">
        <f t="shared" si="3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3"/>
        <v>1.2415933781686497</v>
      </c>
      <c r="R364" s="8">
        <f t="shared" si="30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14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31"/>
        <v>40300.806944444441</v>
      </c>
      <c r="K365">
        <v>1268934736</v>
      </c>
      <c r="L365" s="16">
        <f t="shared" si="3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3"/>
        <v>1.0133333333333334</v>
      </c>
      <c r="R365" s="8">
        <f t="shared" si="30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14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31"/>
        <v>41811.165972222225</v>
      </c>
      <c r="K366">
        <v>1400704672</v>
      </c>
      <c r="L366" s="16">
        <f t="shared" si="3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3"/>
        <v>1.1016142857142857</v>
      </c>
      <c r="R366" s="8">
        <f t="shared" si="30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14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31"/>
        <v>41698.606469907405</v>
      </c>
      <c r="K367">
        <v>1391005999</v>
      </c>
      <c r="L367" s="16">
        <f t="shared" si="3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3"/>
        <v>1.0397333333333334</v>
      </c>
      <c r="R367" s="8">
        <f t="shared" si="30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14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31"/>
        <v>41049.793032407404</v>
      </c>
      <c r="K368">
        <v>1334948518</v>
      </c>
      <c r="L368" s="16">
        <f t="shared" si="3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3"/>
        <v>1.013157894736842</v>
      </c>
      <c r="R368" s="8">
        <f t="shared" si="30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14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31"/>
        <v>41395.207638888889</v>
      </c>
      <c r="K369">
        <v>1363960278</v>
      </c>
      <c r="L369" s="16">
        <f t="shared" si="3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3"/>
        <v>1.033501</v>
      </c>
      <c r="R369" s="8">
        <f t="shared" si="30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14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31"/>
        <v>42078.563912037032</v>
      </c>
      <c r="K370">
        <v>1423405922</v>
      </c>
      <c r="L370" s="16">
        <f t="shared" si="3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3"/>
        <v>1.04112</v>
      </c>
      <c r="R370" s="8">
        <f t="shared" si="30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14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31"/>
        <v>40923.551724537036</v>
      </c>
      <c r="K371">
        <v>1324041269</v>
      </c>
      <c r="L371" s="16">
        <f t="shared" si="3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3"/>
        <v>1.1015569230769231</v>
      </c>
      <c r="R371" s="8">
        <f t="shared" si="30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14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31"/>
        <v>42741.795138888891</v>
      </c>
      <c r="K372">
        <v>1481137500</v>
      </c>
      <c r="L372" s="16">
        <f t="shared" si="3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3"/>
        <v>1.2202</v>
      </c>
      <c r="R372" s="8">
        <f t="shared" si="30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14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31"/>
        <v>41306.767812500002</v>
      </c>
      <c r="K373">
        <v>1355855139</v>
      </c>
      <c r="L373" s="16">
        <f t="shared" si="3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3"/>
        <v>1.1416866666666667</v>
      </c>
      <c r="R373" s="8">
        <f t="shared" si="30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14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31"/>
        <v>42465.666666666672</v>
      </c>
      <c r="K374">
        <v>1456408244</v>
      </c>
      <c r="L374" s="16">
        <f t="shared" si="3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3"/>
        <v>1.2533333333333334</v>
      </c>
      <c r="R374" s="8">
        <f t="shared" si="30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14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31"/>
        <v>41108.91201388889</v>
      </c>
      <c r="K375">
        <v>1340056398</v>
      </c>
      <c r="L375" s="16">
        <f t="shared" si="3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3"/>
        <v>1.0666666666666667</v>
      </c>
      <c r="R375" s="8">
        <f t="shared" si="30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14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31"/>
        <v>40802.889247685183</v>
      </c>
      <c r="K376">
        <v>1312320031</v>
      </c>
      <c r="L376" s="16">
        <f t="shared" si="3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3"/>
        <v>1.3065</v>
      </c>
      <c r="R376" s="8">
        <f t="shared" si="30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14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31"/>
        <v>41699.720833333333</v>
      </c>
      <c r="K377">
        <v>1390088311</v>
      </c>
      <c r="L377" s="16">
        <f t="shared" si="3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3"/>
        <v>1.2</v>
      </c>
      <c r="R377" s="8">
        <f t="shared" si="30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14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31"/>
        <v>42607.452731481477</v>
      </c>
      <c r="K378">
        <v>1469443916</v>
      </c>
      <c r="L378" s="16">
        <f t="shared" si="3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3"/>
        <v>1.0595918367346939</v>
      </c>
      <c r="R378" s="8">
        <f t="shared" si="30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14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31"/>
        <v>42322.292361111111</v>
      </c>
      <c r="K379">
        <v>1444888868</v>
      </c>
      <c r="L379" s="16">
        <f t="shared" si="3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3"/>
        <v>1.1439999999999999</v>
      </c>
      <c r="R379" s="8">
        <f t="shared" si="30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14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31"/>
        <v>42394.994444444441</v>
      </c>
      <c r="K380">
        <v>1451655808</v>
      </c>
      <c r="L380" s="16">
        <f t="shared" si="3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3"/>
        <v>1.1176666666666666</v>
      </c>
      <c r="R380" s="8">
        <f t="shared" si="30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14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31"/>
        <v>41032.688333333332</v>
      </c>
      <c r="K381">
        <v>1332174672</v>
      </c>
      <c r="L381" s="16">
        <f t="shared" si="3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3"/>
        <v>1.1608000000000001</v>
      </c>
      <c r="R381" s="8">
        <f t="shared" si="30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14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31"/>
        <v>42392.719814814816</v>
      </c>
      <c r="K382">
        <v>1451409392</v>
      </c>
      <c r="L382" s="16">
        <f t="shared" si="3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3"/>
        <v>1.415</v>
      </c>
      <c r="R382" s="8">
        <f t="shared" si="30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14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31"/>
        <v>41120.208333333336</v>
      </c>
      <c r="K383">
        <v>1340642717</v>
      </c>
      <c r="L383" s="16">
        <f t="shared" si="3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3"/>
        <v>1.0472999999999999</v>
      </c>
      <c r="R383" s="8">
        <f t="shared" si="30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14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31"/>
        <v>41158.709490740745</v>
      </c>
      <c r="K384">
        <v>1345741300</v>
      </c>
      <c r="L384" s="16">
        <f t="shared" si="3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3"/>
        <v>2.5583333333333331</v>
      </c>
      <c r="R384" s="8">
        <f t="shared" si="30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14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31"/>
        <v>41778.117581018516</v>
      </c>
      <c r="K385">
        <v>1398480559</v>
      </c>
      <c r="L385" s="16">
        <f t="shared" si="3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3"/>
        <v>2.0670670670670672</v>
      </c>
      <c r="R385" s="8">
        <f t="shared" si="30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14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si="31"/>
        <v>42010.781793981485</v>
      </c>
      <c r="K386">
        <v>1417977947</v>
      </c>
      <c r="L386" s="16">
        <f t="shared" si="3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3"/>
        <v>1.1210500000000001</v>
      </c>
      <c r="R386" s="8">
        <f t="shared" ref="R386:R449" si="36">pledged/backers_count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14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ref="J387:J450" si="37">(((I387/60)/60)/24)+DATE(1970,1,1)</f>
        <v>41964.626168981486</v>
      </c>
      <c r="K387">
        <v>1413986501</v>
      </c>
      <c r="L387" s="16">
        <f t="shared" ref="L387:L450" si="38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9">E387/D387</f>
        <v>1.05982</v>
      </c>
      <c r="R387" s="8">
        <f t="shared" si="36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14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37"/>
        <v>42226.951284722221</v>
      </c>
      <c r="K388">
        <v>1437950991</v>
      </c>
      <c r="L388" s="16">
        <f t="shared" si="38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9"/>
        <v>1.0016666666666667</v>
      </c>
      <c r="R388" s="8">
        <f t="shared" si="36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14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37"/>
        <v>42231.25</v>
      </c>
      <c r="K389">
        <v>1436976858</v>
      </c>
      <c r="L389" s="16">
        <f t="shared" si="38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9"/>
        <v>2.1398947368421051</v>
      </c>
      <c r="R389" s="8">
        <f t="shared" si="36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14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37"/>
        <v>42579.076157407413</v>
      </c>
      <c r="K390">
        <v>1467078580</v>
      </c>
      <c r="L390" s="16">
        <f t="shared" si="38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9"/>
        <v>1.2616000000000001</v>
      </c>
      <c r="R390" s="8">
        <f t="shared" si="36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14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37"/>
        <v>41705.957638888889</v>
      </c>
      <c r="K391">
        <v>1391477450</v>
      </c>
      <c r="L391" s="16">
        <f t="shared" si="38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9"/>
        <v>1.8153547058823529</v>
      </c>
      <c r="R391" s="8">
        <f t="shared" si="36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14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37"/>
        <v>42132.036712962959</v>
      </c>
      <c r="K392">
        <v>1429318372</v>
      </c>
      <c r="L392" s="16">
        <f t="shared" si="38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9"/>
        <v>1</v>
      </c>
      <c r="R392" s="8">
        <f t="shared" si="36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14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37"/>
        <v>40895.040972222225</v>
      </c>
      <c r="K393">
        <v>1321578051</v>
      </c>
      <c r="L393" s="16">
        <f t="shared" si="38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9"/>
        <v>1.0061</v>
      </c>
      <c r="R393" s="8">
        <f t="shared" si="36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14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37"/>
        <v>40794.125</v>
      </c>
      <c r="K394">
        <v>1312823571</v>
      </c>
      <c r="L394" s="16">
        <f t="shared" si="3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9"/>
        <v>1.009027027027027</v>
      </c>
      <c r="R394" s="8">
        <f t="shared" si="36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14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37"/>
        <v>41557.708935185183</v>
      </c>
      <c r="K395">
        <v>1378746052</v>
      </c>
      <c r="L395" s="16">
        <f t="shared" si="3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9"/>
        <v>1.10446</v>
      </c>
      <c r="R395" s="8">
        <f t="shared" si="36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14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37"/>
        <v>42477.776412037041</v>
      </c>
      <c r="K396">
        <v>1455737882</v>
      </c>
      <c r="L396" s="16">
        <f t="shared" si="3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9"/>
        <v>1.118936170212766</v>
      </c>
      <c r="R396" s="8">
        <f t="shared" si="36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14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37"/>
        <v>41026.897222222222</v>
      </c>
      <c r="K397">
        <v>1332452960</v>
      </c>
      <c r="L397" s="16">
        <f t="shared" si="3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9"/>
        <v>1.0804450000000001</v>
      </c>
      <c r="R397" s="8">
        <f t="shared" si="36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14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37"/>
        <v>41097.564884259256</v>
      </c>
      <c r="K398">
        <v>1340372006</v>
      </c>
      <c r="L398" s="16">
        <f t="shared" si="3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9"/>
        <v>1.0666666666666667</v>
      </c>
      <c r="R398" s="8">
        <f t="shared" si="36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14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37"/>
        <v>40422.155555555553</v>
      </c>
      <c r="K399">
        <v>1279651084</v>
      </c>
      <c r="L399" s="16">
        <f t="shared" si="3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9"/>
        <v>1.0390027322404372</v>
      </c>
      <c r="R399" s="8">
        <f t="shared" si="36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14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37"/>
        <v>42123.793124999997</v>
      </c>
      <c r="K400">
        <v>1426446126</v>
      </c>
      <c r="L400" s="16">
        <f t="shared" si="3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9"/>
        <v>1.2516</v>
      </c>
      <c r="R400" s="8">
        <f t="shared" si="36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14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37"/>
        <v>42718.5</v>
      </c>
      <c r="K401">
        <v>1479070867</v>
      </c>
      <c r="L401" s="16">
        <f t="shared" si="3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9"/>
        <v>1.0680499999999999</v>
      </c>
      <c r="R401" s="8">
        <f t="shared" si="36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14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37"/>
        <v>41776.145833333336</v>
      </c>
      <c r="K402">
        <v>1397661347</v>
      </c>
      <c r="L402" s="16">
        <f t="shared" si="3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9"/>
        <v>1.1230249999999999</v>
      </c>
      <c r="R402" s="8">
        <f t="shared" si="36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14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37"/>
        <v>40762.842245370368</v>
      </c>
      <c r="K403">
        <v>1310155970</v>
      </c>
      <c r="L403" s="16">
        <f t="shared" si="3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9"/>
        <v>1.0381199999999999</v>
      </c>
      <c r="R403" s="8">
        <f t="shared" si="36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14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37"/>
        <v>42313.58121527778</v>
      </c>
      <c r="K404">
        <v>1444913817</v>
      </c>
      <c r="L404" s="16">
        <f t="shared" si="3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9"/>
        <v>1.4165000000000001</v>
      </c>
      <c r="R404" s="8">
        <f t="shared" si="36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14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37"/>
        <v>40765.297222222223</v>
      </c>
      <c r="K405">
        <v>1308900441</v>
      </c>
      <c r="L405" s="16">
        <f t="shared" si="3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9"/>
        <v>1.0526</v>
      </c>
      <c r="R405" s="8">
        <f t="shared" si="36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14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37"/>
        <v>41675.961111111108</v>
      </c>
      <c r="K406">
        <v>1389107062</v>
      </c>
      <c r="L406" s="16">
        <f t="shared" si="3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9"/>
        <v>1.0309142857142857</v>
      </c>
      <c r="R406" s="8">
        <f t="shared" si="36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14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37"/>
        <v>41704.08494212963</v>
      </c>
      <c r="K407">
        <v>1391479339</v>
      </c>
      <c r="L407" s="16">
        <f t="shared" si="3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9"/>
        <v>1.0765957446808512</v>
      </c>
      <c r="R407" s="8">
        <f t="shared" si="36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14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37"/>
        <v>40672.249305555553</v>
      </c>
      <c r="K408">
        <v>1301975637</v>
      </c>
      <c r="L408" s="16">
        <f t="shared" si="3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9"/>
        <v>1.0770464285714285</v>
      </c>
      <c r="R408" s="8">
        <f t="shared" si="36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14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37"/>
        <v>40866.912615740745</v>
      </c>
      <c r="K409">
        <v>1316552050</v>
      </c>
      <c r="L409" s="16">
        <f t="shared" si="3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9"/>
        <v>1.0155000000000001</v>
      </c>
      <c r="R409" s="8">
        <f t="shared" si="36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14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37"/>
        <v>41583.777662037035</v>
      </c>
      <c r="K410">
        <v>1380217190</v>
      </c>
      <c r="L410" s="16">
        <f t="shared" si="3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9"/>
        <v>1.0143766666666667</v>
      </c>
      <c r="R410" s="8">
        <f t="shared" si="36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14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37"/>
        <v>42573.862777777773</v>
      </c>
      <c r="K411">
        <v>1466628144</v>
      </c>
      <c r="L411" s="16">
        <f t="shared" si="3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9"/>
        <v>1.3680000000000001</v>
      </c>
      <c r="R411" s="8">
        <f t="shared" si="36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14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37"/>
        <v>42173.981446759266</v>
      </c>
      <c r="K412">
        <v>1429486397</v>
      </c>
      <c r="L412" s="16">
        <f t="shared" si="3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9"/>
        <v>1.2829999999999999</v>
      </c>
      <c r="R412" s="8">
        <f t="shared" si="36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14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37"/>
        <v>41630.208333333336</v>
      </c>
      <c r="K413">
        <v>1384920804</v>
      </c>
      <c r="L413" s="16">
        <f t="shared" si="3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9"/>
        <v>1.0105</v>
      </c>
      <c r="R413" s="8">
        <f t="shared" si="36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14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37"/>
        <v>41115.742800925924</v>
      </c>
      <c r="K414">
        <v>1341856178</v>
      </c>
      <c r="L414" s="16">
        <f t="shared" si="3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9"/>
        <v>1.2684</v>
      </c>
      <c r="R414" s="8">
        <f t="shared" si="36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14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37"/>
        <v>41109.877442129626</v>
      </c>
      <c r="K415">
        <v>1340139811</v>
      </c>
      <c r="L415" s="16">
        <f t="shared" si="3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9"/>
        <v>1.0508593749999999</v>
      </c>
      <c r="R415" s="8">
        <f t="shared" si="36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14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37"/>
        <v>41559.063252314816</v>
      </c>
      <c r="K416">
        <v>1378949465</v>
      </c>
      <c r="L416" s="16">
        <f t="shared" si="3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9"/>
        <v>1.0285405405405406</v>
      </c>
      <c r="R416" s="8">
        <f t="shared" si="36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14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37"/>
        <v>41929.5</v>
      </c>
      <c r="K417">
        <v>1411417602</v>
      </c>
      <c r="L417" s="16">
        <f t="shared" si="38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9"/>
        <v>1.0214714285714286</v>
      </c>
      <c r="R417" s="8">
        <f t="shared" si="36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14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37"/>
        <v>41678.396192129629</v>
      </c>
      <c r="K418">
        <v>1389259831</v>
      </c>
      <c r="L418" s="16">
        <f t="shared" si="3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9"/>
        <v>1.2021700000000002</v>
      </c>
      <c r="R418" s="8">
        <f t="shared" si="36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14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37"/>
        <v>41372.189583333333</v>
      </c>
      <c r="K419">
        <v>1364426260</v>
      </c>
      <c r="L419" s="16">
        <f t="shared" si="3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9"/>
        <v>1.0024761904761905</v>
      </c>
      <c r="R419" s="8">
        <f t="shared" si="36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14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37"/>
        <v>42208.282372685186</v>
      </c>
      <c r="K420">
        <v>1435041997</v>
      </c>
      <c r="L420" s="16">
        <f t="shared" si="3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9"/>
        <v>1.0063392857142857</v>
      </c>
      <c r="R420" s="8">
        <f t="shared" si="36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14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37"/>
        <v>41454.842442129629</v>
      </c>
      <c r="K421">
        <v>1367352787</v>
      </c>
      <c r="L421" s="16">
        <f t="shared" si="3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9"/>
        <v>1.004375</v>
      </c>
      <c r="R421" s="8">
        <f t="shared" si="36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4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37"/>
        <v>41712.194803240738</v>
      </c>
      <c r="K422">
        <v>1392183631</v>
      </c>
      <c r="L422" s="16">
        <f t="shared" si="38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9"/>
        <v>4.3939393939393936E-3</v>
      </c>
      <c r="R422" s="8">
        <f t="shared" si="36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4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37"/>
        <v>42237.491388888884</v>
      </c>
      <c r="K423">
        <v>1434973656</v>
      </c>
      <c r="L423" s="16">
        <f t="shared" si="3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9"/>
        <v>2.0066666666666667E-2</v>
      </c>
      <c r="R423" s="8">
        <f t="shared" si="36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4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37"/>
        <v>41893.260381944441</v>
      </c>
      <c r="K424">
        <v>1407824097</v>
      </c>
      <c r="L424" s="16">
        <f t="shared" si="3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9"/>
        <v>1.0749999999999999E-2</v>
      </c>
      <c r="R424" s="8">
        <f t="shared" si="36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4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37"/>
        <v>41430.92627314815</v>
      </c>
      <c r="K425">
        <v>1367878430</v>
      </c>
      <c r="L425" s="16">
        <f t="shared" si="3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9"/>
        <v>7.6499999999999997E-3</v>
      </c>
      <c r="R425" s="8">
        <f t="shared" si="36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4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37"/>
        <v>40994.334479166668</v>
      </c>
      <c r="K426">
        <v>1327568499</v>
      </c>
      <c r="L426" s="16">
        <f t="shared" si="3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9"/>
        <v>6.7966666666666675E-2</v>
      </c>
      <c r="R426" s="8">
        <f t="shared" si="36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4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37"/>
        <v>42335.902824074074</v>
      </c>
      <c r="K427">
        <v>1443472804</v>
      </c>
      <c r="L427" s="16">
        <f t="shared" si="3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9"/>
        <v>1.2E-4</v>
      </c>
      <c r="R427" s="8">
        <f t="shared" si="36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4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37"/>
        <v>42430.711967592593</v>
      </c>
      <c r="K428">
        <v>1454259914</v>
      </c>
      <c r="L428" s="16">
        <f t="shared" si="3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9"/>
        <v>1.3299999999999999E-2</v>
      </c>
      <c r="R428" s="8">
        <f t="shared" si="36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4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37"/>
        <v>42299.790972222225</v>
      </c>
      <c r="K429">
        <v>1444340940</v>
      </c>
      <c r="L429" s="16">
        <f t="shared" si="3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9"/>
        <v>0</v>
      </c>
      <c r="R429" s="8" t="e">
        <f t="shared" si="36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4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37"/>
        <v>41806.916666666664</v>
      </c>
      <c r="K430">
        <v>1400523845</v>
      </c>
      <c r="L430" s="16">
        <f t="shared" si="3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9"/>
        <v>5.6333333333333332E-2</v>
      </c>
      <c r="R430" s="8">
        <f t="shared" si="36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4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37"/>
        <v>40144.207638888889</v>
      </c>
      <c r="K431">
        <v>1252964282</v>
      </c>
      <c r="L431" s="16">
        <f t="shared" si="3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9"/>
        <v>0</v>
      </c>
      <c r="R431" s="8" t="e">
        <f t="shared" si="36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4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37"/>
        <v>41528.107256944444</v>
      </c>
      <c r="K432">
        <v>1377570867</v>
      </c>
      <c r="L432" s="16">
        <f t="shared" si="3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9"/>
        <v>2.4E-2</v>
      </c>
      <c r="R432" s="8">
        <f t="shared" si="36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4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37"/>
        <v>42556.871331018512</v>
      </c>
      <c r="K433">
        <v>1465160083</v>
      </c>
      <c r="L433" s="16">
        <f t="shared" si="3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9"/>
        <v>0.13833333333333334</v>
      </c>
      <c r="R433" s="8">
        <f t="shared" si="36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4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37"/>
        <v>42298.726631944446</v>
      </c>
      <c r="K434">
        <v>1440264381</v>
      </c>
      <c r="L434" s="16">
        <f t="shared" si="3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9"/>
        <v>9.5000000000000001E-2</v>
      </c>
      <c r="R434" s="8">
        <f t="shared" si="36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4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37"/>
        <v>42288.629884259266</v>
      </c>
      <c r="K435">
        <v>1439392022</v>
      </c>
      <c r="L435" s="16">
        <f t="shared" si="3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9"/>
        <v>0</v>
      </c>
      <c r="R435" s="8" t="e">
        <f t="shared" si="36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4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37"/>
        <v>41609.876180555555</v>
      </c>
      <c r="K436">
        <v>1383076902</v>
      </c>
      <c r="L436" s="16">
        <f t="shared" si="3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9"/>
        <v>0.05</v>
      </c>
      <c r="R436" s="8">
        <f t="shared" si="36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4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37"/>
        <v>41530.747453703705</v>
      </c>
      <c r="K437">
        <v>1376502980</v>
      </c>
      <c r="L437" s="16">
        <f t="shared" si="3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9"/>
        <v>2.7272727272727273E-5</v>
      </c>
      <c r="R437" s="8">
        <f t="shared" si="36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4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37"/>
        <v>41486.36241898148</v>
      </c>
      <c r="K438">
        <v>1372668113</v>
      </c>
      <c r="L438" s="16">
        <f t="shared" si="38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9"/>
        <v>0</v>
      </c>
      <c r="R438" s="8" t="e">
        <f t="shared" si="36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4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37"/>
        <v>42651.31858796296</v>
      </c>
      <c r="K439">
        <v>1470728326</v>
      </c>
      <c r="L439" s="16">
        <f t="shared" si="38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9"/>
        <v>0</v>
      </c>
      <c r="R439" s="8" t="e">
        <f t="shared" si="36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4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37"/>
        <v>42326.302754629629</v>
      </c>
      <c r="K440">
        <v>1445235358</v>
      </c>
      <c r="L440" s="16">
        <f t="shared" si="3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9"/>
        <v>9.3799999999999994E-2</v>
      </c>
      <c r="R440" s="8">
        <f t="shared" si="36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4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37"/>
        <v>41929.761782407404</v>
      </c>
      <c r="K441">
        <v>1412705818</v>
      </c>
      <c r="L441" s="16">
        <f t="shared" si="3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9"/>
        <v>0</v>
      </c>
      <c r="R441" s="8" t="e">
        <f t="shared" si="36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4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37"/>
        <v>42453.943900462968</v>
      </c>
      <c r="K442">
        <v>1456270753</v>
      </c>
      <c r="L442" s="16">
        <f t="shared" si="3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9"/>
        <v>1E-3</v>
      </c>
      <c r="R442" s="8">
        <f t="shared" si="36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4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37"/>
        <v>41580.793935185182</v>
      </c>
      <c r="K443">
        <v>1380826996</v>
      </c>
      <c r="L443" s="16">
        <f t="shared" si="3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9"/>
        <v>0</v>
      </c>
      <c r="R443" s="8" t="e">
        <f t="shared" si="36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 s="14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37"/>
        <v>42054.888692129629</v>
      </c>
      <c r="K444">
        <v>1421788783</v>
      </c>
      <c r="L444" s="16">
        <f t="shared" si="3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9"/>
        <v>0.39358823529411763</v>
      </c>
      <c r="R444" s="8">
        <f t="shared" si="36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4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37"/>
        <v>41680.015057870369</v>
      </c>
      <c r="K445">
        <v>1389399701</v>
      </c>
      <c r="L445" s="16">
        <f t="shared" si="3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9"/>
        <v>1E-3</v>
      </c>
      <c r="R445" s="8">
        <f t="shared" si="36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4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37"/>
        <v>40954.906956018516</v>
      </c>
      <c r="K446">
        <v>1324158361</v>
      </c>
      <c r="L446" s="16">
        <f t="shared" si="3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9"/>
        <v>0.05</v>
      </c>
      <c r="R446" s="8">
        <f t="shared" si="36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4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37"/>
        <v>42145.335358796292</v>
      </c>
      <c r="K447">
        <v>1430899375</v>
      </c>
      <c r="L447" s="16">
        <f t="shared" si="3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9"/>
        <v>3.3333333333333335E-5</v>
      </c>
      <c r="R447" s="8">
        <f t="shared" si="36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4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37"/>
        <v>42067.083564814813</v>
      </c>
      <c r="K448">
        <v>1422842420</v>
      </c>
      <c r="L448" s="16">
        <f t="shared" si="3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9"/>
        <v>7.2952380952380949E-2</v>
      </c>
      <c r="R448" s="8">
        <f t="shared" si="36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4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37"/>
        <v>41356.513460648144</v>
      </c>
      <c r="K449">
        <v>1361884763</v>
      </c>
      <c r="L449" s="16">
        <f t="shared" si="3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9"/>
        <v>1.6666666666666666E-4</v>
      </c>
      <c r="R449" s="8">
        <f t="shared" si="36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4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si="37"/>
        <v>41773.758043981477</v>
      </c>
      <c r="K450">
        <v>1398363095</v>
      </c>
      <c r="L450" s="16">
        <f t="shared" si="3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9"/>
        <v>3.2804E-2</v>
      </c>
      <c r="R450" s="8">
        <f t="shared" ref="R450:R513" si="42">pledged/backers_count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4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ref="J451:J514" si="43">(((I451/60)/60)/24)+DATE(1970,1,1)</f>
        <v>41564.568113425928</v>
      </c>
      <c r="K451">
        <v>1379425085</v>
      </c>
      <c r="L451" s="16">
        <f t="shared" ref="L451:L514" si="4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5">E451/D451</f>
        <v>2.2499999999999999E-2</v>
      </c>
      <c r="R451" s="8">
        <f t="shared" si="42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4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43"/>
        <v>41684.946759259255</v>
      </c>
      <c r="K452">
        <v>1389825800</v>
      </c>
      <c r="L452" s="16">
        <f t="shared" si="4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5"/>
        <v>7.92E-3</v>
      </c>
      <c r="R452" s="8">
        <f t="shared" si="42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4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43"/>
        <v>41664.715173611112</v>
      </c>
      <c r="K453">
        <v>1388077791</v>
      </c>
      <c r="L453" s="16">
        <f t="shared" si="4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5"/>
        <v>0</v>
      </c>
      <c r="R453" s="8" t="e">
        <f t="shared" si="42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4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43"/>
        <v>42137.703877314809</v>
      </c>
      <c r="K454">
        <v>1428944015</v>
      </c>
      <c r="L454" s="16">
        <f t="shared" si="4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5"/>
        <v>0.64</v>
      </c>
      <c r="R454" s="8">
        <f t="shared" si="42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4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43"/>
        <v>42054.824988425928</v>
      </c>
      <c r="K455">
        <v>1422992879</v>
      </c>
      <c r="L455" s="16">
        <f t="shared" si="4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5"/>
        <v>2.740447957839262E-4</v>
      </c>
      <c r="R455" s="8">
        <f t="shared" si="42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4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43"/>
        <v>41969.551388888889</v>
      </c>
      <c r="K456">
        <v>1414343571</v>
      </c>
      <c r="L456" s="16">
        <f t="shared" si="4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5"/>
        <v>8.2000000000000007E-3</v>
      </c>
      <c r="R456" s="8">
        <f t="shared" si="42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4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43"/>
        <v>41016.021527777775</v>
      </c>
      <c r="K457">
        <v>1330733022</v>
      </c>
      <c r="L457" s="16">
        <f t="shared" si="4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5"/>
        <v>6.9230769230769226E-4</v>
      </c>
      <c r="R457" s="8">
        <f t="shared" si="42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4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43"/>
        <v>41569.165972222225</v>
      </c>
      <c r="K458">
        <v>1380559201</v>
      </c>
      <c r="L458" s="16">
        <f t="shared" si="4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5"/>
        <v>6.8631863186318634E-3</v>
      </c>
      <c r="R458" s="8">
        <f t="shared" si="42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4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43"/>
        <v>41867.767500000002</v>
      </c>
      <c r="K459">
        <v>1405621512</v>
      </c>
      <c r="L459" s="16">
        <f t="shared" si="4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5"/>
        <v>0</v>
      </c>
      <c r="R459" s="8" t="e">
        <f t="shared" si="42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4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43"/>
        <v>41408.69976851852</v>
      </c>
      <c r="K460">
        <v>1365958060</v>
      </c>
      <c r="L460" s="16">
        <f t="shared" si="4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5"/>
        <v>8.2100000000000006E-2</v>
      </c>
      <c r="R460" s="8">
        <f t="shared" si="42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4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43"/>
        <v>40860.682025462964</v>
      </c>
      <c r="K461">
        <v>1316013727</v>
      </c>
      <c r="L461" s="16">
        <f t="shared" si="44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5"/>
        <v>6.4102564102564103E-4</v>
      </c>
      <c r="R461" s="8">
        <f t="shared" si="42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4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43"/>
        <v>41791.166666666664</v>
      </c>
      <c r="K462">
        <v>1398862875</v>
      </c>
      <c r="L462" s="16">
        <f t="shared" si="4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5"/>
        <v>2.9411764705882353E-3</v>
      </c>
      <c r="R462" s="8">
        <f t="shared" si="42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4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43"/>
        <v>41427.84684027778</v>
      </c>
      <c r="K463">
        <v>1368476367</v>
      </c>
      <c r="L463" s="16">
        <f t="shared" si="44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5"/>
        <v>0</v>
      </c>
      <c r="R463" s="8" t="e">
        <f t="shared" si="42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4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43"/>
        <v>40765.126631944448</v>
      </c>
      <c r="K464">
        <v>1307761341</v>
      </c>
      <c r="L464" s="16">
        <f t="shared" si="4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5"/>
        <v>0</v>
      </c>
      <c r="R464" s="8" t="e">
        <f t="shared" si="42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4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43"/>
        <v>40810.710104166668</v>
      </c>
      <c r="K465">
        <v>1311699753</v>
      </c>
      <c r="L465" s="16">
        <f t="shared" si="4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5"/>
        <v>2.2727272727272728E-2</v>
      </c>
      <c r="R465" s="8">
        <f t="shared" si="42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4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43"/>
        <v>42508.848784722228</v>
      </c>
      <c r="K466">
        <v>1461874935</v>
      </c>
      <c r="L466" s="16">
        <f t="shared" si="4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5"/>
        <v>9.9009900990099011E-4</v>
      </c>
      <c r="R466" s="8">
        <f t="shared" si="42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 s="14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43"/>
        <v>41817.120069444441</v>
      </c>
      <c r="K467">
        <v>1402455174</v>
      </c>
      <c r="L467" s="16">
        <f t="shared" si="4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5"/>
        <v>0.26953125</v>
      </c>
      <c r="R467" s="8">
        <f t="shared" si="42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4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43"/>
        <v>41159.942870370374</v>
      </c>
      <c r="K468">
        <v>1344465464</v>
      </c>
      <c r="L468" s="16">
        <f t="shared" si="4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5"/>
        <v>7.6E-3</v>
      </c>
      <c r="R468" s="8">
        <f t="shared" si="42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4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43"/>
        <v>41180.679791666669</v>
      </c>
      <c r="K469">
        <v>1344961134</v>
      </c>
      <c r="L469" s="16">
        <f t="shared" si="4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5"/>
        <v>0.21575</v>
      </c>
      <c r="R469" s="8">
        <f t="shared" si="42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4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43"/>
        <v>41101.160474537035</v>
      </c>
      <c r="K470">
        <v>1336795283</v>
      </c>
      <c r="L470" s="16">
        <f t="shared" si="4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5"/>
        <v>0</v>
      </c>
      <c r="R470" s="8" t="e">
        <f t="shared" si="42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4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43"/>
        <v>41887.989861111113</v>
      </c>
      <c r="K471">
        <v>1404776724</v>
      </c>
      <c r="L471" s="16">
        <f t="shared" si="4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5"/>
        <v>0</v>
      </c>
      <c r="R471" s="8" t="e">
        <f t="shared" si="42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4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43"/>
        <v>41655.166666666664</v>
      </c>
      <c r="K472">
        <v>1385524889</v>
      </c>
      <c r="L472" s="16">
        <f t="shared" si="4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5"/>
        <v>1.0200000000000001E-2</v>
      </c>
      <c r="R472" s="8">
        <f t="shared" si="42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4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43"/>
        <v>41748.680312500001</v>
      </c>
      <c r="K473">
        <v>1394039979</v>
      </c>
      <c r="L473" s="16">
        <f t="shared" si="4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5"/>
        <v>0.11892727272727273</v>
      </c>
      <c r="R473" s="8">
        <f t="shared" si="42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4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43"/>
        <v>41874.922662037039</v>
      </c>
      <c r="K474">
        <v>1406239718</v>
      </c>
      <c r="L474" s="16">
        <f t="shared" si="4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5"/>
        <v>0.17624999999999999</v>
      </c>
      <c r="R474" s="8">
        <f t="shared" si="42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4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43"/>
        <v>41899.698136574072</v>
      </c>
      <c r="K475">
        <v>1408380319</v>
      </c>
      <c r="L475" s="16">
        <f t="shared" si="4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5"/>
        <v>2.87E-2</v>
      </c>
      <c r="R475" s="8">
        <f t="shared" si="42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4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43"/>
        <v>42783.329039351855</v>
      </c>
      <c r="K476">
        <v>1484726029</v>
      </c>
      <c r="L476" s="16">
        <f t="shared" si="4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5"/>
        <v>3.0303030303030303E-4</v>
      </c>
      <c r="R476" s="8">
        <f t="shared" si="42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4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43"/>
        <v>42130.086145833338</v>
      </c>
      <c r="K477">
        <v>1428285843</v>
      </c>
      <c r="L477" s="16">
        <f t="shared" si="4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5"/>
        <v>0</v>
      </c>
      <c r="R477" s="8" t="e">
        <f t="shared" si="42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4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43"/>
        <v>41793.165972222225</v>
      </c>
      <c r="K478">
        <v>1398727441</v>
      </c>
      <c r="L478" s="16">
        <f t="shared" si="4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5"/>
        <v>2.2302681818181819E-2</v>
      </c>
      <c r="R478" s="8">
        <f t="shared" si="42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4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43"/>
        <v>41047.83488425926</v>
      </c>
      <c r="K479">
        <v>1332187334</v>
      </c>
      <c r="L479" s="16">
        <f t="shared" si="44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5"/>
        <v>0</v>
      </c>
      <c r="R479" s="8" t="e">
        <f t="shared" si="42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4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43"/>
        <v>42095.869317129633</v>
      </c>
      <c r="K480">
        <v>1425333109</v>
      </c>
      <c r="L480" s="16">
        <f t="shared" si="4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5"/>
        <v>0</v>
      </c>
      <c r="R480" s="8" t="e">
        <f t="shared" si="42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4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43"/>
        <v>41964.449479166666</v>
      </c>
      <c r="K481">
        <v>1411379235</v>
      </c>
      <c r="L481" s="16">
        <f t="shared" si="4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5"/>
        <v>0.3256</v>
      </c>
      <c r="R481" s="8">
        <f t="shared" si="42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4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43"/>
        <v>41495.500173611108</v>
      </c>
      <c r="K482">
        <v>1373457615</v>
      </c>
      <c r="L482" s="16">
        <f t="shared" si="4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5"/>
        <v>0.19409999999999999</v>
      </c>
      <c r="R482" s="8">
        <f t="shared" si="42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4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43"/>
        <v>41192.672326388885</v>
      </c>
      <c r="K483">
        <v>1347293289</v>
      </c>
      <c r="L483" s="16">
        <f t="shared" si="4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5"/>
        <v>6.0999999999999999E-2</v>
      </c>
      <c r="R483" s="8">
        <f t="shared" si="42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4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43"/>
        <v>42474.606944444444</v>
      </c>
      <c r="K484">
        <v>1458336690</v>
      </c>
      <c r="L484" s="16">
        <f t="shared" si="4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5"/>
        <v>1E-3</v>
      </c>
      <c r="R484" s="8">
        <f t="shared" si="42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4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43"/>
        <v>41303.197592592594</v>
      </c>
      <c r="K485">
        <v>1354250672</v>
      </c>
      <c r="L485" s="16">
        <f t="shared" si="4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5"/>
        <v>0.502</v>
      </c>
      <c r="R485" s="8">
        <f t="shared" si="42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4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43"/>
        <v>42313.981157407412</v>
      </c>
      <c r="K486">
        <v>1443220372</v>
      </c>
      <c r="L486" s="16">
        <f t="shared" si="4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5"/>
        <v>1.8625E-3</v>
      </c>
      <c r="R486" s="8">
        <f t="shared" si="42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4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43"/>
        <v>41411.50577546296</v>
      </c>
      <c r="K487">
        <v>1366200499</v>
      </c>
      <c r="L487" s="16">
        <f t="shared" si="4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5"/>
        <v>0.21906971229845085</v>
      </c>
      <c r="R487" s="8">
        <f t="shared" si="42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4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43"/>
        <v>41791.94258101852</v>
      </c>
      <c r="K488">
        <v>1399070239</v>
      </c>
      <c r="L488" s="16">
        <f t="shared" si="44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5"/>
        <v>9.0909090909090904E-5</v>
      </c>
      <c r="R488" s="8">
        <f t="shared" si="42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4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43"/>
        <v>42729.636504629627</v>
      </c>
      <c r="K489">
        <v>1477491394</v>
      </c>
      <c r="L489" s="16">
        <f t="shared" si="4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5"/>
        <v>0</v>
      </c>
      <c r="R489" s="8" t="e">
        <f t="shared" si="42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4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43"/>
        <v>42744.054398148146</v>
      </c>
      <c r="K490">
        <v>1481332700</v>
      </c>
      <c r="L490" s="16">
        <f t="shared" si="4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5"/>
        <v>0</v>
      </c>
      <c r="R490" s="8" t="e">
        <f t="shared" si="42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4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43"/>
        <v>40913.481249999997</v>
      </c>
      <c r="K491">
        <v>1323084816</v>
      </c>
      <c r="L491" s="16">
        <f t="shared" si="4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5"/>
        <v>2.8667813379201833E-3</v>
      </c>
      <c r="R491" s="8">
        <f t="shared" si="42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 s="14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43"/>
        <v>41143.968576388892</v>
      </c>
      <c r="K492">
        <v>1343085285</v>
      </c>
      <c r="L492" s="16">
        <f t="shared" si="4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5"/>
        <v>0</v>
      </c>
      <c r="R492" s="8" t="e">
        <f t="shared" si="42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4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43"/>
        <v>42396.982627314821</v>
      </c>
      <c r="K493">
        <v>1451345699</v>
      </c>
      <c r="L493" s="16">
        <f t="shared" si="4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5"/>
        <v>0</v>
      </c>
      <c r="R493" s="8" t="e">
        <f t="shared" si="42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4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43"/>
        <v>42656.03506944445</v>
      </c>
      <c r="K494">
        <v>1471135830</v>
      </c>
      <c r="L494" s="16">
        <f t="shared" si="44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5"/>
        <v>0</v>
      </c>
      <c r="R494" s="8" t="e">
        <f t="shared" si="42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4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43"/>
        <v>42144.726134259254</v>
      </c>
      <c r="K495">
        <v>1429550738</v>
      </c>
      <c r="L495" s="16">
        <f t="shared" si="4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5"/>
        <v>0</v>
      </c>
      <c r="R495" s="8" t="e">
        <f t="shared" si="42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4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43"/>
        <v>41823.125</v>
      </c>
      <c r="K496">
        <v>1402343765</v>
      </c>
      <c r="L496" s="16">
        <f t="shared" si="4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5"/>
        <v>1.5499999999999999E-3</v>
      </c>
      <c r="R496" s="8">
        <f t="shared" si="42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4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43"/>
        <v>42201.827604166669</v>
      </c>
      <c r="K497">
        <v>1434484305</v>
      </c>
      <c r="L497" s="16">
        <f t="shared" si="4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5"/>
        <v>0</v>
      </c>
      <c r="R497" s="8" t="e">
        <f t="shared" si="42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4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43"/>
        <v>41680.93141203704</v>
      </c>
      <c r="K498">
        <v>1386886874</v>
      </c>
      <c r="L498" s="16">
        <f t="shared" si="44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5"/>
        <v>1.6666666666666667E-5</v>
      </c>
      <c r="R498" s="8">
        <f t="shared" si="42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 s="14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43"/>
        <v>41998.208333333328</v>
      </c>
      <c r="K499">
        <v>1414889665</v>
      </c>
      <c r="L499" s="16">
        <f t="shared" si="4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5"/>
        <v>6.6964285714285711E-3</v>
      </c>
      <c r="R499" s="8">
        <f t="shared" si="42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4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43"/>
        <v>40900.762141203704</v>
      </c>
      <c r="K500">
        <v>1321035449</v>
      </c>
      <c r="L500" s="16">
        <f t="shared" si="4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5"/>
        <v>4.5985132395404561E-2</v>
      </c>
      <c r="R500" s="8">
        <f t="shared" si="42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4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43"/>
        <v>40098.874305555553</v>
      </c>
      <c r="K501">
        <v>1250630968</v>
      </c>
      <c r="L501" s="16">
        <f t="shared" si="4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5"/>
        <v>9.5500000000000002E-2</v>
      </c>
      <c r="R501" s="8">
        <f t="shared" si="42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4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43"/>
        <v>40306.927777777775</v>
      </c>
      <c r="K502">
        <v>1268255751</v>
      </c>
      <c r="L502" s="16">
        <f t="shared" si="4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5"/>
        <v>3.307692307692308E-2</v>
      </c>
      <c r="R502" s="8">
        <f t="shared" si="42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4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43"/>
        <v>40733.234386574077</v>
      </c>
      <c r="K503">
        <v>1307597851</v>
      </c>
      <c r="L503" s="16">
        <f t="shared" si="4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5"/>
        <v>0</v>
      </c>
      <c r="R503" s="8" t="e">
        <f t="shared" si="42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4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43"/>
        <v>40986.511863425927</v>
      </c>
      <c r="K504">
        <v>1329484625</v>
      </c>
      <c r="L504" s="16">
        <f t="shared" si="4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5"/>
        <v>1.15E-2</v>
      </c>
      <c r="R504" s="8">
        <f t="shared" si="42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4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43"/>
        <v>42021.526655092588</v>
      </c>
      <c r="K505">
        <v>1418906303</v>
      </c>
      <c r="L505" s="16">
        <f t="shared" si="4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5"/>
        <v>1.7538461538461537E-2</v>
      </c>
      <c r="R505" s="8">
        <f t="shared" si="42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4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43"/>
        <v>41009.941979166666</v>
      </c>
      <c r="K506">
        <v>1328916987</v>
      </c>
      <c r="L506" s="16">
        <f t="shared" si="44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5"/>
        <v>1.3673469387755101E-2</v>
      </c>
      <c r="R506" s="8">
        <f t="shared" si="42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4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43"/>
        <v>42363.098217592589</v>
      </c>
      <c r="K507">
        <v>1447122086</v>
      </c>
      <c r="L507" s="16">
        <f t="shared" si="4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5"/>
        <v>4.3333333333333331E-3</v>
      </c>
      <c r="R507" s="8">
        <f t="shared" si="42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4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43"/>
        <v>41496.552314814813</v>
      </c>
      <c r="K508">
        <v>1373548520</v>
      </c>
      <c r="L508" s="16">
        <f t="shared" si="4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5"/>
        <v>1.25E-3</v>
      </c>
      <c r="R508" s="8">
        <f t="shared" si="42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4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43"/>
        <v>41201.958993055552</v>
      </c>
      <c r="K509">
        <v>1346799657</v>
      </c>
      <c r="L509" s="16">
        <f t="shared" si="4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5"/>
        <v>3.2000000000000001E-2</v>
      </c>
      <c r="R509" s="8">
        <f t="shared" si="42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4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43"/>
        <v>41054.593055555553</v>
      </c>
      <c r="K510">
        <v>1332808501</v>
      </c>
      <c r="L510" s="16">
        <f t="shared" si="4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5"/>
        <v>8.0000000000000002E-3</v>
      </c>
      <c r="R510" s="8">
        <f t="shared" si="42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4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43"/>
        <v>42183.631597222222</v>
      </c>
      <c r="K511">
        <v>1432912170</v>
      </c>
      <c r="L511" s="16">
        <f t="shared" si="4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5"/>
        <v>2E-3</v>
      </c>
      <c r="R511" s="8">
        <f t="shared" si="42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4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43"/>
        <v>42430.176377314812</v>
      </c>
      <c r="K512">
        <v>1454213639</v>
      </c>
      <c r="L512" s="16">
        <f t="shared" si="4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5"/>
        <v>0</v>
      </c>
      <c r="R512" s="8" t="e">
        <f t="shared" si="42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4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43"/>
        <v>41370.261365740742</v>
      </c>
      <c r="K513">
        <v>1362640582</v>
      </c>
      <c r="L513" s="16">
        <f t="shared" si="4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5"/>
        <v>0.03</v>
      </c>
      <c r="R513" s="8">
        <f t="shared" si="42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4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si="43"/>
        <v>42694.783877314811</v>
      </c>
      <c r="K514">
        <v>1475776127</v>
      </c>
      <c r="L514" s="16">
        <f t="shared" si="4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45"/>
        <v>1.3749999999999999E-3</v>
      </c>
      <c r="R514" s="8">
        <f t="shared" ref="R514:R577" si="48">pledged/backers_count</f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4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ref="J515:J578" si="49">(((I515/60)/60)/24)+DATE(1970,1,1)</f>
        <v>42597.291666666672</v>
      </c>
      <c r="K515">
        <v>1467387705</v>
      </c>
      <c r="L515" s="16">
        <f t="shared" ref="L515:L578" si="50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1">E515/D515</f>
        <v>0.13924</v>
      </c>
      <c r="R515" s="8">
        <f t="shared" si="48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4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49"/>
        <v>41860.613969907405</v>
      </c>
      <c r="K516">
        <v>1405003447</v>
      </c>
      <c r="L516" s="16">
        <f t="shared" si="50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1"/>
        <v>3.3333333333333333E-2</v>
      </c>
      <c r="R516" s="8">
        <f t="shared" si="48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4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49"/>
        <v>42367.490752314814</v>
      </c>
      <c r="K517">
        <v>1447933601</v>
      </c>
      <c r="L517" s="16">
        <f t="shared" si="50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1"/>
        <v>0.25413402061855672</v>
      </c>
      <c r="R517" s="8">
        <f t="shared" si="48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4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49"/>
        <v>42151.778703703705</v>
      </c>
      <c r="K518">
        <v>1427568080</v>
      </c>
      <c r="L518" s="16">
        <f t="shared" si="50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1"/>
        <v>0</v>
      </c>
      <c r="R518" s="8" t="e">
        <f t="shared" si="48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4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49"/>
        <v>42768.615289351852</v>
      </c>
      <c r="K519">
        <v>1483454761</v>
      </c>
      <c r="L519" s="16">
        <f t="shared" si="50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1"/>
        <v>1.3666666666666667E-2</v>
      </c>
      <c r="R519" s="8">
        <f t="shared" si="48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4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49"/>
        <v>42253.615277777775</v>
      </c>
      <c r="K520">
        <v>1438958824</v>
      </c>
      <c r="L520" s="16">
        <f t="shared" si="50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51"/>
        <v>0</v>
      </c>
      <c r="R520" s="8" t="e">
        <f t="shared" si="48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4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49"/>
        <v>41248.391446759262</v>
      </c>
      <c r="K521">
        <v>1352107421</v>
      </c>
      <c r="L521" s="16">
        <f t="shared" si="50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1"/>
        <v>0.22881426547787684</v>
      </c>
      <c r="R521" s="8">
        <f t="shared" si="48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14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49"/>
        <v>42348.702094907407</v>
      </c>
      <c r="K522">
        <v>1447174261</v>
      </c>
      <c r="L522" s="16">
        <f t="shared" si="50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1"/>
        <v>1.0209999999999999</v>
      </c>
      <c r="R522" s="8">
        <f t="shared" si="48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14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49"/>
        <v>42675.207638888889</v>
      </c>
      <c r="K523">
        <v>1475460819</v>
      </c>
      <c r="L523" s="16">
        <f t="shared" si="50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51"/>
        <v>1.0464</v>
      </c>
      <c r="R523" s="8">
        <f t="shared" si="48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14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49"/>
        <v>42449.999131944445</v>
      </c>
      <c r="K524">
        <v>1456793925</v>
      </c>
      <c r="L524" s="16">
        <f t="shared" si="50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51"/>
        <v>1.1466666666666667</v>
      </c>
      <c r="R524" s="8">
        <f t="shared" si="48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14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49"/>
        <v>42268.13282407407</v>
      </c>
      <c r="K525">
        <v>1440213076</v>
      </c>
      <c r="L525" s="16">
        <f t="shared" si="50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1"/>
        <v>1.206</v>
      </c>
      <c r="R525" s="8">
        <f t="shared" si="48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14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49"/>
        <v>42522.717233796298</v>
      </c>
      <c r="K526">
        <v>1462209169</v>
      </c>
      <c r="L526" s="16">
        <f t="shared" si="50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1"/>
        <v>1.0867285714285715</v>
      </c>
      <c r="R526" s="8">
        <f t="shared" si="48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14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49"/>
        <v>41895.400937500002</v>
      </c>
      <c r="K527">
        <v>1406713041</v>
      </c>
      <c r="L527" s="16">
        <f t="shared" si="50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1"/>
        <v>1</v>
      </c>
      <c r="R527" s="8">
        <f t="shared" si="48"/>
        <v>1000</v>
      </c>
      <c r="S527" t="str">
        <f t="shared" si="52"/>
        <v>theater</v>
      </c>
      <c r="T527" t="str">
        <f t="shared" si="53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14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49"/>
        <v>42223.708333333328</v>
      </c>
      <c r="K528">
        <v>1436278344</v>
      </c>
      <c r="L528" s="16">
        <f t="shared" si="50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51"/>
        <v>1.1399999999999999</v>
      </c>
      <c r="R528" s="8">
        <f t="shared" si="48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14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49"/>
        <v>42783.670138888891</v>
      </c>
      <c r="K529">
        <v>1484715366</v>
      </c>
      <c r="L529" s="16">
        <f t="shared" si="50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51"/>
        <v>1.0085</v>
      </c>
      <c r="R529" s="8">
        <f t="shared" si="48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14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49"/>
        <v>42176.888888888891</v>
      </c>
      <c r="K530">
        <v>1433109907</v>
      </c>
      <c r="L530" s="16">
        <f t="shared" si="50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51"/>
        <v>1.1565217391304348</v>
      </c>
      <c r="R530" s="8">
        <f t="shared" si="48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14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49"/>
        <v>42746.208333333328</v>
      </c>
      <c r="K531">
        <v>1482281094</v>
      </c>
      <c r="L531" s="16">
        <f t="shared" si="50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51"/>
        <v>1.3041666666666667</v>
      </c>
      <c r="R531" s="8">
        <f t="shared" si="48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14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49"/>
        <v>42179.083333333328</v>
      </c>
      <c r="K532">
        <v>1433254268</v>
      </c>
      <c r="L532" s="16">
        <f t="shared" si="50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51"/>
        <v>1.0778267254038179</v>
      </c>
      <c r="R532" s="8">
        <f t="shared" si="48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14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49"/>
        <v>42721.290972222225</v>
      </c>
      <c r="K533">
        <v>1478050429</v>
      </c>
      <c r="L533" s="16">
        <f t="shared" si="50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51"/>
        <v>1</v>
      </c>
      <c r="R533" s="8">
        <f t="shared" si="48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14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49"/>
        <v>42503.007037037038</v>
      </c>
      <c r="K534">
        <v>1460506208</v>
      </c>
      <c r="L534" s="16">
        <f t="shared" si="50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1"/>
        <v>1.2324999999999999</v>
      </c>
      <c r="R534" s="8">
        <f t="shared" si="48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14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49"/>
        <v>42506.43478009259</v>
      </c>
      <c r="K535">
        <v>1461320765</v>
      </c>
      <c r="L535" s="16">
        <f t="shared" si="50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1"/>
        <v>1.002</v>
      </c>
      <c r="R535" s="8">
        <f t="shared" si="48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14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49"/>
        <v>42309.958333333328</v>
      </c>
      <c r="K536">
        <v>1443036470</v>
      </c>
      <c r="L536" s="16">
        <f t="shared" si="50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51"/>
        <v>1.0466666666666666</v>
      </c>
      <c r="R536" s="8">
        <f t="shared" si="48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14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49"/>
        <v>42741.545196759253</v>
      </c>
      <c r="K537">
        <v>1481115905</v>
      </c>
      <c r="L537" s="16">
        <f t="shared" si="50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1"/>
        <v>1.0249999999999999</v>
      </c>
      <c r="R537" s="8">
        <f t="shared" si="48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14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49"/>
        <v>42219.75</v>
      </c>
      <c r="K538">
        <v>1435133807</v>
      </c>
      <c r="L538" s="16">
        <f t="shared" si="50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51"/>
        <v>1.1825757575757576</v>
      </c>
      <c r="R538" s="8">
        <f t="shared" si="48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14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49"/>
        <v>42312.810081018513</v>
      </c>
      <c r="K539">
        <v>1444069591</v>
      </c>
      <c r="L539" s="16">
        <f t="shared" si="50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51"/>
        <v>1.2050000000000001</v>
      </c>
      <c r="R539" s="8">
        <f t="shared" si="48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14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49"/>
        <v>42503.794710648144</v>
      </c>
      <c r="K540">
        <v>1460574263</v>
      </c>
      <c r="L540" s="16">
        <f t="shared" si="50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1"/>
        <v>3.0242</v>
      </c>
      <c r="R540" s="8">
        <f t="shared" si="48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14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49"/>
        <v>42556.049849537041</v>
      </c>
      <c r="K541">
        <v>1465866707</v>
      </c>
      <c r="L541" s="16">
        <f t="shared" si="50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1"/>
        <v>1.00644</v>
      </c>
      <c r="R541" s="8">
        <f t="shared" si="48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4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49"/>
        <v>42039.817199074074</v>
      </c>
      <c r="K542">
        <v>1420486606</v>
      </c>
      <c r="L542" s="16">
        <f t="shared" si="50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1"/>
        <v>6.666666666666667E-5</v>
      </c>
      <c r="R542" s="8">
        <f t="shared" si="48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4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49"/>
        <v>42306.046689814815</v>
      </c>
      <c r="K543">
        <v>1443488834</v>
      </c>
      <c r="L543" s="16">
        <f t="shared" si="50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1"/>
        <v>5.5555555555555558E-3</v>
      </c>
      <c r="R543" s="8">
        <f t="shared" si="48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4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49"/>
        <v>42493.695787037039</v>
      </c>
      <c r="K544">
        <v>1457113316</v>
      </c>
      <c r="L544" s="16">
        <f t="shared" si="50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51"/>
        <v>3.9999999999999998E-6</v>
      </c>
      <c r="R544" s="8">
        <f t="shared" si="48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4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49"/>
        <v>41944.092152777775</v>
      </c>
      <c r="K545">
        <v>1412215962</v>
      </c>
      <c r="L545" s="16">
        <f t="shared" si="50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1"/>
        <v>3.1818181818181819E-3</v>
      </c>
      <c r="R545" s="8">
        <f t="shared" si="48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4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49"/>
        <v>42555.656944444447</v>
      </c>
      <c r="K546">
        <v>1465055160</v>
      </c>
      <c r="L546" s="16">
        <f t="shared" si="50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1"/>
        <v>1.2E-2</v>
      </c>
      <c r="R546" s="8">
        <f t="shared" si="48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4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49"/>
        <v>42323.634131944447</v>
      </c>
      <c r="K547">
        <v>1444140789</v>
      </c>
      <c r="L547" s="16">
        <f t="shared" si="50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51"/>
        <v>0.27383999999999997</v>
      </c>
      <c r="R547" s="8">
        <f t="shared" si="48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4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49"/>
        <v>42294.667997685188</v>
      </c>
      <c r="K548">
        <v>1441209715</v>
      </c>
      <c r="L548" s="16">
        <f t="shared" si="50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1"/>
        <v>8.6666666666666663E-4</v>
      </c>
      <c r="R548" s="8">
        <f t="shared" si="48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4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49"/>
        <v>42410.696342592593</v>
      </c>
      <c r="K549">
        <v>1452530564</v>
      </c>
      <c r="L549" s="16">
        <f t="shared" si="50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1"/>
        <v>0</v>
      </c>
      <c r="R549" s="8" t="e">
        <f t="shared" si="48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4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49"/>
        <v>42306.903333333335</v>
      </c>
      <c r="K550">
        <v>1443562848</v>
      </c>
      <c r="L550" s="16">
        <f t="shared" si="50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1"/>
        <v>8.9999999999999998E-4</v>
      </c>
      <c r="R550" s="8">
        <f t="shared" si="48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4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49"/>
        <v>42193.636828703704</v>
      </c>
      <c r="K551">
        <v>1433776622</v>
      </c>
      <c r="L551" s="16">
        <f t="shared" si="50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1"/>
        <v>2.7199999999999998E-2</v>
      </c>
      <c r="R551" s="8">
        <f t="shared" si="48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4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49"/>
        <v>42766.208333333328</v>
      </c>
      <c r="K552">
        <v>1484756245</v>
      </c>
      <c r="L552" s="16">
        <f t="shared" si="50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51"/>
        <v>7.0000000000000001E-3</v>
      </c>
      <c r="R552" s="8">
        <f t="shared" si="48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4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49"/>
        <v>42217.745138888888</v>
      </c>
      <c r="K553">
        <v>1434609424</v>
      </c>
      <c r="L553" s="16">
        <f t="shared" si="50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51"/>
        <v>5.0413333333333331E-2</v>
      </c>
      <c r="R553" s="8">
        <f t="shared" si="48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4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49"/>
        <v>42378.616851851853</v>
      </c>
      <c r="K554">
        <v>1447166896</v>
      </c>
      <c r="L554" s="16">
        <f t="shared" si="50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1"/>
        <v>0</v>
      </c>
      <c r="R554" s="8" t="e">
        <f t="shared" si="48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4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49"/>
        <v>41957.761469907404</v>
      </c>
      <c r="K555">
        <v>1413393391</v>
      </c>
      <c r="L555" s="16">
        <f t="shared" si="50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51"/>
        <v>4.9199999999999999E-3</v>
      </c>
      <c r="R555" s="8">
        <f t="shared" si="48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4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49"/>
        <v>41931.684861111113</v>
      </c>
      <c r="K556">
        <v>1411143972</v>
      </c>
      <c r="L556" s="16">
        <f t="shared" si="50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1"/>
        <v>0.36589147286821705</v>
      </c>
      <c r="R556" s="8">
        <f t="shared" si="48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4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49"/>
        <v>42533.353506944448</v>
      </c>
      <c r="K557">
        <v>1463128143</v>
      </c>
      <c r="L557" s="16">
        <f t="shared" si="50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1"/>
        <v>0</v>
      </c>
      <c r="R557" s="8" t="e">
        <f t="shared" si="48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4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49"/>
        <v>42375.860150462962</v>
      </c>
      <c r="K558">
        <v>1449520717</v>
      </c>
      <c r="L558" s="16">
        <f t="shared" si="50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1"/>
        <v>2.5000000000000001E-2</v>
      </c>
      <c r="R558" s="8">
        <f t="shared" si="48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4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49"/>
        <v>42706.983831018515</v>
      </c>
      <c r="K559">
        <v>1478126203</v>
      </c>
      <c r="L559" s="16">
        <f t="shared" si="50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51"/>
        <v>9.1066666666666674E-3</v>
      </c>
      <c r="R559" s="8">
        <f t="shared" si="48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4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49"/>
        <v>42087.841493055559</v>
      </c>
      <c r="K560">
        <v>1424639505</v>
      </c>
      <c r="L560" s="16">
        <f t="shared" si="50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51"/>
        <v>0</v>
      </c>
      <c r="R560" s="8" t="e">
        <f t="shared" si="48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4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49"/>
        <v>42351.283101851848</v>
      </c>
      <c r="K561">
        <v>1447397260</v>
      </c>
      <c r="L561" s="16">
        <f t="shared" si="50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1"/>
        <v>2.0833333333333335E-4</v>
      </c>
      <c r="R561" s="8">
        <f t="shared" si="48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4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49"/>
        <v>41990.771354166667</v>
      </c>
      <c r="K562">
        <v>1416249045</v>
      </c>
      <c r="L562" s="16">
        <f t="shared" si="50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1"/>
        <v>1.2E-4</v>
      </c>
      <c r="R562" s="8">
        <f t="shared" si="48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4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49"/>
        <v>42303.658715277779</v>
      </c>
      <c r="K563">
        <v>1442850513</v>
      </c>
      <c r="L563" s="16">
        <f t="shared" si="50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1"/>
        <v>3.6666666666666666E-3</v>
      </c>
      <c r="R563" s="8">
        <f t="shared" si="48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4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49"/>
        <v>42722.389062500006</v>
      </c>
      <c r="K564">
        <v>1479460815</v>
      </c>
      <c r="L564" s="16">
        <f t="shared" si="50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1"/>
        <v>0</v>
      </c>
      <c r="R564" s="8" t="e">
        <f t="shared" si="48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4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49"/>
        <v>42052.069988425923</v>
      </c>
      <c r="K565">
        <v>1421545247</v>
      </c>
      <c r="L565" s="16">
        <f t="shared" si="50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1"/>
        <v>9.0666666666666662E-4</v>
      </c>
      <c r="R565" s="8">
        <f t="shared" si="48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4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49"/>
        <v>42441.942997685182</v>
      </c>
      <c r="K566">
        <v>1455230275</v>
      </c>
      <c r="L566" s="16">
        <f t="shared" si="50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1"/>
        <v>5.5555555555555558E-5</v>
      </c>
      <c r="R566" s="8">
        <f t="shared" si="48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4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49"/>
        <v>42195.785289351858</v>
      </c>
      <c r="K567">
        <v>1433962249</v>
      </c>
      <c r="L567" s="16">
        <f t="shared" si="50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1"/>
        <v>0</v>
      </c>
      <c r="R567" s="8" t="e">
        <f t="shared" si="48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4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49"/>
        <v>42565.68440972222</v>
      </c>
      <c r="K568">
        <v>1465921533</v>
      </c>
      <c r="L568" s="16">
        <f t="shared" si="50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1"/>
        <v>2.0000000000000001E-4</v>
      </c>
      <c r="R568" s="8">
        <f t="shared" si="48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4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49"/>
        <v>42005.842523148152</v>
      </c>
      <c r="K569">
        <v>1417551194</v>
      </c>
      <c r="L569" s="16">
        <f t="shared" si="50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1"/>
        <v>0</v>
      </c>
      <c r="R569" s="8" t="e">
        <f t="shared" si="48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4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49"/>
        <v>42385.458333333328</v>
      </c>
      <c r="K570">
        <v>1449785223</v>
      </c>
      <c r="L570" s="16">
        <f t="shared" si="50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51"/>
        <v>0.01</v>
      </c>
      <c r="R570" s="8">
        <f t="shared" si="48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4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49"/>
        <v>42370.847361111111</v>
      </c>
      <c r="K571">
        <v>1449087612</v>
      </c>
      <c r="L571" s="16">
        <f t="shared" si="50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1"/>
        <v>8.0000000000000002E-3</v>
      </c>
      <c r="R571" s="8">
        <f t="shared" si="48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4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49"/>
        <v>42418.798252314817</v>
      </c>
      <c r="K572">
        <v>1453230569</v>
      </c>
      <c r="L572" s="16">
        <f t="shared" si="50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1"/>
        <v>1.6705882352941177E-3</v>
      </c>
      <c r="R572" s="8">
        <f t="shared" si="48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4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49"/>
        <v>42212.165972222225</v>
      </c>
      <c r="K573">
        <v>1436297723</v>
      </c>
      <c r="L573" s="16">
        <f t="shared" si="50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51"/>
        <v>4.2399999999999998E-3</v>
      </c>
      <c r="R573" s="8">
        <f t="shared" si="48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4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49"/>
        <v>42312.757962962962</v>
      </c>
      <c r="K574">
        <v>1444065088</v>
      </c>
      <c r="L574" s="16">
        <f t="shared" si="50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51"/>
        <v>0</v>
      </c>
      <c r="R574" s="8" t="e">
        <f t="shared" si="48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4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49"/>
        <v>42022.05</v>
      </c>
      <c r="K575">
        <v>1416445931</v>
      </c>
      <c r="L575" s="16">
        <f t="shared" si="50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51"/>
        <v>3.892538925389254E-3</v>
      </c>
      <c r="R575" s="8">
        <f t="shared" si="48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4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49"/>
        <v>42662.443368055552</v>
      </c>
      <c r="K576">
        <v>1474281507</v>
      </c>
      <c r="L576" s="16">
        <f t="shared" si="50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1"/>
        <v>7.1556350626118068E-3</v>
      </c>
      <c r="R576" s="8">
        <f t="shared" si="48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4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49"/>
        <v>42168.692627314813</v>
      </c>
      <c r="K577">
        <v>1431621443</v>
      </c>
      <c r="L577" s="16">
        <f t="shared" si="50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1"/>
        <v>4.3166666666666666E-3</v>
      </c>
      <c r="R577" s="8">
        <f t="shared" si="48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4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si="49"/>
        <v>42091.43</v>
      </c>
      <c r="K578">
        <v>1422357552</v>
      </c>
      <c r="L578" s="16">
        <f t="shared" si="50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51"/>
        <v>1.2500000000000001E-5</v>
      </c>
      <c r="R578" s="8">
        <f t="shared" ref="R578:R641" si="54">pledged/backers_count</f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4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ref="J579:J642" si="55">(((I579/60)/60)/24)+DATE(1970,1,1)</f>
        <v>42510.589143518519</v>
      </c>
      <c r="K579">
        <v>1458569302</v>
      </c>
      <c r="L579" s="16">
        <f t="shared" ref="L579:L642" si="5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7">E579/D579</f>
        <v>2E-3</v>
      </c>
      <c r="R579" s="8">
        <f t="shared" si="54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4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55"/>
        <v>42254.578622685185</v>
      </c>
      <c r="K580">
        <v>1439560393</v>
      </c>
      <c r="L580" s="16">
        <f t="shared" si="5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7"/>
        <v>1.12E-4</v>
      </c>
      <c r="R580" s="8">
        <f t="shared" si="54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4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55"/>
        <v>41998.852118055554</v>
      </c>
      <c r="K581">
        <v>1416947223</v>
      </c>
      <c r="L581" s="16">
        <f t="shared" si="5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7"/>
        <v>1.4583333333333334E-2</v>
      </c>
      <c r="R581" s="8">
        <f t="shared" si="54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4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55"/>
        <v>42635.908182870371</v>
      </c>
      <c r="K582">
        <v>1471988867</v>
      </c>
      <c r="L582" s="16">
        <f t="shared" si="5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7"/>
        <v>3.3333333333333332E-4</v>
      </c>
      <c r="R582" s="8">
        <f t="shared" si="54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4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55"/>
        <v>42218.012777777782</v>
      </c>
      <c r="K583">
        <v>1435882704</v>
      </c>
      <c r="L583" s="16">
        <f t="shared" si="5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7"/>
        <v>0</v>
      </c>
      <c r="R583" s="8" t="e">
        <f t="shared" si="54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4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55"/>
        <v>42078.75</v>
      </c>
      <c r="K584">
        <v>1424454319</v>
      </c>
      <c r="L584" s="16">
        <f t="shared" si="5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7"/>
        <v>0</v>
      </c>
      <c r="R584" s="8" t="e">
        <f t="shared" si="54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4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55"/>
        <v>42082.896840277783</v>
      </c>
      <c r="K585">
        <v>1424212287</v>
      </c>
      <c r="L585" s="16">
        <f t="shared" si="5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7"/>
        <v>1.1111111111111112E-4</v>
      </c>
      <c r="R585" s="8">
        <f t="shared" si="54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4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55"/>
        <v>42079.674953703703</v>
      </c>
      <c r="K586">
        <v>1423933916</v>
      </c>
      <c r="L586" s="16">
        <f t="shared" si="5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7"/>
        <v>0.01</v>
      </c>
      <c r="R586" s="8">
        <f t="shared" si="54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4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55"/>
        <v>42339</v>
      </c>
      <c r="K587">
        <v>1444123377</v>
      </c>
      <c r="L587" s="16">
        <f t="shared" si="5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7"/>
        <v>0</v>
      </c>
      <c r="R587" s="8" t="e">
        <f t="shared" si="54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4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55"/>
        <v>42050.854247685187</v>
      </c>
      <c r="K588">
        <v>1421440207</v>
      </c>
      <c r="L588" s="16">
        <f t="shared" si="5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7"/>
        <v>5.5999999999999999E-3</v>
      </c>
      <c r="R588" s="8">
        <f t="shared" si="54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4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55"/>
        <v>42110.757326388892</v>
      </c>
      <c r="K589">
        <v>1426615833</v>
      </c>
      <c r="L589" s="16">
        <f t="shared" si="5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7"/>
        <v>9.0833333333333335E-2</v>
      </c>
      <c r="R589" s="8">
        <f t="shared" si="54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4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55"/>
        <v>42691.811180555553</v>
      </c>
      <c r="K590">
        <v>1474223286</v>
      </c>
      <c r="L590" s="16">
        <f t="shared" si="5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7"/>
        <v>3.3444444444444443E-2</v>
      </c>
      <c r="R590" s="8">
        <f t="shared" si="54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 s="14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55"/>
        <v>42193.614571759259</v>
      </c>
      <c r="K591">
        <v>1435070699</v>
      </c>
      <c r="L591" s="16">
        <f t="shared" si="5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7"/>
        <v>1.3333333333333334E-4</v>
      </c>
      <c r="R591" s="8">
        <f t="shared" si="54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4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55"/>
        <v>42408.542361111111</v>
      </c>
      <c r="K592">
        <v>1452259131</v>
      </c>
      <c r="L592" s="16">
        <f t="shared" si="5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7"/>
        <v>4.4600000000000001E-2</v>
      </c>
      <c r="R592" s="8">
        <f t="shared" si="54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4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55"/>
        <v>42207.543171296296</v>
      </c>
      <c r="K593">
        <v>1434978130</v>
      </c>
      <c r="L593" s="16">
        <f t="shared" si="5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7"/>
        <v>6.0999999999999997E-4</v>
      </c>
      <c r="R593" s="8">
        <f t="shared" si="54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4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55"/>
        <v>41976.232175925921</v>
      </c>
      <c r="K594">
        <v>1414992860</v>
      </c>
      <c r="L594" s="16">
        <f t="shared" si="5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7"/>
        <v>3.3333333333333333E-2</v>
      </c>
      <c r="R594" s="8">
        <f t="shared" si="54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4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55"/>
        <v>42100.635937500003</v>
      </c>
      <c r="K595">
        <v>1425744945</v>
      </c>
      <c r="L595" s="16">
        <f t="shared" si="5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7"/>
        <v>0.23</v>
      </c>
      <c r="R595" s="8">
        <f t="shared" si="54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4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55"/>
        <v>42476.780162037037</v>
      </c>
      <c r="K596">
        <v>1458240206</v>
      </c>
      <c r="L596" s="16">
        <f t="shared" si="5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7"/>
        <v>1.0399999999999999E-3</v>
      </c>
      <c r="R596" s="8">
        <f t="shared" si="54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4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55"/>
        <v>42128.069884259254</v>
      </c>
      <c r="K597">
        <v>1426815638</v>
      </c>
      <c r="L597" s="16">
        <f t="shared" si="5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7"/>
        <v>4.2599999999999999E-3</v>
      </c>
      <c r="R597" s="8">
        <f t="shared" si="54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4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55"/>
        <v>42676.896898148145</v>
      </c>
      <c r="K598">
        <v>1475530292</v>
      </c>
      <c r="L598" s="16">
        <f t="shared" si="5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7"/>
        <v>2.9999999999999997E-4</v>
      </c>
      <c r="R598" s="8">
        <f t="shared" si="54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4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55"/>
        <v>42582.666666666672</v>
      </c>
      <c r="K599">
        <v>1466787335</v>
      </c>
      <c r="L599" s="16">
        <f t="shared" si="5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7"/>
        <v>2.6666666666666666E-3</v>
      </c>
      <c r="R599" s="8">
        <f t="shared" si="54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4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55"/>
        <v>41978.00209490741</v>
      </c>
      <c r="K600">
        <v>1415145781</v>
      </c>
      <c r="L600" s="16">
        <f t="shared" si="5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7"/>
        <v>0.34</v>
      </c>
      <c r="R600" s="8">
        <f t="shared" si="54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4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55"/>
        <v>42071.636111111111</v>
      </c>
      <c r="K601">
        <v>1423769402</v>
      </c>
      <c r="L601" s="16">
        <f t="shared" si="5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7"/>
        <v>6.2E-4</v>
      </c>
      <c r="R601" s="8">
        <f t="shared" si="54"/>
        <v>15.5</v>
      </c>
      <c r="S601" t="str">
        <f t="shared" si="58"/>
        <v>technology</v>
      </c>
      <c r="T601" t="str">
        <f t="shared" si="59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14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55"/>
        <v>42133.798171296294</v>
      </c>
      <c r="K602">
        <v>1426014562</v>
      </c>
      <c r="L602" s="16">
        <f t="shared" si="5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7"/>
        <v>0.02</v>
      </c>
      <c r="R602" s="8">
        <f t="shared" si="54"/>
        <v>100</v>
      </c>
      <c r="S602" t="str">
        <f t="shared" si="58"/>
        <v>technology</v>
      </c>
      <c r="T602" t="str">
        <f t="shared" si="59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14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55"/>
        <v>41999.858090277776</v>
      </c>
      <c r="K603">
        <v>1417034139</v>
      </c>
      <c r="L603" s="16">
        <f t="shared" si="5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7"/>
        <v>1.4E-2</v>
      </c>
      <c r="R603" s="8">
        <f t="shared" si="54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14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55"/>
        <v>42173.79415509259</v>
      </c>
      <c r="K604">
        <v>1432062215</v>
      </c>
      <c r="L604" s="16">
        <f t="shared" si="5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7"/>
        <v>0</v>
      </c>
      <c r="R604" s="8" t="e">
        <f t="shared" si="54"/>
        <v>#DIV/0!</v>
      </c>
      <c r="S604" t="str">
        <f t="shared" si="58"/>
        <v>technology</v>
      </c>
      <c r="T604" t="str">
        <f t="shared" si="59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14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55"/>
        <v>41865.639155092591</v>
      </c>
      <c r="K605">
        <v>1405437623</v>
      </c>
      <c r="L605" s="16">
        <f t="shared" si="5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7"/>
        <v>3.9334666666666664E-2</v>
      </c>
      <c r="R605" s="8">
        <f t="shared" si="54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14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55"/>
        <v>41879.035370370373</v>
      </c>
      <c r="K606">
        <v>1406595056</v>
      </c>
      <c r="L606" s="16">
        <f t="shared" si="5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7"/>
        <v>0</v>
      </c>
      <c r="R606" s="8" t="e">
        <f t="shared" si="54"/>
        <v>#DIV/0!</v>
      </c>
      <c r="S606" t="str">
        <f t="shared" si="58"/>
        <v>technology</v>
      </c>
      <c r="T606" t="str">
        <f t="shared" si="59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14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55"/>
        <v>42239.357731481476</v>
      </c>
      <c r="K607">
        <v>1436430908</v>
      </c>
      <c r="L607" s="16">
        <f t="shared" si="5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7"/>
        <v>2.6200000000000001E-2</v>
      </c>
      <c r="R607" s="8">
        <f t="shared" si="54"/>
        <v>16.375</v>
      </c>
      <c r="S607" t="str">
        <f t="shared" si="58"/>
        <v>technology</v>
      </c>
      <c r="T607" t="str">
        <f t="shared" si="59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14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55"/>
        <v>42148.625</v>
      </c>
      <c r="K608">
        <v>1428507409</v>
      </c>
      <c r="L608" s="16">
        <f t="shared" si="5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7"/>
        <v>2E-3</v>
      </c>
      <c r="R608" s="8">
        <f t="shared" si="54"/>
        <v>10</v>
      </c>
      <c r="S608" t="str">
        <f t="shared" si="58"/>
        <v>technology</v>
      </c>
      <c r="T608" t="str">
        <f t="shared" si="59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14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55"/>
        <v>42330.867314814815</v>
      </c>
      <c r="K609">
        <v>1445629736</v>
      </c>
      <c r="L609" s="16">
        <f t="shared" si="5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7"/>
        <v>0</v>
      </c>
      <c r="R609" s="8" t="e">
        <f t="shared" si="54"/>
        <v>#DIV/0!</v>
      </c>
      <c r="S609" t="str">
        <f t="shared" si="58"/>
        <v>technology</v>
      </c>
      <c r="T609" t="str">
        <f t="shared" si="59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14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55"/>
        <v>42170.921064814815</v>
      </c>
      <c r="K610">
        <v>1431813980</v>
      </c>
      <c r="L610" s="16">
        <f t="shared" si="5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7"/>
        <v>9.7400000000000004E-3</v>
      </c>
      <c r="R610" s="8">
        <f t="shared" si="54"/>
        <v>292.2</v>
      </c>
      <c r="S610" t="str">
        <f t="shared" si="58"/>
        <v>technology</v>
      </c>
      <c r="T610" t="str">
        <f t="shared" si="59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14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55"/>
        <v>42337.075740740736</v>
      </c>
      <c r="K611">
        <v>1446166144</v>
      </c>
      <c r="L611" s="16">
        <f t="shared" si="5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7"/>
        <v>6.41025641025641E-3</v>
      </c>
      <c r="R611" s="8">
        <f t="shared" si="54"/>
        <v>5</v>
      </c>
      <c r="S611" t="str">
        <f t="shared" si="58"/>
        <v>technology</v>
      </c>
      <c r="T611" t="str">
        <f t="shared" si="59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14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55"/>
        <v>42116.83085648148</v>
      </c>
      <c r="K612">
        <v>1427140586</v>
      </c>
      <c r="L612" s="16">
        <f t="shared" si="5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7"/>
        <v>0</v>
      </c>
      <c r="R612" s="8" t="e">
        <f t="shared" si="54"/>
        <v>#DIV/0!</v>
      </c>
      <c r="S612" t="str">
        <f t="shared" si="58"/>
        <v>technology</v>
      </c>
      <c r="T612" t="str">
        <f t="shared" si="59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14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55"/>
        <v>42388.560613425929</v>
      </c>
      <c r="K613">
        <v>1448026037</v>
      </c>
      <c r="L613" s="16">
        <f t="shared" si="5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7"/>
        <v>0</v>
      </c>
      <c r="R613" s="8" t="e">
        <f t="shared" si="54"/>
        <v>#DIV/0!</v>
      </c>
      <c r="S613" t="str">
        <f t="shared" si="58"/>
        <v>technology</v>
      </c>
      <c r="T613" t="str">
        <f t="shared" si="59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14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55"/>
        <v>42615.031782407401</v>
      </c>
      <c r="K614">
        <v>1470185146</v>
      </c>
      <c r="L614" s="16">
        <f t="shared" si="5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7"/>
        <v>0</v>
      </c>
      <c r="R614" s="8" t="e">
        <f t="shared" si="54"/>
        <v>#DIV/0!</v>
      </c>
      <c r="S614" t="str">
        <f t="shared" si="58"/>
        <v>technology</v>
      </c>
      <c r="T614" t="str">
        <f t="shared" si="59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14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55"/>
        <v>42278.207638888889</v>
      </c>
      <c r="K615">
        <v>1441022120</v>
      </c>
      <c r="L615" s="16">
        <f t="shared" si="5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7"/>
        <v>0.21363333333333334</v>
      </c>
      <c r="R615" s="8">
        <f t="shared" si="54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14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55"/>
        <v>42545.061805555553</v>
      </c>
      <c r="K616">
        <v>1464139740</v>
      </c>
      <c r="L616" s="16">
        <f t="shared" si="5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7"/>
        <v>0</v>
      </c>
      <c r="R616" s="8" t="e">
        <f t="shared" si="54"/>
        <v>#DIV/0!</v>
      </c>
      <c r="S616" t="str">
        <f t="shared" si="58"/>
        <v>technology</v>
      </c>
      <c r="T616" t="str">
        <f t="shared" si="59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14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55"/>
        <v>42272.122210648144</v>
      </c>
      <c r="K617">
        <v>1440557759</v>
      </c>
      <c r="L617" s="16">
        <f t="shared" si="5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7"/>
        <v>0</v>
      </c>
      <c r="R617" s="8" t="e">
        <f t="shared" si="54"/>
        <v>#DIV/0!</v>
      </c>
      <c r="S617" t="str">
        <f t="shared" si="58"/>
        <v>technology</v>
      </c>
      <c r="T617" t="str">
        <f t="shared" si="59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14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55"/>
        <v>42791.376238425932</v>
      </c>
      <c r="K618">
        <v>1485421307</v>
      </c>
      <c r="L618" s="16">
        <f t="shared" si="5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7"/>
        <v>0</v>
      </c>
      <c r="R618" s="8" t="e">
        <f t="shared" si="54"/>
        <v>#DIV/0!</v>
      </c>
      <c r="S618" t="str">
        <f t="shared" si="58"/>
        <v>technology</v>
      </c>
      <c r="T618" t="str">
        <f t="shared" si="59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14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55"/>
        <v>42132.343090277776</v>
      </c>
      <c r="K619">
        <v>1427184843</v>
      </c>
      <c r="L619" s="16">
        <f t="shared" si="5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7"/>
        <v>0.03</v>
      </c>
      <c r="R619" s="8">
        <f t="shared" si="54"/>
        <v>20</v>
      </c>
      <c r="S619" t="str">
        <f t="shared" si="58"/>
        <v>technology</v>
      </c>
      <c r="T619" t="str">
        <f t="shared" si="59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14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55"/>
        <v>42347.810219907406</v>
      </c>
      <c r="K620">
        <v>1447097203</v>
      </c>
      <c r="L620" s="16">
        <f t="shared" si="5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7"/>
        <v>0</v>
      </c>
      <c r="R620" s="8" t="e">
        <f t="shared" si="54"/>
        <v>#DIV/0!</v>
      </c>
      <c r="S620" t="str">
        <f t="shared" si="58"/>
        <v>technology</v>
      </c>
      <c r="T620" t="str">
        <f t="shared" si="59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14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55"/>
        <v>41968.692013888889</v>
      </c>
      <c r="K621">
        <v>1411745790</v>
      </c>
      <c r="L621" s="16">
        <f t="shared" si="5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7"/>
        <v>3.9999999999999998E-7</v>
      </c>
      <c r="R621" s="8">
        <f t="shared" si="54"/>
        <v>1</v>
      </c>
      <c r="S621" t="str">
        <f t="shared" si="58"/>
        <v>technology</v>
      </c>
      <c r="T621" t="str">
        <f t="shared" si="59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14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55"/>
        <v>41876.716874999998</v>
      </c>
      <c r="K622">
        <v>1405098738</v>
      </c>
      <c r="L622" s="16">
        <f t="shared" si="5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7"/>
        <v>0.01</v>
      </c>
      <c r="R622" s="8">
        <f t="shared" si="54"/>
        <v>300</v>
      </c>
      <c r="S622" t="str">
        <f t="shared" si="58"/>
        <v>technology</v>
      </c>
      <c r="T622" t="str">
        <f t="shared" si="59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14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55"/>
        <v>42558.987696759257</v>
      </c>
      <c r="K623">
        <v>1465342937</v>
      </c>
      <c r="L623" s="16">
        <f t="shared" si="5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7"/>
        <v>1.044E-2</v>
      </c>
      <c r="R623" s="8">
        <f t="shared" si="54"/>
        <v>87</v>
      </c>
      <c r="S623" t="str">
        <f t="shared" si="58"/>
        <v>technology</v>
      </c>
      <c r="T623" t="str">
        <f t="shared" si="59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14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55"/>
        <v>42552.774745370371</v>
      </c>
      <c r="K624">
        <v>1465670138</v>
      </c>
      <c r="L624" s="16">
        <f t="shared" si="5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7"/>
        <v>5.6833333333333333E-2</v>
      </c>
      <c r="R624" s="8">
        <f t="shared" si="54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14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55"/>
        <v>42152.009224537032</v>
      </c>
      <c r="K625">
        <v>1430179997</v>
      </c>
      <c r="L625" s="16">
        <f t="shared" si="5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7"/>
        <v>0</v>
      </c>
      <c r="R625" s="8" t="e">
        <f t="shared" si="54"/>
        <v>#DIV/0!</v>
      </c>
      <c r="S625" t="str">
        <f t="shared" si="58"/>
        <v>technology</v>
      </c>
      <c r="T625" t="str">
        <f t="shared" si="59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14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55"/>
        <v>42138.988900462966</v>
      </c>
      <c r="K626">
        <v>1429055041</v>
      </c>
      <c r="L626" s="16">
        <f t="shared" si="5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7"/>
        <v>0</v>
      </c>
      <c r="R626" s="8" t="e">
        <f t="shared" si="54"/>
        <v>#DIV/0!</v>
      </c>
      <c r="S626" t="str">
        <f t="shared" si="58"/>
        <v>technology</v>
      </c>
      <c r="T626" t="str">
        <f t="shared" si="59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14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55"/>
        <v>42820.853900462964</v>
      </c>
      <c r="K627">
        <v>1487971777</v>
      </c>
      <c r="L627" s="16">
        <f t="shared" si="5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7"/>
        <v>0</v>
      </c>
      <c r="R627" s="8" t="e">
        <f t="shared" si="54"/>
        <v>#DIV/0!</v>
      </c>
      <c r="S627" t="str">
        <f t="shared" si="58"/>
        <v>technology</v>
      </c>
      <c r="T627" t="str">
        <f t="shared" si="59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14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55"/>
        <v>42231.556944444441</v>
      </c>
      <c r="K628">
        <v>1436793939</v>
      </c>
      <c r="L628" s="16">
        <f t="shared" si="5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7"/>
        <v>0.17380000000000001</v>
      </c>
      <c r="R628" s="8">
        <f t="shared" si="54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14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55"/>
        <v>42443.958333333328</v>
      </c>
      <c r="K629">
        <v>1452842511</v>
      </c>
      <c r="L629" s="16">
        <f t="shared" si="5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7"/>
        <v>2.0000000000000001E-4</v>
      </c>
      <c r="R629" s="8">
        <f t="shared" si="54"/>
        <v>90</v>
      </c>
      <c r="S629" t="str">
        <f t="shared" si="58"/>
        <v>technology</v>
      </c>
      <c r="T629" t="str">
        <f t="shared" si="59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14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55"/>
        <v>41833.692789351851</v>
      </c>
      <c r="K630">
        <v>1402677457</v>
      </c>
      <c r="L630" s="16">
        <f t="shared" si="5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7"/>
        <v>0</v>
      </c>
      <c r="R630" s="8" t="e">
        <f t="shared" si="54"/>
        <v>#DIV/0!</v>
      </c>
      <c r="S630" t="str">
        <f t="shared" si="58"/>
        <v>technology</v>
      </c>
      <c r="T630" t="str">
        <f t="shared" si="59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14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55"/>
        <v>42504.637824074074</v>
      </c>
      <c r="K631">
        <v>1460647108</v>
      </c>
      <c r="L631" s="16">
        <f t="shared" si="5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7"/>
        <v>1.75E-3</v>
      </c>
      <c r="R631" s="8">
        <f t="shared" si="54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14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55"/>
        <v>42253.215277777781</v>
      </c>
      <c r="K632">
        <v>1438959121</v>
      </c>
      <c r="L632" s="16">
        <f t="shared" si="5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7"/>
        <v>8.3340278356529708E-4</v>
      </c>
      <c r="R632" s="8">
        <f t="shared" si="54"/>
        <v>10</v>
      </c>
      <c r="S632" t="str">
        <f t="shared" si="58"/>
        <v>technology</v>
      </c>
      <c r="T632" t="str">
        <f t="shared" si="59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14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55"/>
        <v>42518.772326388891</v>
      </c>
      <c r="K633">
        <v>1461954729</v>
      </c>
      <c r="L633" s="16">
        <f t="shared" si="5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7"/>
        <v>1.38E-2</v>
      </c>
      <c r="R633" s="8">
        <f t="shared" si="54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14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55"/>
        <v>42333.700983796298</v>
      </c>
      <c r="K634">
        <v>1445874565</v>
      </c>
      <c r="L634" s="16">
        <f t="shared" si="5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7"/>
        <v>0</v>
      </c>
      <c r="R634" s="8" t="e">
        <f t="shared" si="54"/>
        <v>#DIV/0!</v>
      </c>
      <c r="S634" t="str">
        <f t="shared" si="58"/>
        <v>technology</v>
      </c>
      <c r="T634" t="str">
        <f t="shared" si="59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14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55"/>
        <v>42538.958333333328</v>
      </c>
      <c r="K635">
        <v>1463469062</v>
      </c>
      <c r="L635" s="16">
        <f t="shared" si="5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7"/>
        <v>0.1245</v>
      </c>
      <c r="R635" s="8">
        <f t="shared" si="54"/>
        <v>49.8</v>
      </c>
      <c r="S635" t="str">
        <f t="shared" si="58"/>
        <v>technology</v>
      </c>
      <c r="T635" t="str">
        <f t="shared" si="59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14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55"/>
        <v>42061.928576388891</v>
      </c>
      <c r="K636">
        <v>1422397029</v>
      </c>
      <c r="L636" s="16">
        <f t="shared" si="5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7"/>
        <v>2.0000000000000001E-4</v>
      </c>
      <c r="R636" s="8">
        <f t="shared" si="54"/>
        <v>1</v>
      </c>
      <c r="S636" t="str">
        <f t="shared" si="58"/>
        <v>technology</v>
      </c>
      <c r="T636" t="str">
        <f t="shared" si="59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14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55"/>
        <v>42106.092152777783</v>
      </c>
      <c r="K637">
        <v>1426212762</v>
      </c>
      <c r="L637" s="16">
        <f t="shared" si="5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7"/>
        <v>8.0000000000000007E-5</v>
      </c>
      <c r="R637" s="8">
        <f t="shared" si="54"/>
        <v>2</v>
      </c>
      <c r="S637" t="str">
        <f t="shared" si="58"/>
        <v>technology</v>
      </c>
      <c r="T637" t="str">
        <f t="shared" si="59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14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55"/>
        <v>42161.44930555555</v>
      </c>
      <c r="K638">
        <v>1430996150</v>
      </c>
      <c r="L638" s="16">
        <f t="shared" si="5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7"/>
        <v>2E-3</v>
      </c>
      <c r="R638" s="8">
        <f t="shared" si="54"/>
        <v>4</v>
      </c>
      <c r="S638" t="str">
        <f t="shared" si="58"/>
        <v>technology</v>
      </c>
      <c r="T638" t="str">
        <f t="shared" si="59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14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55"/>
        <v>42791.961111111115</v>
      </c>
      <c r="K639">
        <v>1485558318</v>
      </c>
      <c r="L639" s="16">
        <f t="shared" si="5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7"/>
        <v>0</v>
      </c>
      <c r="R639" s="8" t="e">
        <f t="shared" si="54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14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55"/>
        <v>42819.55164351852</v>
      </c>
      <c r="K640">
        <v>1485267262</v>
      </c>
      <c r="L640" s="16">
        <f t="shared" si="5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7"/>
        <v>9.0000000000000006E-5</v>
      </c>
      <c r="R640" s="8">
        <f t="shared" si="54"/>
        <v>3</v>
      </c>
      <c r="S640" t="str">
        <f t="shared" si="58"/>
        <v>technology</v>
      </c>
      <c r="T640" t="str">
        <f t="shared" si="59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14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55"/>
        <v>41925.583275462966</v>
      </c>
      <c r="K641">
        <v>1408024795</v>
      </c>
      <c r="L641" s="16">
        <f t="shared" si="5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7"/>
        <v>9.9999999999999995E-7</v>
      </c>
      <c r="R641" s="8">
        <f t="shared" si="54"/>
        <v>1</v>
      </c>
      <c r="S641" t="str">
        <f t="shared" si="58"/>
        <v>technology</v>
      </c>
      <c r="T641" t="str">
        <f t="shared" si="59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14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si="55"/>
        <v>42698.958333333328</v>
      </c>
      <c r="K642">
        <v>1478685915</v>
      </c>
      <c r="L642" s="16">
        <f t="shared" si="5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57"/>
        <v>1.4428571428571428</v>
      </c>
      <c r="R642" s="8">
        <f t="shared" ref="R642:R705" si="60">pledged/backers_count</f>
        <v>50.5</v>
      </c>
      <c r="S642" t="str">
        <f t="shared" si="58"/>
        <v>technology</v>
      </c>
      <c r="T642" t="str">
        <f t="shared" si="59"/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14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ref="J643:J706" si="61">(((I643/60)/60)/24)+DATE(1970,1,1)</f>
        <v>42229.57</v>
      </c>
      <c r="K643">
        <v>1436881248</v>
      </c>
      <c r="L643" s="16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3">E643/D643</f>
        <v>1.1916249999999999</v>
      </c>
      <c r="R643" s="8">
        <f t="shared" si="60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14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61"/>
        <v>42235.651319444441</v>
      </c>
      <c r="K644">
        <v>1436888274</v>
      </c>
      <c r="L644" s="16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3"/>
        <v>14.604850000000001</v>
      </c>
      <c r="R644" s="8">
        <f t="shared" si="60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14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61"/>
        <v>42155.642071759255</v>
      </c>
      <c r="K645">
        <v>1428333875</v>
      </c>
      <c r="L645" s="16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3"/>
        <v>1.0580799999999999</v>
      </c>
      <c r="R645" s="8">
        <f t="shared" si="60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14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61"/>
        <v>41941.041666666664</v>
      </c>
      <c r="K646">
        <v>1410883139</v>
      </c>
      <c r="L646" s="16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3"/>
        <v>3.0011791999999997</v>
      </c>
      <c r="R646" s="8">
        <f t="shared" si="60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14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61"/>
        <v>42594.026319444441</v>
      </c>
      <c r="K647">
        <v>1468370274</v>
      </c>
      <c r="L647" s="16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3"/>
        <v>2.7869999999999999</v>
      </c>
      <c r="R647" s="8">
        <f t="shared" si="60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14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61"/>
        <v>41862.852627314816</v>
      </c>
      <c r="K648">
        <v>1405196867</v>
      </c>
      <c r="L648" s="16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3"/>
        <v>1.3187625000000001</v>
      </c>
      <c r="R648" s="8">
        <f t="shared" si="60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14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61"/>
        <v>42446.726261574076</v>
      </c>
      <c r="K649">
        <v>1455647149</v>
      </c>
      <c r="L649" s="16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3"/>
        <v>1.0705</v>
      </c>
      <c r="R649" s="8">
        <f t="shared" si="60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14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61"/>
        <v>41926.693379629629</v>
      </c>
      <c r="K650">
        <v>1410280708</v>
      </c>
      <c r="L650" s="16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3"/>
        <v>1.2682285714285715</v>
      </c>
      <c r="R650" s="8">
        <f t="shared" si="60"/>
        <v>1644</v>
      </c>
      <c r="S650" t="str">
        <f t="shared" si="64"/>
        <v>technology</v>
      </c>
      <c r="T650" t="str">
        <f t="shared" si="65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14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61"/>
        <v>41898.912187499998</v>
      </c>
      <c r="K651">
        <v>1409090013</v>
      </c>
      <c r="L651" s="16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3"/>
        <v>1.3996</v>
      </c>
      <c r="R651" s="8">
        <f t="shared" si="60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14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61"/>
        <v>41992.078518518523</v>
      </c>
      <c r="K652">
        <v>1413766384</v>
      </c>
      <c r="L652" s="16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3"/>
        <v>1.1240000000000001</v>
      </c>
      <c r="R652" s="8">
        <f t="shared" si="60"/>
        <v>35.125</v>
      </c>
      <c r="S652" t="str">
        <f t="shared" si="64"/>
        <v>technology</v>
      </c>
      <c r="T652" t="str">
        <f t="shared" si="65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14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61"/>
        <v>41986.017488425925</v>
      </c>
      <c r="K653">
        <v>1415838311</v>
      </c>
      <c r="L653" s="16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3"/>
        <v>1.00528</v>
      </c>
      <c r="R653" s="8">
        <f t="shared" si="60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14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61"/>
        <v>42705.732060185182</v>
      </c>
      <c r="K654">
        <v>1478018050</v>
      </c>
      <c r="L654" s="16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3"/>
        <v>1.0046666666666666</v>
      </c>
      <c r="R654" s="8">
        <f t="shared" si="60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14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61"/>
        <v>42236.618518518517</v>
      </c>
      <c r="K655">
        <v>1436885440</v>
      </c>
      <c r="L655" s="16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3"/>
        <v>1.4144600000000001</v>
      </c>
      <c r="R655" s="8">
        <f t="shared" si="60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14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61"/>
        <v>42193.957326388889</v>
      </c>
      <c r="K656">
        <v>1433804313</v>
      </c>
      <c r="L656" s="16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3"/>
        <v>2.6729166666666666</v>
      </c>
      <c r="R656" s="8">
        <f t="shared" si="60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14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61"/>
        <v>42075.915648148148</v>
      </c>
      <c r="K657">
        <v>1423609112</v>
      </c>
      <c r="L657" s="16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3"/>
        <v>1.4688749999999999</v>
      </c>
      <c r="R657" s="8">
        <f t="shared" si="60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14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61"/>
        <v>42477.762951388882</v>
      </c>
      <c r="K658">
        <v>1455736719</v>
      </c>
      <c r="L658" s="16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3"/>
        <v>2.1356000000000002</v>
      </c>
      <c r="R658" s="8">
        <f t="shared" si="60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14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61"/>
        <v>42361.84574074074</v>
      </c>
      <c r="K659">
        <v>1448309872</v>
      </c>
      <c r="L659" s="16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3"/>
        <v>1.2569999999999999</v>
      </c>
      <c r="R659" s="8">
        <f t="shared" si="60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14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61"/>
        <v>42211.75</v>
      </c>
      <c r="K660">
        <v>1435117889</v>
      </c>
      <c r="L660" s="16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3"/>
        <v>1.0446206037108834</v>
      </c>
      <c r="R660" s="8">
        <f t="shared" si="60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14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61"/>
        <v>42239.593692129631</v>
      </c>
      <c r="K661">
        <v>1437747295</v>
      </c>
      <c r="L661" s="16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3"/>
        <v>1.0056666666666667</v>
      </c>
      <c r="R661" s="8">
        <f t="shared" si="60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4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61"/>
        <v>41952.783321759263</v>
      </c>
      <c r="K662">
        <v>1412963279</v>
      </c>
      <c r="L662" s="16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3"/>
        <v>3.058E-2</v>
      </c>
      <c r="R662" s="8">
        <f t="shared" si="60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4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61"/>
        <v>42666.645358796297</v>
      </c>
      <c r="K663">
        <v>1474644559</v>
      </c>
      <c r="L663" s="16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3"/>
        <v>9.4999999999999998E-3</v>
      </c>
      <c r="R663" s="8">
        <f t="shared" si="60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4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61"/>
        <v>42020.438043981485</v>
      </c>
      <c r="K664">
        <v>1418812247</v>
      </c>
      <c r="L664" s="16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3"/>
        <v>4.0000000000000001E-3</v>
      </c>
      <c r="R664" s="8">
        <f t="shared" si="60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4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61"/>
        <v>42203.843240740738</v>
      </c>
      <c r="K665">
        <v>1434658456</v>
      </c>
      <c r="L665" s="16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3"/>
        <v>3.5000000000000001E-3</v>
      </c>
      <c r="R665" s="8">
        <f t="shared" si="60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4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61"/>
        <v>42107.666377314818</v>
      </c>
      <c r="K666">
        <v>1426348775</v>
      </c>
      <c r="L666" s="16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3"/>
        <v>7.5333333333333335E-2</v>
      </c>
      <c r="R666" s="8">
        <f t="shared" si="60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4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61"/>
        <v>42748.711354166662</v>
      </c>
      <c r="K667">
        <v>1479143061</v>
      </c>
      <c r="L667" s="16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3"/>
        <v>0.18640000000000001</v>
      </c>
      <c r="R667" s="8">
        <f t="shared" si="60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4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61"/>
        <v>41868.832152777781</v>
      </c>
      <c r="K668">
        <v>1405713498</v>
      </c>
      <c r="L668" s="16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3"/>
        <v>4.0000000000000003E-5</v>
      </c>
      <c r="R668" s="8">
        <f t="shared" si="60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4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61"/>
        <v>42672.373414351852</v>
      </c>
      <c r="K669">
        <v>1474275463</v>
      </c>
      <c r="L669" s="16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3"/>
        <v>0.1002</v>
      </c>
      <c r="R669" s="8">
        <f t="shared" si="60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4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61"/>
        <v>42135.831273148149</v>
      </c>
      <c r="K670">
        <v>1427486222</v>
      </c>
      <c r="L670" s="16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3"/>
        <v>4.5600000000000002E-2</v>
      </c>
      <c r="R670" s="8">
        <f t="shared" si="60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4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61"/>
        <v>42557.625671296293</v>
      </c>
      <c r="K671">
        <v>1465225258</v>
      </c>
      <c r="L671" s="16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3"/>
        <v>0.21507499999999999</v>
      </c>
      <c r="R671" s="8">
        <f t="shared" si="60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4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61"/>
        <v>42540.340277777781</v>
      </c>
      <c r="K672">
        <v>1463418120</v>
      </c>
      <c r="L672" s="16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3"/>
        <v>0.29276666666666668</v>
      </c>
      <c r="R672" s="8">
        <f t="shared" si="60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4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61"/>
        <v>42018.166666666672</v>
      </c>
      <c r="K673">
        <v>1418315852</v>
      </c>
      <c r="L673" s="16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3"/>
        <v>0.39426666666666665</v>
      </c>
      <c r="R673" s="8">
        <f t="shared" si="60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4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61"/>
        <v>42005.207638888889</v>
      </c>
      <c r="K674">
        <v>1417410964</v>
      </c>
      <c r="L674" s="16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3"/>
        <v>0.21628</v>
      </c>
      <c r="R674" s="8">
        <f t="shared" si="60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4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61"/>
        <v>41883.840474537035</v>
      </c>
      <c r="K675">
        <v>1405714217</v>
      </c>
      <c r="L675" s="16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3"/>
        <v>2.0500000000000002E-3</v>
      </c>
      <c r="R675" s="8">
        <f t="shared" si="60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4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61"/>
        <v>41863.116053240738</v>
      </c>
      <c r="K676">
        <v>1402627627</v>
      </c>
      <c r="L676" s="16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3"/>
        <v>2.9999999999999997E-4</v>
      </c>
      <c r="R676" s="8">
        <f t="shared" si="60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4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61"/>
        <v>42005.290972222225</v>
      </c>
      <c r="K677">
        <v>1417558804</v>
      </c>
      <c r="L677" s="16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3"/>
        <v>0.14849999999999999</v>
      </c>
      <c r="R677" s="8">
        <f t="shared" si="60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4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61"/>
        <v>42042.768298611118</v>
      </c>
      <c r="K678">
        <v>1420741581</v>
      </c>
      <c r="L678" s="16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3"/>
        <v>1.4710000000000001E-2</v>
      </c>
      <c r="R678" s="8">
        <f t="shared" si="60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4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61"/>
        <v>42549.403877314813</v>
      </c>
      <c r="K679">
        <v>1463218895</v>
      </c>
      <c r="L679" s="16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3"/>
        <v>0.25584000000000001</v>
      </c>
      <c r="R679" s="8">
        <f t="shared" si="60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4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61"/>
        <v>42511.376597222217</v>
      </c>
      <c r="K680">
        <v>1461229338</v>
      </c>
      <c r="L680" s="16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3"/>
        <v>3.8206896551724136E-2</v>
      </c>
      <c r="R680" s="8">
        <f t="shared" si="60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4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61"/>
        <v>42616.695706018523</v>
      </c>
      <c r="K681">
        <v>1467736909</v>
      </c>
      <c r="L681" s="16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3"/>
        <v>0.15485964912280703</v>
      </c>
      <c r="R681" s="8">
        <f t="shared" si="60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4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61"/>
        <v>41899.501516203702</v>
      </c>
      <c r="K682">
        <v>1407931331</v>
      </c>
      <c r="L682" s="16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3"/>
        <v>0.25912000000000002</v>
      </c>
      <c r="R682" s="8">
        <f t="shared" si="60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4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61"/>
        <v>42669.805601851855</v>
      </c>
      <c r="K683">
        <v>1474917604</v>
      </c>
      <c r="L683" s="16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3"/>
        <v>4.0000000000000002E-4</v>
      </c>
      <c r="R683" s="8">
        <f t="shared" si="60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4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61"/>
        <v>42808.723634259266</v>
      </c>
      <c r="K684">
        <v>1486923722</v>
      </c>
      <c r="L684" s="16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3"/>
        <v>1.06E-3</v>
      </c>
      <c r="R684" s="8">
        <f t="shared" si="60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4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61"/>
        <v>42674.900046296301</v>
      </c>
      <c r="K685">
        <v>1474493764</v>
      </c>
      <c r="L685" s="16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3"/>
        <v>8.5142857142857138E-3</v>
      </c>
      <c r="R685" s="8">
        <f t="shared" si="60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4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61"/>
        <v>41845.125</v>
      </c>
      <c r="K686">
        <v>1403176891</v>
      </c>
      <c r="L686" s="16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3"/>
        <v>7.4837500000000001E-2</v>
      </c>
      <c r="R686" s="8">
        <f t="shared" si="60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4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61"/>
        <v>42016.866574074069</v>
      </c>
      <c r="K687">
        <v>1417207672</v>
      </c>
      <c r="L687" s="16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3"/>
        <v>0.27650000000000002</v>
      </c>
      <c r="R687" s="8">
        <f t="shared" si="60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4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61"/>
        <v>42219.673263888893</v>
      </c>
      <c r="K688">
        <v>1436026170</v>
      </c>
      <c r="L688" s="16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3"/>
        <v>0</v>
      </c>
      <c r="R688" s="8" t="e">
        <f t="shared" si="60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4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61"/>
        <v>42771.750613425931</v>
      </c>
      <c r="K689">
        <v>1481133653</v>
      </c>
      <c r="L689" s="16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3"/>
        <v>3.5499999999999997E-2</v>
      </c>
      <c r="R689" s="8">
        <f t="shared" si="60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4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61"/>
        <v>42292.104780092588</v>
      </c>
      <c r="K690">
        <v>1442284253</v>
      </c>
      <c r="L690" s="16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3"/>
        <v>0.72989999999999999</v>
      </c>
      <c r="R690" s="8">
        <f t="shared" si="60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4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61"/>
        <v>42712.207638888889</v>
      </c>
      <c r="K691">
        <v>1478016097</v>
      </c>
      <c r="L691" s="16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3"/>
        <v>0.57648750000000004</v>
      </c>
      <c r="R691" s="8">
        <f t="shared" si="60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4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61"/>
        <v>42622.25</v>
      </c>
      <c r="K692">
        <v>1469718841</v>
      </c>
      <c r="L692" s="16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3"/>
        <v>0.1234</v>
      </c>
      <c r="R692" s="8">
        <f t="shared" si="60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4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61"/>
        <v>42186.028310185182</v>
      </c>
      <c r="K693">
        <v>1433292046</v>
      </c>
      <c r="L693" s="16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3"/>
        <v>5.1999999999999998E-3</v>
      </c>
      <c r="R693" s="8">
        <f t="shared" si="60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4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61"/>
        <v>42726.37572916667</v>
      </c>
      <c r="K694">
        <v>1479805263</v>
      </c>
      <c r="L694" s="16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3"/>
        <v>6.5299999999999997E-2</v>
      </c>
      <c r="R694" s="8">
        <f t="shared" si="60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4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61"/>
        <v>42124.808182870373</v>
      </c>
      <c r="K695">
        <v>1427829827</v>
      </c>
      <c r="L695" s="16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3"/>
        <v>0.35338000000000003</v>
      </c>
      <c r="R695" s="8">
        <f t="shared" si="60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4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61"/>
        <v>42767.663877314815</v>
      </c>
      <c r="K696">
        <v>1483372559</v>
      </c>
      <c r="L696" s="16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3"/>
        <v>3.933333333333333E-3</v>
      </c>
      <c r="R696" s="8">
        <f t="shared" si="60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4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61"/>
        <v>41943.521064814813</v>
      </c>
      <c r="K697">
        <v>1412166620</v>
      </c>
      <c r="L697" s="16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3"/>
        <v>1.06E-2</v>
      </c>
      <c r="R697" s="8">
        <f t="shared" si="60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4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61"/>
        <v>41845.927106481482</v>
      </c>
      <c r="K698">
        <v>1403734502</v>
      </c>
      <c r="L698" s="16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3"/>
        <v>5.7142857142857145E-6</v>
      </c>
      <c r="R698" s="8">
        <f t="shared" si="60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4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61"/>
        <v>42403.523020833338</v>
      </c>
      <c r="K699">
        <v>1453206789</v>
      </c>
      <c r="L699" s="16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3"/>
        <v>0.46379999999999999</v>
      </c>
      <c r="R699" s="8">
        <f t="shared" si="60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4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61"/>
        <v>41900.083333333336</v>
      </c>
      <c r="K700">
        <v>1408141245</v>
      </c>
      <c r="L700" s="16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3"/>
        <v>0.15390000000000001</v>
      </c>
      <c r="R700" s="8">
        <f t="shared" si="60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4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61"/>
        <v>41600.666666666664</v>
      </c>
      <c r="K701">
        <v>1381923548</v>
      </c>
      <c r="L701" s="16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3"/>
        <v>0.824221076923077</v>
      </c>
      <c r="R701" s="8">
        <f t="shared" si="60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4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61"/>
        <v>42745.688437500001</v>
      </c>
      <c r="K702">
        <v>1481473881</v>
      </c>
      <c r="L702" s="16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3"/>
        <v>2.6866666666666667E-2</v>
      </c>
      <c r="R702" s="8">
        <f t="shared" si="60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4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61"/>
        <v>41843.662962962961</v>
      </c>
      <c r="K703">
        <v>1403538880</v>
      </c>
      <c r="L703" s="16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3"/>
        <v>0.26600000000000001</v>
      </c>
      <c r="R703" s="8">
        <f t="shared" si="60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4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61"/>
        <v>42698.768368055549</v>
      </c>
      <c r="K704">
        <v>1477416387</v>
      </c>
      <c r="L704" s="16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3"/>
        <v>0.30813400000000002</v>
      </c>
      <c r="R704" s="8">
        <f t="shared" si="60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4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61"/>
        <v>42766.98055555555</v>
      </c>
      <c r="K705">
        <v>1481150949</v>
      </c>
      <c r="L705" s="16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3"/>
        <v>5.5800000000000002E-2</v>
      </c>
      <c r="R705" s="8">
        <f t="shared" si="60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4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si="61"/>
        <v>42786.192916666667</v>
      </c>
      <c r="K706">
        <v>1482381468</v>
      </c>
      <c r="L706" s="16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3"/>
        <v>8.7454545454545458E-3</v>
      </c>
      <c r="R706" s="8">
        <f t="shared" ref="R706:R769" si="66">pledged/backers_count</f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4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ref="J707:J770" si="67">(((I707/60)/60)/24)+DATE(1970,1,1)</f>
        <v>42756.491643518515</v>
      </c>
      <c r="K707">
        <v>1482407278</v>
      </c>
      <c r="L707" s="16">
        <f t="shared" ref="L707:L770" si="68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9">E707/D707</f>
        <v>9.7699999999999992E-3</v>
      </c>
      <c r="R707" s="8">
        <f t="shared" si="66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4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67"/>
        <v>42718.777083333334</v>
      </c>
      <c r="K708">
        <v>1478130783</v>
      </c>
      <c r="L708" s="16">
        <f t="shared" si="68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9"/>
        <v>0</v>
      </c>
      <c r="R708" s="8" t="e">
        <f t="shared" si="66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4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67"/>
        <v>42736.663506944446</v>
      </c>
      <c r="K709">
        <v>1479830127</v>
      </c>
      <c r="L709" s="16">
        <f t="shared" si="68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9"/>
        <v>0.78927352941176465</v>
      </c>
      <c r="R709" s="8">
        <f t="shared" si="66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4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67"/>
        <v>41895.581018518518</v>
      </c>
      <c r="K710">
        <v>1405432600</v>
      </c>
      <c r="L710" s="16">
        <f t="shared" si="68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9"/>
        <v>0.22092500000000001</v>
      </c>
      <c r="R710" s="8">
        <f t="shared" si="66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4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67"/>
        <v>41978.041192129633</v>
      </c>
      <c r="K711">
        <v>1415149159</v>
      </c>
      <c r="L711" s="16">
        <f t="shared" si="68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9"/>
        <v>4.0666666666666663E-3</v>
      </c>
      <c r="R711" s="8">
        <f t="shared" si="66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4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67"/>
        <v>41871.030555555553</v>
      </c>
      <c r="K712">
        <v>1405640302</v>
      </c>
      <c r="L712" s="16">
        <f t="shared" si="68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9"/>
        <v>0</v>
      </c>
      <c r="R712" s="8" t="e">
        <f t="shared" si="66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4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67"/>
        <v>42718.500787037032</v>
      </c>
      <c r="K713">
        <v>1478257268</v>
      </c>
      <c r="L713" s="16">
        <f t="shared" si="68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9"/>
        <v>0.33790999999999999</v>
      </c>
      <c r="R713" s="8">
        <f t="shared" si="66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4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67"/>
        <v>42414.680925925932</v>
      </c>
      <c r="K714">
        <v>1452874832</v>
      </c>
      <c r="L714" s="16">
        <f t="shared" si="6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9"/>
        <v>2.1649484536082476E-3</v>
      </c>
      <c r="R714" s="8">
        <f t="shared" si="66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4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67"/>
        <v>42526.529305555552</v>
      </c>
      <c r="K715">
        <v>1462538532</v>
      </c>
      <c r="L715" s="16">
        <f t="shared" si="6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9"/>
        <v>7.9600000000000001E-3</v>
      </c>
      <c r="R715" s="8">
        <f t="shared" si="66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4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67"/>
        <v>42794.787986111114</v>
      </c>
      <c r="K716">
        <v>1483124082</v>
      </c>
      <c r="L716" s="16">
        <f t="shared" si="6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9"/>
        <v>0.14993333333333334</v>
      </c>
      <c r="R716" s="8">
        <f t="shared" si="66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4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67"/>
        <v>42313.132407407407</v>
      </c>
      <c r="K717">
        <v>1443233440</v>
      </c>
      <c r="L717" s="16">
        <f t="shared" si="6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9"/>
        <v>5.0509090909090906E-2</v>
      </c>
      <c r="R717" s="8">
        <f t="shared" si="66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4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67"/>
        <v>41974</v>
      </c>
      <c r="K718">
        <v>1414511307</v>
      </c>
      <c r="L718" s="16">
        <f t="shared" si="6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9"/>
        <v>0.10214285714285715</v>
      </c>
      <c r="R718" s="8">
        <f t="shared" si="66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 s="14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67"/>
        <v>41887.854189814818</v>
      </c>
      <c r="K719">
        <v>1407357002</v>
      </c>
      <c r="L719" s="16">
        <f t="shared" si="6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9"/>
        <v>3.0500000000000002E-3</v>
      </c>
      <c r="R719" s="8">
        <f t="shared" si="66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4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67"/>
        <v>42784.249305555553</v>
      </c>
      <c r="K720">
        <v>1484684247</v>
      </c>
      <c r="L720" s="16">
        <f t="shared" si="6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9"/>
        <v>7.4999999999999997E-3</v>
      </c>
      <c r="R720" s="8">
        <f t="shared" si="66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4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67"/>
        <v>42423.040231481486</v>
      </c>
      <c r="K721">
        <v>1454979476</v>
      </c>
      <c r="L721" s="16">
        <f t="shared" si="6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9"/>
        <v>1.2933333333333333E-2</v>
      </c>
      <c r="R721" s="8">
        <f t="shared" si="66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14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67"/>
        <v>40937.649201388893</v>
      </c>
      <c r="K722">
        <v>1325432091</v>
      </c>
      <c r="L722" s="16">
        <f t="shared" si="6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9"/>
        <v>1.4394736842105262</v>
      </c>
      <c r="R722" s="8">
        <f t="shared" si="66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14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67"/>
        <v>41852.571840277778</v>
      </c>
      <c r="K723">
        <v>1403012607</v>
      </c>
      <c r="L723" s="16">
        <f t="shared" si="6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9"/>
        <v>1.2210975609756098</v>
      </c>
      <c r="R723" s="8">
        <f t="shared" si="66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14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67"/>
        <v>41007.76363425926</v>
      </c>
      <c r="K724">
        <v>1331320778</v>
      </c>
      <c r="L724" s="16">
        <f t="shared" si="6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9"/>
        <v>1.3202400000000001</v>
      </c>
      <c r="R724" s="8">
        <f t="shared" si="66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14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67"/>
        <v>42215.165972222225</v>
      </c>
      <c r="K725">
        <v>1435606549</v>
      </c>
      <c r="L725" s="16">
        <f t="shared" si="6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9"/>
        <v>1.0938000000000001</v>
      </c>
      <c r="R725" s="8">
        <f t="shared" si="66"/>
        <v>54.69</v>
      </c>
      <c r="S725" t="str">
        <f t="shared" si="70"/>
        <v>publishing</v>
      </c>
      <c r="T725" t="str">
        <f t="shared" si="71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14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67"/>
        <v>40724.638460648144</v>
      </c>
      <c r="K726">
        <v>1306855163</v>
      </c>
      <c r="L726" s="16">
        <f t="shared" si="6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9"/>
        <v>1.0547157142857144</v>
      </c>
      <c r="R726" s="8">
        <f t="shared" si="66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14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67"/>
        <v>42351.626296296294</v>
      </c>
      <c r="K727">
        <v>1447426912</v>
      </c>
      <c r="L727" s="16">
        <f t="shared" si="6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9"/>
        <v>1.0035000000000001</v>
      </c>
      <c r="R727" s="8">
        <f t="shared" si="66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14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67"/>
        <v>41376.042673611111</v>
      </c>
      <c r="K728">
        <v>1363136487</v>
      </c>
      <c r="L728" s="16">
        <f t="shared" si="6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9"/>
        <v>1.014</v>
      </c>
      <c r="R728" s="8">
        <f t="shared" si="66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14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67"/>
        <v>41288.888888888891</v>
      </c>
      <c r="K729">
        <v>1354580949</v>
      </c>
      <c r="L729" s="16">
        <f t="shared" si="6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9"/>
        <v>1.5551428571428572</v>
      </c>
      <c r="R729" s="8">
        <f t="shared" si="66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14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67"/>
        <v>40776.837465277778</v>
      </c>
      <c r="K730">
        <v>1310069157</v>
      </c>
      <c r="L730" s="16">
        <f t="shared" si="6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9"/>
        <v>1.05566</v>
      </c>
      <c r="R730" s="8">
        <f t="shared" si="66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14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67"/>
        <v>41171.185891203706</v>
      </c>
      <c r="K731">
        <v>1342844861</v>
      </c>
      <c r="L731" s="16">
        <f t="shared" si="6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9"/>
        <v>1.3065</v>
      </c>
      <c r="R731" s="8">
        <f t="shared" si="66"/>
        <v>43.55</v>
      </c>
      <c r="S731" t="str">
        <f t="shared" si="70"/>
        <v>publishing</v>
      </c>
      <c r="T731" t="str">
        <f t="shared" si="71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14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67"/>
        <v>40884.745266203703</v>
      </c>
      <c r="K732">
        <v>1320688391</v>
      </c>
      <c r="L732" s="16">
        <f t="shared" si="6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9"/>
        <v>1.3219000000000001</v>
      </c>
      <c r="R732" s="8">
        <f t="shared" si="66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14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67"/>
        <v>40930.25</v>
      </c>
      <c r="K733">
        <v>1322852747</v>
      </c>
      <c r="L733" s="16">
        <f t="shared" si="6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9"/>
        <v>1.26</v>
      </c>
      <c r="R733" s="8">
        <f t="shared" si="66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14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67"/>
        <v>41546.424317129626</v>
      </c>
      <c r="K734">
        <v>1375265461</v>
      </c>
      <c r="L734" s="16">
        <f t="shared" si="6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9"/>
        <v>1.6</v>
      </c>
      <c r="R734" s="8">
        <f t="shared" si="66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14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67"/>
        <v>41628.420046296298</v>
      </c>
      <c r="K735">
        <v>1384941892</v>
      </c>
      <c r="L735" s="16">
        <f t="shared" si="6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9"/>
        <v>1.2048000000000001</v>
      </c>
      <c r="R735" s="8">
        <f t="shared" si="66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14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67"/>
        <v>42133.208333333328</v>
      </c>
      <c r="K736">
        <v>1428465420</v>
      </c>
      <c r="L736" s="16">
        <f t="shared" si="6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9"/>
        <v>1.2552941176470589</v>
      </c>
      <c r="R736" s="8">
        <f t="shared" si="66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14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67"/>
        <v>41977.027083333334</v>
      </c>
      <c r="K737">
        <v>1414975346</v>
      </c>
      <c r="L737" s="16">
        <f t="shared" si="6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9"/>
        <v>1.1440638297872341</v>
      </c>
      <c r="R737" s="8">
        <f t="shared" si="66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14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67"/>
        <v>41599.207638888889</v>
      </c>
      <c r="K738">
        <v>1383327440</v>
      </c>
      <c r="L738" s="16">
        <f t="shared" si="6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9"/>
        <v>3.151388888888889</v>
      </c>
      <c r="R738" s="8">
        <f t="shared" si="66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14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67"/>
        <v>41684.833333333336</v>
      </c>
      <c r="K739">
        <v>1390890987</v>
      </c>
      <c r="L739" s="16">
        <f t="shared" si="6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9"/>
        <v>1.224</v>
      </c>
      <c r="R739" s="8">
        <f t="shared" si="66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14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67"/>
        <v>41974.207638888889</v>
      </c>
      <c r="K740">
        <v>1414765794</v>
      </c>
      <c r="L740" s="16">
        <f t="shared" si="6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9"/>
        <v>1.0673333333333332</v>
      </c>
      <c r="R740" s="8">
        <f t="shared" si="66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14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67"/>
        <v>41862.502650462964</v>
      </c>
      <c r="K741">
        <v>1404907429</v>
      </c>
      <c r="L741" s="16">
        <f t="shared" si="6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9"/>
        <v>1.5833333333333333</v>
      </c>
      <c r="R741" s="8">
        <f t="shared" si="66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14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67"/>
        <v>42176.146782407406</v>
      </c>
      <c r="K742">
        <v>1433647882</v>
      </c>
      <c r="L742" s="16">
        <f t="shared" si="6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9"/>
        <v>1.0740000000000001</v>
      </c>
      <c r="R742" s="8">
        <f t="shared" si="66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14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67"/>
        <v>41436.648217592592</v>
      </c>
      <c r="K743">
        <v>1367940806</v>
      </c>
      <c r="L743" s="16">
        <f t="shared" si="6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9"/>
        <v>1.0226</v>
      </c>
      <c r="R743" s="8">
        <f t="shared" si="66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14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67"/>
        <v>41719.876296296294</v>
      </c>
      <c r="K744">
        <v>1392847312</v>
      </c>
      <c r="L744" s="16">
        <f t="shared" si="6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9"/>
        <v>1.1071428571428572</v>
      </c>
      <c r="R744" s="8">
        <f t="shared" si="66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14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67"/>
        <v>41015.875</v>
      </c>
      <c r="K745">
        <v>1332435685</v>
      </c>
      <c r="L745" s="16">
        <f t="shared" si="6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9"/>
        <v>1.48</v>
      </c>
      <c r="R745" s="8">
        <f t="shared" si="66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14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67"/>
        <v>41256.95721064815</v>
      </c>
      <c r="K746">
        <v>1352847503</v>
      </c>
      <c r="L746" s="16">
        <f t="shared" si="6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9"/>
        <v>1.0232000000000001</v>
      </c>
      <c r="R746" s="8">
        <f t="shared" si="66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14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67"/>
        <v>41397.572280092594</v>
      </c>
      <c r="K747">
        <v>1364996645</v>
      </c>
      <c r="L747" s="16">
        <f t="shared" si="6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9"/>
        <v>1.7909909909909909</v>
      </c>
      <c r="R747" s="8">
        <f t="shared" si="66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14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67"/>
        <v>41175.165972222225</v>
      </c>
      <c r="K748">
        <v>1346806909</v>
      </c>
      <c r="L748" s="16">
        <f t="shared" si="6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9"/>
        <v>1.1108135252761968</v>
      </c>
      <c r="R748" s="8">
        <f t="shared" si="66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14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67"/>
        <v>42019.454166666663</v>
      </c>
      <c r="K749">
        <v>1418649019</v>
      </c>
      <c r="L749" s="16">
        <f t="shared" si="6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9"/>
        <v>1.0004285714285714</v>
      </c>
      <c r="R749" s="8">
        <f t="shared" si="66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14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67"/>
        <v>41861.846828703703</v>
      </c>
      <c r="K750">
        <v>1405109966</v>
      </c>
      <c r="L750" s="16">
        <f t="shared" si="6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9"/>
        <v>1.0024999999999999</v>
      </c>
      <c r="R750" s="8">
        <f t="shared" si="66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14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67"/>
        <v>42763.94131944445</v>
      </c>
      <c r="K751">
        <v>1483050930</v>
      </c>
      <c r="L751" s="16">
        <f t="shared" si="6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9"/>
        <v>1.0556000000000001</v>
      </c>
      <c r="R751" s="8">
        <f t="shared" si="66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14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67"/>
        <v>41329.878148148149</v>
      </c>
      <c r="K752">
        <v>1359147872</v>
      </c>
      <c r="L752" s="16">
        <f t="shared" si="6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9"/>
        <v>1.0258775877587758</v>
      </c>
      <c r="R752" s="8">
        <f t="shared" si="66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14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67"/>
        <v>40759.630497685182</v>
      </c>
      <c r="K753">
        <v>1308496075</v>
      </c>
      <c r="L753" s="16">
        <f t="shared" si="6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9"/>
        <v>1.1850000000000001</v>
      </c>
      <c r="R753" s="8">
        <f t="shared" si="66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14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67"/>
        <v>42659.458333333328</v>
      </c>
      <c r="K754">
        <v>1474884417</v>
      </c>
      <c r="L754" s="16">
        <f t="shared" si="6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9"/>
        <v>1.117</v>
      </c>
      <c r="R754" s="8">
        <f t="shared" si="66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14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67"/>
        <v>42049.590173611112</v>
      </c>
      <c r="K755">
        <v>1421330991</v>
      </c>
      <c r="L755" s="16">
        <f t="shared" si="6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9"/>
        <v>1.28</v>
      </c>
      <c r="R755" s="8">
        <f t="shared" si="66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14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67"/>
        <v>41279.749085648145</v>
      </c>
      <c r="K756">
        <v>1354816721</v>
      </c>
      <c r="L756" s="16">
        <f t="shared" si="6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9"/>
        <v>1.0375000000000001</v>
      </c>
      <c r="R756" s="8">
        <f t="shared" si="66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14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67"/>
        <v>41414.02847222222</v>
      </c>
      <c r="K757">
        <v>1366381877</v>
      </c>
      <c r="L757" s="16">
        <f t="shared" si="6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9"/>
        <v>1.0190760000000001</v>
      </c>
      <c r="R757" s="8">
        <f t="shared" si="66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14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67"/>
        <v>40651.725219907406</v>
      </c>
      <c r="K758">
        <v>1297880659</v>
      </c>
      <c r="L758" s="16">
        <f t="shared" si="6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9"/>
        <v>1.177142857142857</v>
      </c>
      <c r="R758" s="8">
        <f t="shared" si="66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14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67"/>
        <v>41249.054560185185</v>
      </c>
      <c r="K759">
        <v>1353547114</v>
      </c>
      <c r="L759" s="16">
        <f t="shared" si="6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9"/>
        <v>2.38</v>
      </c>
      <c r="R759" s="8">
        <f t="shared" si="66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14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67"/>
        <v>40459.836435185185</v>
      </c>
      <c r="K760">
        <v>1283976268</v>
      </c>
      <c r="L760" s="16">
        <f t="shared" si="6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9"/>
        <v>1.02</v>
      </c>
      <c r="R760" s="8">
        <f t="shared" si="66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14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67"/>
        <v>41829.330312500002</v>
      </c>
      <c r="K761">
        <v>1401436539</v>
      </c>
      <c r="L761" s="16">
        <f t="shared" si="6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9"/>
        <v>1.0192000000000001</v>
      </c>
      <c r="R761" s="8">
        <f t="shared" si="66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4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67"/>
        <v>42700.805706018517</v>
      </c>
      <c r="K762">
        <v>1477592413</v>
      </c>
      <c r="L762" s="16">
        <f t="shared" si="6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9"/>
        <v>0</v>
      </c>
      <c r="R762" s="8" t="e">
        <f t="shared" si="66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4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67"/>
        <v>41672.751458333332</v>
      </c>
      <c r="K763">
        <v>1388772126</v>
      </c>
      <c r="L763" s="16">
        <f t="shared" si="6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9"/>
        <v>4.7E-2</v>
      </c>
      <c r="R763" s="8">
        <f t="shared" si="66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4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67"/>
        <v>42708.25</v>
      </c>
      <c r="K764">
        <v>1479328570</v>
      </c>
      <c r="L764" s="16">
        <f t="shared" si="6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9"/>
        <v>0</v>
      </c>
      <c r="R764" s="8" t="e">
        <f t="shared" si="66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4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67"/>
        <v>41501.446851851848</v>
      </c>
      <c r="K765">
        <v>1373971408</v>
      </c>
      <c r="L765" s="16">
        <f t="shared" si="6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9"/>
        <v>1.1655011655011655E-3</v>
      </c>
      <c r="R765" s="8">
        <f t="shared" si="66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4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67"/>
        <v>42257.173159722224</v>
      </c>
      <c r="K766">
        <v>1439266161</v>
      </c>
      <c r="L766" s="16">
        <f t="shared" si="6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9"/>
        <v>0</v>
      </c>
      <c r="R766" s="8" t="e">
        <f t="shared" si="66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4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67"/>
        <v>41931.542638888888</v>
      </c>
      <c r="K767">
        <v>1411131684</v>
      </c>
      <c r="L767" s="16">
        <f t="shared" si="6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9"/>
        <v>0.36014285714285715</v>
      </c>
      <c r="R767" s="8">
        <f t="shared" si="66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4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67"/>
        <v>42051.783368055556</v>
      </c>
      <c r="K768">
        <v>1421520483</v>
      </c>
      <c r="L768" s="16">
        <f t="shared" si="6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9"/>
        <v>0</v>
      </c>
      <c r="R768" s="8" t="e">
        <f t="shared" si="66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4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67"/>
        <v>42145.143634259264</v>
      </c>
      <c r="K769">
        <v>1429586810</v>
      </c>
      <c r="L769" s="16">
        <f t="shared" si="6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9"/>
        <v>3.5400000000000001E-2</v>
      </c>
      <c r="R769" s="8">
        <f t="shared" si="66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4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si="67"/>
        <v>41624.207060185188</v>
      </c>
      <c r="K770">
        <v>1384577890</v>
      </c>
      <c r="L770" s="16">
        <f t="shared" si="6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9"/>
        <v>0</v>
      </c>
      <c r="R770" s="8" t="e">
        <f t="shared" ref="R770:R833" si="72">pledged/backers_count</f>
        <v>#DIV/0!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4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ref="J771:J834" si="73">(((I771/60)/60)/24)+DATE(1970,1,1)</f>
        <v>41634.996458333335</v>
      </c>
      <c r="K771">
        <v>1385510094</v>
      </c>
      <c r="L771" s="16">
        <f t="shared" ref="L771:L834" si="7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5">E771/D771</f>
        <v>0.41399999999999998</v>
      </c>
      <c r="R771" s="8">
        <f t="shared" si="72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4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73"/>
        <v>41329.999641203707</v>
      </c>
      <c r="K772">
        <v>1358294369</v>
      </c>
      <c r="L772" s="16">
        <f t="shared" si="7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5"/>
        <v>0</v>
      </c>
      <c r="R772" s="8" t="e">
        <f t="shared" si="72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4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73"/>
        <v>42399.824097222227</v>
      </c>
      <c r="K773">
        <v>1449863202</v>
      </c>
      <c r="L773" s="16">
        <f t="shared" si="7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5"/>
        <v>2.631578947368421E-4</v>
      </c>
      <c r="R773" s="8">
        <f t="shared" si="72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4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73"/>
        <v>40118.165972222225</v>
      </c>
      <c r="K774">
        <v>1252718519</v>
      </c>
      <c r="L774" s="16">
        <f t="shared" si="7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5"/>
        <v>3.3333333333333333E-2</v>
      </c>
      <c r="R774" s="8">
        <f t="shared" si="72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4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73"/>
        <v>42134.959027777775</v>
      </c>
      <c r="K775">
        <v>1428341985</v>
      </c>
      <c r="L775" s="16">
        <f t="shared" si="7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5"/>
        <v>8.5129023676509714E-3</v>
      </c>
      <c r="R775" s="8">
        <f t="shared" si="72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4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73"/>
        <v>41693.780300925922</v>
      </c>
      <c r="K776">
        <v>1390589018</v>
      </c>
      <c r="L776" s="16">
        <f t="shared" si="7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5"/>
        <v>0.70199999999999996</v>
      </c>
      <c r="R776" s="8">
        <f t="shared" si="72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4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73"/>
        <v>40893.060127314813</v>
      </c>
      <c r="K777">
        <v>1321406795</v>
      </c>
      <c r="L777" s="16">
        <f t="shared" si="7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5"/>
        <v>1.7000000000000001E-2</v>
      </c>
      <c r="R777" s="8">
        <f t="shared" si="72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4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73"/>
        <v>42288.208333333328</v>
      </c>
      <c r="K778">
        <v>1441297645</v>
      </c>
      <c r="L778" s="16">
        <f t="shared" si="7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5"/>
        <v>0.51400000000000001</v>
      </c>
      <c r="R778" s="8">
        <f t="shared" si="72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4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73"/>
        <v>41486.981215277774</v>
      </c>
      <c r="K779">
        <v>1372721577</v>
      </c>
      <c r="L779" s="16">
        <f t="shared" si="7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5"/>
        <v>7.0000000000000001E-3</v>
      </c>
      <c r="R779" s="8">
        <f t="shared" si="72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4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73"/>
        <v>41759.702314814815</v>
      </c>
      <c r="K780">
        <v>1396284680</v>
      </c>
      <c r="L780" s="16">
        <f t="shared" si="7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5"/>
        <v>4.0000000000000001E-3</v>
      </c>
      <c r="R780" s="8">
        <f t="shared" si="72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4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73"/>
        <v>40466.166666666664</v>
      </c>
      <c r="K781">
        <v>1284567905</v>
      </c>
      <c r="L781" s="16">
        <f t="shared" si="74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5"/>
        <v>2.6666666666666668E-2</v>
      </c>
      <c r="R781" s="8">
        <f t="shared" si="72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14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73"/>
        <v>40666.673900462964</v>
      </c>
      <c r="K782">
        <v>1301847025</v>
      </c>
      <c r="L782" s="16">
        <f t="shared" si="7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5"/>
        <v>1.04</v>
      </c>
      <c r="R782" s="8">
        <f t="shared" si="72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14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73"/>
        <v>41433.000856481485</v>
      </c>
      <c r="K783">
        <v>1368057674</v>
      </c>
      <c r="L783" s="16">
        <f t="shared" si="7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5"/>
        <v>1.3315375</v>
      </c>
      <c r="R783" s="8">
        <f t="shared" si="72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14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73"/>
        <v>41146.758125</v>
      </c>
      <c r="K784">
        <v>1343326302</v>
      </c>
      <c r="L784" s="16">
        <f t="shared" si="74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5"/>
        <v>1</v>
      </c>
      <c r="R784" s="8">
        <f t="shared" si="72"/>
        <v>50</v>
      </c>
      <c r="S784" t="str">
        <f t="shared" si="76"/>
        <v>music</v>
      </c>
      <c r="T784" t="str">
        <f t="shared" si="77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14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73"/>
        <v>41026.916666666664</v>
      </c>
      <c r="K785">
        <v>1332182049</v>
      </c>
      <c r="L785" s="16">
        <f t="shared" si="7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5"/>
        <v>1.4813333333333334</v>
      </c>
      <c r="R785" s="8">
        <f t="shared" si="72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14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73"/>
        <v>41715.107858796298</v>
      </c>
      <c r="K786">
        <v>1391571319</v>
      </c>
      <c r="L786" s="16">
        <f t="shared" si="7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5"/>
        <v>1.0249999999999999</v>
      </c>
      <c r="R786" s="8">
        <f t="shared" si="72"/>
        <v>102.5</v>
      </c>
      <c r="S786" t="str">
        <f t="shared" si="76"/>
        <v>music</v>
      </c>
      <c r="T786" t="str">
        <f t="shared" si="77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14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73"/>
        <v>41333.593923611108</v>
      </c>
      <c r="K787">
        <v>1359468915</v>
      </c>
      <c r="L787" s="16">
        <f t="shared" si="7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5"/>
        <v>1.8062799999999999</v>
      </c>
      <c r="R787" s="8">
        <f t="shared" si="72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14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73"/>
        <v>41040.657638888886</v>
      </c>
      <c r="K788">
        <v>1331774434</v>
      </c>
      <c r="L788" s="16">
        <f t="shared" si="7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5"/>
        <v>1.4279999999999999</v>
      </c>
      <c r="R788" s="8">
        <f t="shared" si="72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14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73"/>
        <v>41579.627615740741</v>
      </c>
      <c r="K789">
        <v>1380726226</v>
      </c>
      <c r="L789" s="16">
        <f t="shared" si="7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5"/>
        <v>1.1416666666666666</v>
      </c>
      <c r="R789" s="8">
        <f t="shared" si="72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14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73"/>
        <v>41097.165972222225</v>
      </c>
      <c r="K790">
        <v>1338336588</v>
      </c>
      <c r="L790" s="16">
        <f t="shared" si="7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5"/>
        <v>2.03505</v>
      </c>
      <c r="R790" s="8">
        <f t="shared" si="72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14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73"/>
        <v>41295.332638888889</v>
      </c>
      <c r="K791">
        <v>1357187280</v>
      </c>
      <c r="L791" s="16">
        <f t="shared" si="7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5"/>
        <v>1.0941176470588236</v>
      </c>
      <c r="R791" s="8">
        <f t="shared" si="72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14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73"/>
        <v>41306.047905092593</v>
      </c>
      <c r="K792">
        <v>1357088939</v>
      </c>
      <c r="L792" s="16">
        <f t="shared" si="7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5"/>
        <v>1.443746</v>
      </c>
      <c r="R792" s="8">
        <f t="shared" si="72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14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73"/>
        <v>41591.249305555553</v>
      </c>
      <c r="K793">
        <v>1381430646</v>
      </c>
      <c r="L793" s="16">
        <f t="shared" si="7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5"/>
        <v>1.0386666666666666</v>
      </c>
      <c r="R793" s="8">
        <f t="shared" si="72"/>
        <v>60.859375</v>
      </c>
      <c r="S793" t="str">
        <f t="shared" si="76"/>
        <v>music</v>
      </c>
      <c r="T793" t="str">
        <f t="shared" si="77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14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73"/>
        <v>41585.915312500001</v>
      </c>
      <c r="K794">
        <v>1381265883</v>
      </c>
      <c r="L794" s="16">
        <f t="shared" si="7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5"/>
        <v>1.0044440000000001</v>
      </c>
      <c r="R794" s="8">
        <f t="shared" si="72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14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73"/>
        <v>41458.207638888889</v>
      </c>
      <c r="K795">
        <v>1371491244</v>
      </c>
      <c r="L795" s="16">
        <f t="shared" si="7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5"/>
        <v>1.0277927272727272</v>
      </c>
      <c r="R795" s="8">
        <f t="shared" si="72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14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73"/>
        <v>40791.712500000001</v>
      </c>
      <c r="K796">
        <v>1310438737</v>
      </c>
      <c r="L796" s="16">
        <f t="shared" si="7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5"/>
        <v>1.0531250000000001</v>
      </c>
      <c r="R796" s="8">
        <f t="shared" si="72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14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73"/>
        <v>41006.207638888889</v>
      </c>
      <c r="K797">
        <v>1330094566</v>
      </c>
      <c r="L797" s="16">
        <f t="shared" si="7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5"/>
        <v>1.1178571428571429</v>
      </c>
      <c r="R797" s="8">
        <f t="shared" si="72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14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73"/>
        <v>41532.881944444445</v>
      </c>
      <c r="K798">
        <v>1376687485</v>
      </c>
      <c r="L798" s="16">
        <f t="shared" si="7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5"/>
        <v>1.0135000000000001</v>
      </c>
      <c r="R798" s="8">
        <f t="shared" si="72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14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73"/>
        <v>41028.166666666664</v>
      </c>
      <c r="K799">
        <v>1332978688</v>
      </c>
      <c r="L799" s="16">
        <f t="shared" si="7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5"/>
        <v>1.0753333333333333</v>
      </c>
      <c r="R799" s="8">
        <f t="shared" si="72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14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73"/>
        <v>41912.590127314819</v>
      </c>
      <c r="K800">
        <v>1409494187</v>
      </c>
      <c r="L800" s="16">
        <f t="shared" si="7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5"/>
        <v>1.1488571428571428</v>
      </c>
      <c r="R800" s="8">
        <f t="shared" si="72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14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73"/>
        <v>41026.667199074072</v>
      </c>
      <c r="K801">
        <v>1332950446</v>
      </c>
      <c r="L801" s="16">
        <f t="shared" si="7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5"/>
        <v>1.0002</v>
      </c>
      <c r="R801" s="8">
        <f t="shared" si="72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14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73"/>
        <v>41893.433495370373</v>
      </c>
      <c r="K802">
        <v>1407839054</v>
      </c>
      <c r="L802" s="16">
        <f t="shared" si="7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5"/>
        <v>1.5213333333333334</v>
      </c>
      <c r="R802" s="8">
        <f t="shared" si="72"/>
        <v>40.75</v>
      </c>
      <c r="S802" t="str">
        <f t="shared" si="76"/>
        <v>music</v>
      </c>
      <c r="T802" t="str">
        <f t="shared" si="77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14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73"/>
        <v>40725.795370370368</v>
      </c>
      <c r="K803">
        <v>1306955120</v>
      </c>
      <c r="L803" s="16">
        <f t="shared" si="7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5"/>
        <v>1.1152149999999998</v>
      </c>
      <c r="R803" s="8">
        <f t="shared" si="72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14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73"/>
        <v>41169.170138888891</v>
      </c>
      <c r="K804">
        <v>1343867524</v>
      </c>
      <c r="L804" s="16">
        <f t="shared" si="7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5"/>
        <v>1.0133333333333334</v>
      </c>
      <c r="R804" s="8">
        <f t="shared" si="72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14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73"/>
        <v>40692.041666666664</v>
      </c>
      <c r="K805">
        <v>1304376478</v>
      </c>
      <c r="L805" s="16">
        <f t="shared" si="7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5"/>
        <v>1.232608695652174</v>
      </c>
      <c r="R805" s="8">
        <f t="shared" si="72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14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73"/>
        <v>40747.165972222225</v>
      </c>
      <c r="K806">
        <v>1309919526</v>
      </c>
      <c r="L806" s="16">
        <f t="shared" si="7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5"/>
        <v>1</v>
      </c>
      <c r="R806" s="8">
        <f t="shared" si="72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14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73"/>
        <v>40740.958333333336</v>
      </c>
      <c r="K807">
        <v>1306525512</v>
      </c>
      <c r="L807" s="16">
        <f t="shared" si="7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5"/>
        <v>1.05</v>
      </c>
      <c r="R807" s="8">
        <f t="shared" si="72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14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73"/>
        <v>40793.691423611112</v>
      </c>
      <c r="K808">
        <v>1312821339</v>
      </c>
      <c r="L808" s="16">
        <f t="shared" si="7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5"/>
        <v>1.0443750000000001</v>
      </c>
      <c r="R808" s="8">
        <f t="shared" si="72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14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73"/>
        <v>42795.083333333328</v>
      </c>
      <c r="K809">
        <v>1485270311</v>
      </c>
      <c r="L809" s="16">
        <f t="shared" si="7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5"/>
        <v>1.05125</v>
      </c>
      <c r="R809" s="8">
        <f t="shared" si="72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14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73"/>
        <v>41995.207638888889</v>
      </c>
      <c r="K810">
        <v>1416363886</v>
      </c>
      <c r="L810" s="16">
        <f t="shared" si="7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5"/>
        <v>1</v>
      </c>
      <c r="R810" s="8">
        <f t="shared" si="72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14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73"/>
        <v>41658.833680555559</v>
      </c>
      <c r="K811">
        <v>1387569630</v>
      </c>
      <c r="L811" s="16">
        <f t="shared" si="7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5"/>
        <v>1.03775</v>
      </c>
      <c r="R811" s="8">
        <f t="shared" si="72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14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73"/>
        <v>41153.056273148148</v>
      </c>
      <c r="K812">
        <v>1343870462</v>
      </c>
      <c r="L812" s="16">
        <f t="shared" si="7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5"/>
        <v>1.05</v>
      </c>
      <c r="R812" s="8">
        <f t="shared" si="72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14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73"/>
        <v>41465.702777777777</v>
      </c>
      <c r="K813">
        <v>1371569202</v>
      </c>
      <c r="L813" s="16">
        <f t="shared" si="7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5"/>
        <v>1.04</v>
      </c>
      <c r="R813" s="8">
        <f t="shared" si="72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14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73"/>
        <v>41334.581944444442</v>
      </c>
      <c r="K814">
        <v>1357604752</v>
      </c>
      <c r="L814" s="16">
        <f t="shared" si="7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5"/>
        <v>1.5183333333333333</v>
      </c>
      <c r="R814" s="8">
        <f t="shared" si="72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14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73"/>
        <v>41110.960243055553</v>
      </c>
      <c r="K815">
        <v>1340233365</v>
      </c>
      <c r="L815" s="16">
        <f t="shared" si="7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5"/>
        <v>1.59996</v>
      </c>
      <c r="R815" s="8">
        <f t="shared" si="72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14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73"/>
        <v>40694.75277777778</v>
      </c>
      <c r="K816">
        <v>1305568201</v>
      </c>
      <c r="L816" s="16">
        <f t="shared" si="7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5"/>
        <v>1.2729999999999999</v>
      </c>
      <c r="R816" s="8">
        <f t="shared" si="72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14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73"/>
        <v>41944.917858796296</v>
      </c>
      <c r="K817">
        <v>1412287303</v>
      </c>
      <c r="L817" s="16">
        <f t="shared" si="7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5"/>
        <v>1.07</v>
      </c>
      <c r="R817" s="8">
        <f t="shared" si="72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14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73"/>
        <v>41373.270833333336</v>
      </c>
      <c r="K818">
        <v>1362776043</v>
      </c>
      <c r="L818" s="16">
        <f t="shared" si="7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5"/>
        <v>1.1512214285714286</v>
      </c>
      <c r="R818" s="8">
        <f t="shared" si="72"/>
        <v>39.31</v>
      </c>
      <c r="S818" t="str">
        <f t="shared" si="76"/>
        <v>music</v>
      </c>
      <c r="T818" t="str">
        <f t="shared" si="77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14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73"/>
        <v>40979.207638888889</v>
      </c>
      <c r="K819">
        <v>1326810211</v>
      </c>
      <c r="L819" s="16">
        <f t="shared" si="7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5"/>
        <v>1.3711066666666665</v>
      </c>
      <c r="R819" s="8">
        <f t="shared" si="72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14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73"/>
        <v>41128.709027777775</v>
      </c>
      <c r="K820">
        <v>1343682681</v>
      </c>
      <c r="L820" s="16">
        <f t="shared" si="7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5"/>
        <v>1.5571428571428572</v>
      </c>
      <c r="R820" s="8">
        <f t="shared" si="72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14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73"/>
        <v>41629.197222222225</v>
      </c>
      <c r="K821">
        <v>1386806254</v>
      </c>
      <c r="L821" s="16">
        <f t="shared" si="7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5"/>
        <v>1.0874999999999999</v>
      </c>
      <c r="R821" s="8">
        <f t="shared" si="72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14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73"/>
        <v>41799.208333333336</v>
      </c>
      <c r="K822">
        <v>1399666342</v>
      </c>
      <c r="L822" s="16">
        <f t="shared" si="7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5"/>
        <v>1.3405</v>
      </c>
      <c r="R822" s="8">
        <f t="shared" si="72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14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73"/>
        <v>42128.167361111111</v>
      </c>
      <c r="K823">
        <v>1427753265</v>
      </c>
      <c r="L823" s="16">
        <f t="shared" si="7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5"/>
        <v>1</v>
      </c>
      <c r="R823" s="8">
        <f t="shared" si="72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14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73"/>
        <v>41187.947337962964</v>
      </c>
      <c r="K824">
        <v>1346885050</v>
      </c>
      <c r="L824" s="16">
        <f t="shared" si="7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5"/>
        <v>1.1916666666666667</v>
      </c>
      <c r="R824" s="8">
        <f t="shared" si="72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14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73"/>
        <v>42085.931157407409</v>
      </c>
      <c r="K825">
        <v>1424474452</v>
      </c>
      <c r="L825" s="16">
        <f t="shared" si="7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5"/>
        <v>1.7949999999999999</v>
      </c>
      <c r="R825" s="8">
        <f t="shared" si="72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14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73"/>
        <v>40286.290972222225</v>
      </c>
      <c r="K826">
        <v>1268459318</v>
      </c>
      <c r="L826" s="16">
        <f t="shared" si="7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5"/>
        <v>1.3438124999999999</v>
      </c>
      <c r="R826" s="8">
        <f t="shared" si="72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14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73"/>
        <v>41211.306527777779</v>
      </c>
      <c r="K827">
        <v>1349335284</v>
      </c>
      <c r="L827" s="16">
        <f t="shared" si="7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5"/>
        <v>1.0043200000000001</v>
      </c>
      <c r="R827" s="8">
        <f t="shared" si="72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14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73"/>
        <v>40993.996874999997</v>
      </c>
      <c r="K828">
        <v>1330908930</v>
      </c>
      <c r="L828" s="16">
        <f t="shared" si="7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5"/>
        <v>1.0145454545454546</v>
      </c>
      <c r="R828" s="8">
        <f t="shared" si="72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14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73"/>
        <v>40953.825694444444</v>
      </c>
      <c r="K829">
        <v>1326972107</v>
      </c>
      <c r="L829" s="16">
        <f t="shared" si="7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5"/>
        <v>1.0333333333333334</v>
      </c>
      <c r="R829" s="8">
        <f t="shared" si="72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14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73"/>
        <v>41085.683333333334</v>
      </c>
      <c r="K830">
        <v>1339549982</v>
      </c>
      <c r="L830" s="16">
        <f t="shared" si="7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5"/>
        <v>1.07</v>
      </c>
      <c r="R830" s="8">
        <f t="shared" si="72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14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73"/>
        <v>42564.801388888889</v>
      </c>
      <c r="K831">
        <v>1463253240</v>
      </c>
      <c r="L831" s="16">
        <f t="shared" si="7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5"/>
        <v>1.04</v>
      </c>
      <c r="R831" s="8">
        <f t="shared" si="72"/>
        <v>32.5</v>
      </c>
      <c r="S831" t="str">
        <f t="shared" si="76"/>
        <v>music</v>
      </c>
      <c r="T831" t="str">
        <f t="shared" si="77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14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73"/>
        <v>41355.484085648146</v>
      </c>
      <c r="K832">
        <v>1361363825</v>
      </c>
      <c r="L832" s="16">
        <f t="shared" si="7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5"/>
        <v>1.0783333333333334</v>
      </c>
      <c r="R832" s="8">
        <f t="shared" si="72"/>
        <v>60.65625</v>
      </c>
      <c r="S832" t="str">
        <f t="shared" si="76"/>
        <v>music</v>
      </c>
      <c r="T832" t="str">
        <f t="shared" si="77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14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73"/>
        <v>41026.646921296298</v>
      </c>
      <c r="K833">
        <v>1332948694</v>
      </c>
      <c r="L833" s="16">
        <f t="shared" si="7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5"/>
        <v>2.3333333333333335</v>
      </c>
      <c r="R833" s="8">
        <f t="shared" si="72"/>
        <v>175</v>
      </c>
      <c r="S833" t="str">
        <f t="shared" si="76"/>
        <v>music</v>
      </c>
      <c r="T833" t="str">
        <f t="shared" si="77"/>
        <v>rock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14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si="73"/>
        <v>40929.342361111114</v>
      </c>
      <c r="K834">
        <v>1321978335</v>
      </c>
      <c r="L834" s="16">
        <f t="shared" si="7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75"/>
        <v>1.0060706666666666</v>
      </c>
      <c r="R834" s="8">
        <f t="shared" ref="R834:R897" si="78">pledged/backers_count</f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14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ref="J835:J898" si="79">(((I835/60)/60)/24)+DATE(1970,1,1)</f>
        <v>41748.878182870372</v>
      </c>
      <c r="K835">
        <v>1395349475</v>
      </c>
      <c r="L835" s="16">
        <f t="shared" ref="L835:L898" si="8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1">E835/D835</f>
        <v>1.0166666666666666</v>
      </c>
      <c r="R835" s="8">
        <f t="shared" si="78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14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79"/>
        <v>41456.165972222225</v>
      </c>
      <c r="K836">
        <v>1369770292</v>
      </c>
      <c r="L836" s="16">
        <f t="shared" si="8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81"/>
        <v>1.3101818181818181</v>
      </c>
      <c r="R836" s="8">
        <f t="shared" si="78"/>
        <v>96.08</v>
      </c>
      <c r="S836" t="str">
        <f t="shared" si="82"/>
        <v>music</v>
      </c>
      <c r="T836" t="str">
        <f t="shared" si="83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14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79"/>
        <v>41048.125</v>
      </c>
      <c r="K837">
        <v>1333709958</v>
      </c>
      <c r="L837" s="16">
        <f t="shared" si="8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81"/>
        <v>1.1725000000000001</v>
      </c>
      <c r="R837" s="8">
        <f t="shared" si="78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14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79"/>
        <v>41554.056921296295</v>
      </c>
      <c r="K838">
        <v>1378516918</v>
      </c>
      <c r="L838" s="16">
        <f t="shared" si="8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1"/>
        <v>1.009304</v>
      </c>
      <c r="R838" s="8">
        <f t="shared" si="78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14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79"/>
        <v>41760.998402777775</v>
      </c>
      <c r="K839">
        <v>1396396662</v>
      </c>
      <c r="L839" s="16">
        <f t="shared" si="8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1"/>
        <v>1.218</v>
      </c>
      <c r="R839" s="8">
        <f t="shared" si="78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14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79"/>
        <v>40925.897974537038</v>
      </c>
      <c r="K840">
        <v>1324243985</v>
      </c>
      <c r="L840" s="16">
        <f t="shared" si="8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1"/>
        <v>1.454</v>
      </c>
      <c r="R840" s="8">
        <f t="shared" si="78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14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79"/>
        <v>41174.763379629629</v>
      </c>
      <c r="K841">
        <v>1345745956</v>
      </c>
      <c r="L841" s="16">
        <f t="shared" si="8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1"/>
        <v>1.166166</v>
      </c>
      <c r="R841" s="8">
        <f t="shared" si="78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14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79"/>
        <v>42637.226701388892</v>
      </c>
      <c r="K842">
        <v>1472102787</v>
      </c>
      <c r="L842" s="16">
        <f t="shared" si="8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1"/>
        <v>1.2041660000000001</v>
      </c>
      <c r="R842" s="8">
        <f t="shared" si="78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14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79"/>
        <v>41953.88035879629</v>
      </c>
      <c r="K843">
        <v>1413058063</v>
      </c>
      <c r="L843" s="16">
        <f t="shared" si="8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81"/>
        <v>1.0132000000000001</v>
      </c>
      <c r="R843" s="8">
        <f t="shared" si="78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14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79"/>
        <v>41561.165972222225</v>
      </c>
      <c r="K844">
        <v>1378735983</v>
      </c>
      <c r="L844" s="16">
        <f t="shared" si="8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81"/>
        <v>1.0431999999999999</v>
      </c>
      <c r="R844" s="8">
        <f t="shared" si="78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14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79"/>
        <v>42712.333333333328</v>
      </c>
      <c r="K845">
        <v>1479708680</v>
      </c>
      <c r="L845" s="16">
        <f t="shared" si="8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81"/>
        <v>2.6713333333333331</v>
      </c>
      <c r="R845" s="8">
        <f t="shared" si="78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14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79"/>
        <v>41944.207638888889</v>
      </c>
      <c r="K846">
        <v>1411489552</v>
      </c>
      <c r="L846" s="16">
        <f t="shared" si="8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81"/>
        <v>1.9413333333333334</v>
      </c>
      <c r="R846" s="8">
        <f t="shared" si="78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14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79"/>
        <v>42618.165972222225</v>
      </c>
      <c r="K847">
        <v>1469595396</v>
      </c>
      <c r="L847" s="16">
        <f t="shared" si="8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81"/>
        <v>1.203802</v>
      </c>
      <c r="R847" s="8">
        <f t="shared" si="78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14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79"/>
        <v>41708.583333333336</v>
      </c>
      <c r="K848">
        <v>1393233855</v>
      </c>
      <c r="L848" s="16">
        <f t="shared" si="8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81"/>
        <v>1.2200090909090908</v>
      </c>
      <c r="R848" s="8">
        <f t="shared" si="78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14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79"/>
        <v>42195.79833333334</v>
      </c>
      <c r="K849">
        <v>1433963376</v>
      </c>
      <c r="L849" s="16">
        <f t="shared" si="8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1"/>
        <v>1</v>
      </c>
      <c r="R849" s="8">
        <f t="shared" si="78"/>
        <v>10</v>
      </c>
      <c r="S849" t="str">
        <f t="shared" si="82"/>
        <v>music</v>
      </c>
      <c r="T849" t="str">
        <f t="shared" si="83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14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79"/>
        <v>42108.792048611111</v>
      </c>
      <c r="K850">
        <v>1426446033</v>
      </c>
      <c r="L850" s="16">
        <f t="shared" si="8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1"/>
        <v>1</v>
      </c>
      <c r="R850" s="8">
        <f t="shared" si="78"/>
        <v>18.75</v>
      </c>
      <c r="S850" t="str">
        <f t="shared" si="82"/>
        <v>music</v>
      </c>
      <c r="T850" t="str">
        <f t="shared" si="83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14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79"/>
        <v>42079.107222222221</v>
      </c>
      <c r="K851">
        <v>1424057664</v>
      </c>
      <c r="L851" s="16">
        <f t="shared" si="8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81"/>
        <v>1.1990000000000001</v>
      </c>
      <c r="R851" s="8">
        <f t="shared" si="78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14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79"/>
        <v>42485.207638888889</v>
      </c>
      <c r="K852">
        <v>1458762717</v>
      </c>
      <c r="L852" s="16">
        <f t="shared" si="8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81"/>
        <v>1.55175</v>
      </c>
      <c r="R852" s="8">
        <f t="shared" si="78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14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79"/>
        <v>42582.822916666672</v>
      </c>
      <c r="K853">
        <v>1464815253</v>
      </c>
      <c r="L853" s="16">
        <f t="shared" si="8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81"/>
        <v>1.3045</v>
      </c>
      <c r="R853" s="8">
        <f t="shared" si="78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14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79"/>
        <v>42667.875</v>
      </c>
      <c r="K854">
        <v>1476386395</v>
      </c>
      <c r="L854" s="16">
        <f t="shared" si="8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81"/>
        <v>1.0497142857142858</v>
      </c>
      <c r="R854" s="8">
        <f t="shared" si="78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14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79"/>
        <v>42051.832280092596</v>
      </c>
      <c r="K855">
        <v>1421524709</v>
      </c>
      <c r="L855" s="16">
        <f t="shared" si="8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1"/>
        <v>1</v>
      </c>
      <c r="R855" s="8">
        <f t="shared" si="78"/>
        <v>30</v>
      </c>
      <c r="S855" t="str">
        <f t="shared" si="82"/>
        <v>music</v>
      </c>
      <c r="T855" t="str">
        <f t="shared" si="83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14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79"/>
        <v>42732.212337962963</v>
      </c>
      <c r="K856">
        <v>1480309546</v>
      </c>
      <c r="L856" s="16">
        <f t="shared" si="8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1"/>
        <v>1.1822050359712231</v>
      </c>
      <c r="R856" s="8">
        <f t="shared" si="78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14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79"/>
        <v>42575.125196759262</v>
      </c>
      <c r="K857">
        <v>1466737217</v>
      </c>
      <c r="L857" s="16">
        <f t="shared" si="8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1"/>
        <v>1.0344827586206897</v>
      </c>
      <c r="R857" s="8">
        <f t="shared" si="78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14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79"/>
        <v>42668.791666666672</v>
      </c>
      <c r="K858">
        <v>1472282956</v>
      </c>
      <c r="L858" s="16">
        <f t="shared" si="8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81"/>
        <v>2.1800000000000002</v>
      </c>
      <c r="R858" s="8">
        <f t="shared" si="78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14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79"/>
        <v>42333.623043981483</v>
      </c>
      <c r="K859">
        <v>1444831031</v>
      </c>
      <c r="L859" s="16">
        <f t="shared" si="8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81"/>
        <v>1</v>
      </c>
      <c r="R859" s="8">
        <f t="shared" si="78"/>
        <v>50</v>
      </c>
      <c r="S859" t="str">
        <f t="shared" si="82"/>
        <v>music</v>
      </c>
      <c r="T859" t="str">
        <f t="shared" si="83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14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79"/>
        <v>42109.957638888889</v>
      </c>
      <c r="K860">
        <v>1426528418</v>
      </c>
      <c r="L860" s="16">
        <f t="shared" si="8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81"/>
        <v>1.4400583333333332</v>
      </c>
      <c r="R860" s="8">
        <f t="shared" si="78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14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79"/>
        <v>42159</v>
      </c>
      <c r="K861">
        <v>1430768468</v>
      </c>
      <c r="L861" s="16">
        <f t="shared" si="8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81"/>
        <v>1.0467500000000001</v>
      </c>
      <c r="R861" s="8">
        <f t="shared" si="78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4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79"/>
        <v>41600.524456018517</v>
      </c>
      <c r="K862">
        <v>1382528113</v>
      </c>
      <c r="L862" s="16">
        <f t="shared" si="8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81"/>
        <v>0.18142857142857144</v>
      </c>
      <c r="R862" s="8">
        <f t="shared" si="78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4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79"/>
        <v>42629.965324074074</v>
      </c>
      <c r="K863">
        <v>1471475404</v>
      </c>
      <c r="L863" s="16">
        <f t="shared" si="8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1"/>
        <v>2.2444444444444444E-2</v>
      </c>
      <c r="R863" s="8">
        <f t="shared" si="78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4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79"/>
        <v>41589.596620370372</v>
      </c>
      <c r="K864">
        <v>1381583948</v>
      </c>
      <c r="L864" s="16">
        <f t="shared" si="8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81"/>
        <v>3.3999999999999998E-3</v>
      </c>
      <c r="R864" s="8">
        <f t="shared" si="78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4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79"/>
        <v>40951.117662037039</v>
      </c>
      <c r="K865">
        <v>1326422966</v>
      </c>
      <c r="L865" s="16">
        <f t="shared" si="8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1"/>
        <v>4.4999999999999998E-2</v>
      </c>
      <c r="R865" s="8">
        <f t="shared" si="78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4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79"/>
        <v>41563.415972222225</v>
      </c>
      <c r="K866">
        <v>1379990038</v>
      </c>
      <c r="L866" s="16">
        <f t="shared" si="8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81"/>
        <v>0.41538461538461541</v>
      </c>
      <c r="R866" s="8">
        <f t="shared" si="78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4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79"/>
        <v>41290.77311342593</v>
      </c>
      <c r="K867">
        <v>1353177197</v>
      </c>
      <c r="L867" s="16">
        <f t="shared" si="8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1"/>
        <v>2.0454545454545454E-2</v>
      </c>
      <c r="R867" s="8">
        <f t="shared" si="78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4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79"/>
        <v>42063.631944444445</v>
      </c>
      <c r="K868">
        <v>1421853518</v>
      </c>
      <c r="L868" s="16">
        <f t="shared" si="8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81"/>
        <v>0.18285714285714286</v>
      </c>
      <c r="R868" s="8">
        <f t="shared" si="78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4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79"/>
        <v>40148.207638888889</v>
      </c>
      <c r="K869">
        <v>1254450706</v>
      </c>
      <c r="L869" s="16">
        <f t="shared" si="8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81"/>
        <v>0.2402</v>
      </c>
      <c r="R869" s="8">
        <f t="shared" si="78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4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79"/>
        <v>41646.027754629627</v>
      </c>
      <c r="K870">
        <v>1386463198</v>
      </c>
      <c r="L870" s="16">
        <f t="shared" si="8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1"/>
        <v>1.1111111111111111E-3</v>
      </c>
      <c r="R870" s="8">
        <f t="shared" si="78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4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79"/>
        <v>41372.803900462961</v>
      </c>
      <c r="K871">
        <v>1362860257</v>
      </c>
      <c r="L871" s="16">
        <f t="shared" si="8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81"/>
        <v>0.11818181818181818</v>
      </c>
      <c r="R871" s="8">
        <f t="shared" si="78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4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79"/>
        <v>41518.022256944445</v>
      </c>
      <c r="K872">
        <v>1375403523</v>
      </c>
      <c r="L872" s="16">
        <f t="shared" si="8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1"/>
        <v>3.0999999999999999E-3</v>
      </c>
      <c r="R872" s="8">
        <f t="shared" si="78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4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79"/>
        <v>41607.602951388886</v>
      </c>
      <c r="K873">
        <v>1383139695</v>
      </c>
      <c r="L873" s="16">
        <f t="shared" si="8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81"/>
        <v>5.4166666666666669E-2</v>
      </c>
      <c r="R873" s="8">
        <f t="shared" si="78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4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79"/>
        <v>40612.825543981482</v>
      </c>
      <c r="K874">
        <v>1295898527</v>
      </c>
      <c r="L874" s="16">
        <f t="shared" si="8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1"/>
        <v>8.1250000000000003E-3</v>
      </c>
      <c r="R874" s="8">
        <f t="shared" si="78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4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79"/>
        <v>41224.208796296298</v>
      </c>
      <c r="K875">
        <v>1349150440</v>
      </c>
      <c r="L875" s="16">
        <f t="shared" si="8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81"/>
        <v>1.2857142857142857E-2</v>
      </c>
      <c r="R875" s="8">
        <f t="shared" si="78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4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79"/>
        <v>41398.583726851852</v>
      </c>
      <c r="K876">
        <v>1365084034</v>
      </c>
      <c r="L876" s="16">
        <f t="shared" si="8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1"/>
        <v>0.24333333333333335</v>
      </c>
      <c r="R876" s="8">
        <f t="shared" si="78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4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79"/>
        <v>42268.723738425921</v>
      </c>
      <c r="K877">
        <v>1441128131</v>
      </c>
      <c r="L877" s="16">
        <f t="shared" si="8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1"/>
        <v>0</v>
      </c>
      <c r="R877" s="8" t="e">
        <f t="shared" si="78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4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79"/>
        <v>41309.496840277774</v>
      </c>
      <c r="K878">
        <v>1357127727</v>
      </c>
      <c r="L878" s="16">
        <f t="shared" si="8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1"/>
        <v>0.40799492385786801</v>
      </c>
      <c r="R878" s="8">
        <f t="shared" si="78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4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79"/>
        <v>41627.788888888892</v>
      </c>
      <c r="K879">
        <v>1384887360</v>
      </c>
      <c r="L879" s="16">
        <f t="shared" si="8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1"/>
        <v>0.67549999999999999</v>
      </c>
      <c r="R879" s="8">
        <f t="shared" si="78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4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79"/>
        <v>40535.232916666668</v>
      </c>
      <c r="K880">
        <v>1290490524</v>
      </c>
      <c r="L880" s="16">
        <f t="shared" si="8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1"/>
        <v>1.2999999999999999E-2</v>
      </c>
      <c r="R880" s="8">
        <f t="shared" si="78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4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79"/>
        <v>41058.829918981479</v>
      </c>
      <c r="K881">
        <v>1336506905</v>
      </c>
      <c r="L881" s="16">
        <f t="shared" si="8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1"/>
        <v>0.30666666666666664</v>
      </c>
      <c r="R881" s="8">
        <f t="shared" si="78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4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79"/>
        <v>41212.32104166667</v>
      </c>
      <c r="K882">
        <v>1348731738</v>
      </c>
      <c r="L882" s="16">
        <f t="shared" si="8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1"/>
        <v>2.9894179894179893E-2</v>
      </c>
      <c r="R882" s="8">
        <f t="shared" si="78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4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79"/>
        <v>40922.25099537037</v>
      </c>
      <c r="K883">
        <v>1322632886</v>
      </c>
      <c r="L883" s="16">
        <f t="shared" si="8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1"/>
        <v>8.0000000000000002E-3</v>
      </c>
      <c r="R883" s="8">
        <f t="shared" si="78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4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79"/>
        <v>40792.860532407409</v>
      </c>
      <c r="K884">
        <v>1312490350</v>
      </c>
      <c r="L884" s="16">
        <f t="shared" si="8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1"/>
        <v>0.20133333333333334</v>
      </c>
      <c r="R884" s="8">
        <f t="shared" si="78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4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79"/>
        <v>42431.935590277775</v>
      </c>
      <c r="K885">
        <v>1451773635</v>
      </c>
      <c r="L885" s="16">
        <f t="shared" si="8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1"/>
        <v>0.4002</v>
      </c>
      <c r="R885" s="8">
        <f t="shared" si="78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4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79"/>
        <v>41041.104861111111</v>
      </c>
      <c r="K886">
        <v>1331666146</v>
      </c>
      <c r="L886" s="16">
        <f t="shared" si="8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81"/>
        <v>0.01</v>
      </c>
      <c r="R886" s="8">
        <f t="shared" si="78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4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79"/>
        <v>42734.941099537042</v>
      </c>
      <c r="K887">
        <v>1481322911</v>
      </c>
      <c r="L887" s="16">
        <f t="shared" si="8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1"/>
        <v>0.75</v>
      </c>
      <c r="R887" s="8">
        <f t="shared" si="78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4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79"/>
        <v>42628.870520833334</v>
      </c>
      <c r="K888">
        <v>1471812813</v>
      </c>
      <c r="L888" s="16">
        <f t="shared" si="8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1"/>
        <v>0.41</v>
      </c>
      <c r="R888" s="8">
        <f t="shared" si="78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4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79"/>
        <v>41056.958969907406</v>
      </c>
      <c r="K889">
        <v>1335567655</v>
      </c>
      <c r="L889" s="16">
        <f t="shared" si="8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1"/>
        <v>0</v>
      </c>
      <c r="R889" s="8" t="e">
        <f t="shared" si="78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4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79"/>
        <v>40787.25</v>
      </c>
      <c r="K890">
        <v>1311789885</v>
      </c>
      <c r="L890" s="16">
        <f t="shared" si="8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81"/>
        <v>7.1999999999999995E-2</v>
      </c>
      <c r="R890" s="8">
        <f t="shared" si="78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4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79"/>
        <v>41917.784062500003</v>
      </c>
      <c r="K891">
        <v>1409942943</v>
      </c>
      <c r="L891" s="16">
        <f t="shared" si="8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1"/>
        <v>9.4412800000000005E-2</v>
      </c>
      <c r="R891" s="8">
        <f t="shared" si="78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4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79"/>
        <v>41599.740497685183</v>
      </c>
      <c r="K892">
        <v>1382460379</v>
      </c>
      <c r="L892" s="16">
        <f t="shared" si="8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81"/>
        <v>4.1666666666666664E-2</v>
      </c>
      <c r="R892" s="8">
        <f t="shared" si="78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4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79"/>
        <v>41872.031597222223</v>
      </c>
      <c r="K893">
        <v>1405989930</v>
      </c>
      <c r="L893" s="16">
        <f t="shared" si="8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1"/>
        <v>3.2500000000000001E-2</v>
      </c>
      <c r="R893" s="8">
        <f t="shared" si="78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4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79"/>
        <v>40391.166666666664</v>
      </c>
      <c r="K894">
        <v>1273121283</v>
      </c>
      <c r="L894" s="16">
        <f t="shared" si="8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81"/>
        <v>0.40749999999999997</v>
      </c>
      <c r="R894" s="8">
        <f t="shared" si="78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4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79"/>
        <v>42095.856053240743</v>
      </c>
      <c r="K895">
        <v>1425331963</v>
      </c>
      <c r="L895" s="16">
        <f t="shared" si="8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81"/>
        <v>0.1</v>
      </c>
      <c r="R895" s="8">
        <f t="shared" si="78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4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79"/>
        <v>42526.981597222228</v>
      </c>
      <c r="K896">
        <v>1462577610</v>
      </c>
      <c r="L896" s="16">
        <f t="shared" si="8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1"/>
        <v>0.39169999999999999</v>
      </c>
      <c r="R896" s="8">
        <f t="shared" si="78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4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79"/>
        <v>40476.127650462964</v>
      </c>
      <c r="K897">
        <v>1284087829</v>
      </c>
      <c r="L897" s="16">
        <f t="shared" si="8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1"/>
        <v>2.4375000000000001E-2</v>
      </c>
      <c r="R897" s="8">
        <f t="shared" si="78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4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si="79"/>
        <v>42244.166666666672</v>
      </c>
      <c r="K898">
        <v>1438549026</v>
      </c>
      <c r="L898" s="16">
        <f t="shared" si="8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81"/>
        <v>0.4</v>
      </c>
      <c r="R898" s="8">
        <f t="shared" ref="R898:R961" si="84">pledged/backers_count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4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ref="J899:J962" si="85">(((I899/60)/60)/24)+DATE(1970,1,1)</f>
        <v>41241.730416666665</v>
      </c>
      <c r="K899">
        <v>1351528308</v>
      </c>
      <c r="L899" s="16">
        <f t="shared" ref="L899:L962" si="8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7">E899/D899</f>
        <v>0</v>
      </c>
      <c r="R899" s="8" t="e">
        <f t="shared" si="84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4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85"/>
        <v>40923.758217592593</v>
      </c>
      <c r="K900">
        <v>1322763110</v>
      </c>
      <c r="L900" s="16">
        <f t="shared" si="8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7"/>
        <v>2.8000000000000001E-2</v>
      </c>
      <c r="R900" s="8">
        <f t="shared" si="84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4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85"/>
        <v>40691.099097222221</v>
      </c>
      <c r="K901">
        <v>1302661362</v>
      </c>
      <c r="L901" s="16">
        <f t="shared" si="8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7"/>
        <v>0.37333333333333335</v>
      </c>
      <c r="R901" s="8">
        <f t="shared" si="84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4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85"/>
        <v>42459.807893518519</v>
      </c>
      <c r="K902">
        <v>1456777402</v>
      </c>
      <c r="L902" s="16">
        <f t="shared" si="86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7"/>
        <v>4.1999999999999997E-3</v>
      </c>
      <c r="R902" s="8">
        <f t="shared" si="84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4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85"/>
        <v>40337.799305555556</v>
      </c>
      <c r="K903">
        <v>1272050914</v>
      </c>
      <c r="L903" s="16">
        <f t="shared" si="86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7"/>
        <v>0</v>
      </c>
      <c r="R903" s="8" t="e">
        <f t="shared" si="84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4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85"/>
        <v>41881.645833333336</v>
      </c>
      <c r="K904">
        <v>1404947422</v>
      </c>
      <c r="L904" s="16">
        <f t="shared" si="8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7"/>
        <v>3.0000000000000001E-3</v>
      </c>
      <c r="R904" s="8">
        <f t="shared" si="84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4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85"/>
        <v>41175.100694444445</v>
      </c>
      <c r="K905">
        <v>1346180780</v>
      </c>
      <c r="L905" s="16">
        <f t="shared" si="8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7"/>
        <v>3.2000000000000001E-2</v>
      </c>
      <c r="R905" s="8">
        <f t="shared" si="84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4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85"/>
        <v>42372.080289351856</v>
      </c>
      <c r="K906">
        <v>1449194137</v>
      </c>
      <c r="L906" s="16">
        <f t="shared" si="8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7"/>
        <v>3.0200000000000001E-3</v>
      </c>
      <c r="R906" s="8">
        <f t="shared" si="84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4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85"/>
        <v>40567.239884259259</v>
      </c>
      <c r="K907">
        <v>1290663926</v>
      </c>
      <c r="L907" s="16">
        <f t="shared" si="8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7"/>
        <v>3.0153846153846153E-2</v>
      </c>
      <c r="R907" s="8">
        <f t="shared" si="84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4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85"/>
        <v>41711.148032407407</v>
      </c>
      <c r="K908">
        <v>1392093190</v>
      </c>
      <c r="L908" s="16">
        <f t="shared" si="8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7"/>
        <v>0</v>
      </c>
      <c r="R908" s="8" t="e">
        <f t="shared" si="84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4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85"/>
        <v>40797.192395833335</v>
      </c>
      <c r="K909">
        <v>1313123823</v>
      </c>
      <c r="L909" s="16">
        <f t="shared" si="8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7"/>
        <v>0</v>
      </c>
      <c r="R909" s="8" t="e">
        <f t="shared" si="84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4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85"/>
        <v>40386.207638888889</v>
      </c>
      <c r="K910">
        <v>1276283655</v>
      </c>
      <c r="L910" s="16">
        <f t="shared" si="8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7"/>
        <v>0</v>
      </c>
      <c r="R910" s="8" t="e">
        <f t="shared" si="84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4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85"/>
        <v>41113.166666666664</v>
      </c>
      <c r="K911">
        <v>1340296440</v>
      </c>
      <c r="L911" s="16">
        <f t="shared" si="86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7"/>
        <v>3.2500000000000001E-2</v>
      </c>
      <c r="R911" s="8">
        <f t="shared" si="84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4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85"/>
        <v>42797.545358796298</v>
      </c>
      <c r="K912">
        <v>1483362319</v>
      </c>
      <c r="L912" s="16">
        <f t="shared" si="8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7"/>
        <v>0.22363636363636363</v>
      </c>
      <c r="R912" s="8">
        <f t="shared" si="84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4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85"/>
        <v>41663.005150462966</v>
      </c>
      <c r="K913">
        <v>1388707645</v>
      </c>
      <c r="L913" s="16">
        <f t="shared" si="8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7"/>
        <v>0</v>
      </c>
      <c r="R913" s="8" t="e">
        <f t="shared" si="84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4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85"/>
        <v>41254.151006944441</v>
      </c>
      <c r="K914">
        <v>1350009447</v>
      </c>
      <c r="L914" s="16">
        <f t="shared" si="8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7"/>
        <v>8.5714285714285719E-3</v>
      </c>
      <c r="R914" s="8">
        <f t="shared" si="84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4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85"/>
        <v>41034.139108796298</v>
      </c>
      <c r="K915">
        <v>1333596019</v>
      </c>
      <c r="L915" s="16">
        <f t="shared" si="8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7"/>
        <v>6.6066666666666662E-2</v>
      </c>
      <c r="R915" s="8">
        <f t="shared" si="84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4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85"/>
        <v>41146.763275462967</v>
      </c>
      <c r="K916">
        <v>1343326747</v>
      </c>
      <c r="L916" s="16">
        <f t="shared" si="8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7"/>
        <v>0</v>
      </c>
      <c r="R916" s="8" t="e">
        <f t="shared" si="84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4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85"/>
        <v>40969.207638888889</v>
      </c>
      <c r="K917">
        <v>1327853914</v>
      </c>
      <c r="L917" s="16">
        <f t="shared" si="8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7"/>
        <v>5.7692307692307696E-2</v>
      </c>
      <c r="R917" s="8">
        <f t="shared" si="84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4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85"/>
        <v>40473.208333333336</v>
      </c>
      <c r="K918">
        <v>1284409734</v>
      </c>
      <c r="L918" s="16">
        <f t="shared" si="8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7"/>
        <v>0</v>
      </c>
      <c r="R918" s="8" t="e">
        <f t="shared" si="84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4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85"/>
        <v>41834.104166666664</v>
      </c>
      <c r="K919">
        <v>1402612730</v>
      </c>
      <c r="L919" s="16">
        <f t="shared" si="86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7"/>
        <v>6.0000000000000001E-3</v>
      </c>
      <c r="R919" s="8">
        <f t="shared" si="84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4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85"/>
        <v>41974.957881944443</v>
      </c>
      <c r="K920">
        <v>1414879161</v>
      </c>
      <c r="L920" s="16">
        <f t="shared" si="8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7"/>
        <v>5.0256410256410255E-2</v>
      </c>
      <c r="R920" s="8">
        <f t="shared" si="84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 s="14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85"/>
        <v>41262.641724537039</v>
      </c>
      <c r="K921">
        <v>1352906645</v>
      </c>
      <c r="L921" s="16">
        <f t="shared" si="8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7"/>
        <v>5.0000000000000001E-3</v>
      </c>
      <c r="R921" s="8">
        <f t="shared" si="84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4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85"/>
        <v>41592.713217592594</v>
      </c>
      <c r="K922">
        <v>1381853222</v>
      </c>
      <c r="L922" s="16">
        <f t="shared" si="86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7"/>
        <v>0</v>
      </c>
      <c r="R922" s="8" t="e">
        <f t="shared" si="84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4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85"/>
        <v>40889.212685185186</v>
      </c>
      <c r="K923">
        <v>1320033976</v>
      </c>
      <c r="L923" s="16">
        <f t="shared" si="8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7"/>
        <v>0.309</v>
      </c>
      <c r="R923" s="8">
        <f t="shared" si="84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4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85"/>
        <v>41913.530011574076</v>
      </c>
      <c r="K924">
        <v>1409143393</v>
      </c>
      <c r="L924" s="16">
        <f t="shared" si="8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7"/>
        <v>0.21037037037037037</v>
      </c>
      <c r="R924" s="8">
        <f t="shared" si="84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4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85"/>
        <v>41965.001423611116</v>
      </c>
      <c r="K925">
        <v>1414018923</v>
      </c>
      <c r="L925" s="16">
        <f t="shared" si="8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7"/>
        <v>2.1999999999999999E-2</v>
      </c>
      <c r="R925" s="8">
        <f t="shared" si="84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4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85"/>
        <v>41318.942928240744</v>
      </c>
      <c r="K926">
        <v>1358203069</v>
      </c>
      <c r="L926" s="16">
        <f t="shared" si="8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7"/>
        <v>0.109</v>
      </c>
      <c r="R926" s="8">
        <f t="shared" si="84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4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85"/>
        <v>41605.922581018516</v>
      </c>
      <c r="K927">
        <v>1382994511</v>
      </c>
      <c r="L927" s="16">
        <f t="shared" si="8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7"/>
        <v>2.6666666666666668E-2</v>
      </c>
      <c r="R927" s="8">
        <f t="shared" si="84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4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85"/>
        <v>40367.944444444445</v>
      </c>
      <c r="K928">
        <v>1276043330</v>
      </c>
      <c r="L928" s="16">
        <f t="shared" si="86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7"/>
        <v>0</v>
      </c>
      <c r="R928" s="8" t="e">
        <f t="shared" si="84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4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85"/>
        <v>41043.822858796295</v>
      </c>
      <c r="K929">
        <v>1334432695</v>
      </c>
      <c r="L929" s="16">
        <f t="shared" si="8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7"/>
        <v>0</v>
      </c>
      <c r="R929" s="8" t="e">
        <f t="shared" si="84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4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85"/>
        <v>41231</v>
      </c>
      <c r="K930">
        <v>1348864913</v>
      </c>
      <c r="L930" s="16">
        <f t="shared" si="8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7"/>
        <v>0.10862068965517241</v>
      </c>
      <c r="R930" s="8">
        <f t="shared" si="84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4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85"/>
        <v>41008.196400462963</v>
      </c>
      <c r="K931">
        <v>1331358169</v>
      </c>
      <c r="L931" s="16">
        <f t="shared" si="8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7"/>
        <v>0</v>
      </c>
      <c r="R931" s="8" t="e">
        <f t="shared" si="84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4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85"/>
        <v>40354.897222222222</v>
      </c>
      <c r="K932">
        <v>1273874306</v>
      </c>
      <c r="L932" s="16">
        <f t="shared" si="8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7"/>
        <v>0.38333333333333336</v>
      </c>
      <c r="R932" s="8">
        <f t="shared" si="84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4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85"/>
        <v>41714.916666666664</v>
      </c>
      <c r="K933">
        <v>1392021502</v>
      </c>
      <c r="L933" s="16">
        <f t="shared" si="8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7"/>
        <v>6.5500000000000003E-2</v>
      </c>
      <c r="R933" s="8">
        <f t="shared" si="84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4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85"/>
        <v>41355.927604166667</v>
      </c>
      <c r="K934">
        <v>1360106145</v>
      </c>
      <c r="L934" s="16">
        <f t="shared" si="8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7"/>
        <v>0.14536842105263159</v>
      </c>
      <c r="R934" s="8">
        <f t="shared" si="84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4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85"/>
        <v>41771.169085648151</v>
      </c>
      <c r="K935">
        <v>1394683409</v>
      </c>
      <c r="L935" s="16">
        <f t="shared" si="8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7"/>
        <v>0.06</v>
      </c>
      <c r="R935" s="8">
        <f t="shared" si="84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4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85"/>
        <v>41763.25</v>
      </c>
      <c r="K936">
        <v>1396633284</v>
      </c>
      <c r="L936" s="16">
        <f t="shared" si="8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7"/>
        <v>0.30399999999999999</v>
      </c>
      <c r="R936" s="8">
        <f t="shared" si="84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4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85"/>
        <v>42398.333668981482</v>
      </c>
      <c r="K937">
        <v>1451462429</v>
      </c>
      <c r="L937" s="16">
        <f t="shared" si="8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7"/>
        <v>1.4285714285714285E-2</v>
      </c>
      <c r="R937" s="8">
        <f t="shared" si="84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4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85"/>
        <v>40926.833333333336</v>
      </c>
      <c r="K938">
        <v>1323131689</v>
      </c>
      <c r="L938" s="16">
        <f t="shared" si="8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7"/>
        <v>0</v>
      </c>
      <c r="R938" s="8" t="e">
        <f t="shared" si="84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4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85"/>
        <v>41581.839780092596</v>
      </c>
      <c r="K939">
        <v>1380913757</v>
      </c>
      <c r="L939" s="16">
        <f t="shared" si="8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7"/>
        <v>1.1428571428571429E-2</v>
      </c>
      <c r="R939" s="8">
        <f t="shared" si="84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4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85"/>
        <v>41154.479722222226</v>
      </c>
      <c r="K940">
        <v>1343993448</v>
      </c>
      <c r="L940" s="16">
        <f t="shared" si="8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7"/>
        <v>3.5714285714285713E-3</v>
      </c>
      <c r="R940" s="8">
        <f t="shared" si="84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4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85"/>
        <v>41455.831944444442</v>
      </c>
      <c r="K941">
        <v>1369246738</v>
      </c>
      <c r="L941" s="16">
        <f t="shared" si="8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7"/>
        <v>1.4545454545454545E-2</v>
      </c>
      <c r="R941" s="8">
        <f t="shared" si="84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4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85"/>
        <v>42227.008402777778</v>
      </c>
      <c r="K942">
        <v>1435363926</v>
      </c>
      <c r="L942" s="16">
        <f t="shared" si="8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7"/>
        <v>0.17155555555555554</v>
      </c>
      <c r="R942" s="8">
        <f t="shared" si="84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4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85"/>
        <v>42776.096585648149</v>
      </c>
      <c r="K943">
        <v>1484101145</v>
      </c>
      <c r="L943" s="16">
        <f t="shared" si="8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7"/>
        <v>2.3220000000000001E-2</v>
      </c>
      <c r="R943" s="8">
        <f t="shared" si="84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4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85"/>
        <v>42418.843287037031</v>
      </c>
      <c r="K944">
        <v>1452716060</v>
      </c>
      <c r="L944" s="16">
        <f t="shared" si="8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7"/>
        <v>8.9066666666666669E-2</v>
      </c>
      <c r="R944" s="8">
        <f t="shared" si="84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4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85"/>
        <v>42703.709548611107</v>
      </c>
      <c r="K945">
        <v>1477843305</v>
      </c>
      <c r="L945" s="16">
        <f t="shared" si="8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7"/>
        <v>9.633333333333334E-2</v>
      </c>
      <c r="R945" s="8">
        <f t="shared" si="84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4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85"/>
        <v>42478.583333333328</v>
      </c>
      <c r="K946">
        <v>1458050450</v>
      </c>
      <c r="L946" s="16">
        <f t="shared" si="8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7"/>
        <v>0.13325999999999999</v>
      </c>
      <c r="R946" s="8">
        <f t="shared" si="84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4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85"/>
        <v>42784.999305555553</v>
      </c>
      <c r="K947">
        <v>1482958626</v>
      </c>
      <c r="L947" s="16">
        <f t="shared" si="8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7"/>
        <v>2.4840000000000001E-2</v>
      </c>
      <c r="R947" s="8">
        <f t="shared" si="84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4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85"/>
        <v>42622.750555555554</v>
      </c>
      <c r="K948">
        <v>1470852048</v>
      </c>
      <c r="L948" s="16">
        <f t="shared" si="8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7"/>
        <v>1.9066666666666666E-2</v>
      </c>
      <c r="R948" s="8">
        <f t="shared" si="84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4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85"/>
        <v>42551.781319444446</v>
      </c>
      <c r="K949">
        <v>1462128306</v>
      </c>
      <c r="L949" s="16">
        <f t="shared" si="8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7"/>
        <v>0</v>
      </c>
      <c r="R949" s="8" t="e">
        <f t="shared" si="84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4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85"/>
        <v>42441.828287037039</v>
      </c>
      <c r="K950">
        <v>1455220364</v>
      </c>
      <c r="L950" s="16">
        <f t="shared" si="8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7"/>
        <v>0.12</v>
      </c>
      <c r="R950" s="8">
        <f t="shared" si="84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4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85"/>
        <v>42421.043703703705</v>
      </c>
      <c r="K951">
        <v>1450832576</v>
      </c>
      <c r="L951" s="16">
        <f t="shared" si="8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7"/>
        <v>1.3650000000000001E-2</v>
      </c>
      <c r="R951" s="8">
        <f t="shared" si="84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4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85"/>
        <v>42386.750706018516</v>
      </c>
      <c r="K952">
        <v>1450461661</v>
      </c>
      <c r="L952" s="16">
        <f t="shared" si="8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7"/>
        <v>0.28039999999999998</v>
      </c>
      <c r="R952" s="8">
        <f t="shared" si="84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 s="14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85"/>
        <v>42525.653611111105</v>
      </c>
      <c r="K953">
        <v>1461166872</v>
      </c>
      <c r="L953" s="16">
        <f t="shared" si="8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7"/>
        <v>0.38390000000000002</v>
      </c>
      <c r="R953" s="8">
        <f t="shared" si="84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4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85"/>
        <v>42692.655231481483</v>
      </c>
      <c r="K954">
        <v>1476888212</v>
      </c>
      <c r="L954" s="16">
        <f t="shared" si="8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7"/>
        <v>0.39942857142857141</v>
      </c>
      <c r="R954" s="8">
        <f t="shared" si="84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4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85"/>
        <v>42029.164340277777</v>
      </c>
      <c r="K955">
        <v>1419566199</v>
      </c>
      <c r="L955" s="16">
        <f t="shared" si="8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7"/>
        <v>8.3999999999999995E-3</v>
      </c>
      <c r="R955" s="8">
        <f t="shared" si="84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4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85"/>
        <v>42236.833784722221</v>
      </c>
      <c r="K956">
        <v>1436472039</v>
      </c>
      <c r="L956" s="16">
        <f t="shared" si="8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7"/>
        <v>0.43406666666666666</v>
      </c>
      <c r="R956" s="8">
        <f t="shared" si="84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4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85"/>
        <v>42626.295138888891</v>
      </c>
      <c r="K957">
        <v>1470294300</v>
      </c>
      <c r="L957" s="16">
        <f t="shared" si="8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7"/>
        <v>5.6613333333333335E-2</v>
      </c>
      <c r="R957" s="8">
        <f t="shared" si="84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4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85"/>
        <v>42120.872210648144</v>
      </c>
      <c r="K958">
        <v>1424901359</v>
      </c>
      <c r="L958" s="16">
        <f t="shared" si="8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7"/>
        <v>1.7219999999999999E-2</v>
      </c>
      <c r="R958" s="8">
        <f t="shared" si="84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4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85"/>
        <v>42691.594131944439</v>
      </c>
      <c r="K959">
        <v>1476710133</v>
      </c>
      <c r="L959" s="16">
        <f t="shared" si="8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7"/>
        <v>1.9416666666666665E-2</v>
      </c>
      <c r="R959" s="8">
        <f t="shared" si="84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4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85"/>
        <v>42104.207638888889</v>
      </c>
      <c r="K960">
        <v>1426792563</v>
      </c>
      <c r="L960" s="16">
        <f t="shared" si="8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7"/>
        <v>0.11328275684711328</v>
      </c>
      <c r="R960" s="8">
        <f t="shared" si="84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4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85"/>
        <v>42023.174363425926</v>
      </c>
      <c r="K961">
        <v>1419048665</v>
      </c>
      <c r="L961" s="16">
        <f t="shared" si="8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7"/>
        <v>0.3886</v>
      </c>
      <c r="R961" s="8">
        <f t="shared" si="84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4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si="85"/>
        <v>42808.585127314815</v>
      </c>
      <c r="K962">
        <v>1485874955</v>
      </c>
      <c r="L962" s="16">
        <f t="shared" si="8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87"/>
        <v>0.46100628930817611</v>
      </c>
      <c r="R962" s="8">
        <f t="shared" ref="R962:R1025" si="90">pledged/backers_count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4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ref="J963:J1026" si="91">(((I963/60)/60)/24)+DATE(1970,1,1)</f>
        <v>42786.791666666672</v>
      </c>
      <c r="K963">
        <v>1483634335</v>
      </c>
      <c r="L963" s="16">
        <f t="shared" ref="L963:L1026" si="9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3">E963/D963</f>
        <v>0.42188421052631581</v>
      </c>
      <c r="R963" s="8">
        <f t="shared" si="90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4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91"/>
        <v>42411.712418981479</v>
      </c>
      <c r="K964">
        <v>1451927153</v>
      </c>
      <c r="L964" s="16">
        <f t="shared" si="9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3"/>
        <v>0.2848</v>
      </c>
      <c r="R964" s="8">
        <f t="shared" si="90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4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91"/>
        <v>42660.635636574079</v>
      </c>
      <c r="K965">
        <v>1473693319</v>
      </c>
      <c r="L965" s="16">
        <f t="shared" si="9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3"/>
        <v>1.0771428571428571E-2</v>
      </c>
      <c r="R965" s="8">
        <f t="shared" si="90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4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91"/>
        <v>42248.628692129627</v>
      </c>
      <c r="K966">
        <v>1437663919</v>
      </c>
      <c r="L966" s="16">
        <f t="shared" si="9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3"/>
        <v>7.9909090909090902E-3</v>
      </c>
      <c r="R966" s="8">
        <f t="shared" si="90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4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91"/>
        <v>42669.165972222225</v>
      </c>
      <c r="K967">
        <v>1474676646</v>
      </c>
      <c r="L967" s="16">
        <f t="shared" si="9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3"/>
        <v>1.192E-2</v>
      </c>
      <c r="R967" s="8">
        <f t="shared" si="90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4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91"/>
        <v>42649.635787037041</v>
      </c>
      <c r="K968">
        <v>1473174932</v>
      </c>
      <c r="L968" s="16">
        <f t="shared" si="9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3"/>
        <v>0.14799999999999999</v>
      </c>
      <c r="R968" s="8">
        <f t="shared" si="90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4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91"/>
        <v>42482.21266203704</v>
      </c>
      <c r="K969">
        <v>1456121174</v>
      </c>
      <c r="L969" s="16">
        <f t="shared" si="9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3"/>
        <v>0.17810000000000001</v>
      </c>
      <c r="R969" s="8">
        <f t="shared" si="90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4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91"/>
        <v>41866.847615740742</v>
      </c>
      <c r="K970">
        <v>1405542034</v>
      </c>
      <c r="L970" s="16">
        <f t="shared" si="9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3"/>
        <v>1.325E-2</v>
      </c>
      <c r="R970" s="8">
        <f t="shared" si="90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4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91"/>
        <v>42775.30332175926</v>
      </c>
      <c r="K971">
        <v>1483773407</v>
      </c>
      <c r="L971" s="16">
        <f t="shared" si="9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3"/>
        <v>0.46666666666666667</v>
      </c>
      <c r="R971" s="8">
        <f t="shared" si="90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4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91"/>
        <v>42758.207638888889</v>
      </c>
      <c r="K972">
        <v>1481951853</v>
      </c>
      <c r="L972" s="16">
        <f t="shared" si="9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3"/>
        <v>0.4592</v>
      </c>
      <c r="R972" s="8">
        <f t="shared" si="90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4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91"/>
        <v>42156.709027777775</v>
      </c>
      <c r="K973">
        <v>1429290060</v>
      </c>
      <c r="L973" s="16">
        <f t="shared" si="9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3"/>
        <v>2.2599999999999999E-3</v>
      </c>
      <c r="R973" s="8">
        <f t="shared" si="90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4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91"/>
        <v>41886.290972222225</v>
      </c>
      <c r="K974">
        <v>1407271598</v>
      </c>
      <c r="L974" s="16">
        <f t="shared" si="9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3"/>
        <v>0.34625</v>
      </c>
      <c r="R974" s="8">
        <f t="shared" si="90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4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91"/>
        <v>42317.056631944448</v>
      </c>
      <c r="K975">
        <v>1441844493</v>
      </c>
      <c r="L975" s="16">
        <f t="shared" si="9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3"/>
        <v>2.0549999999999999E-2</v>
      </c>
      <c r="R975" s="8">
        <f t="shared" si="90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4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91"/>
        <v>42454.707824074074</v>
      </c>
      <c r="K976">
        <v>1456336756</v>
      </c>
      <c r="L976" s="16">
        <f t="shared" si="9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3"/>
        <v>5.5999999999999999E-3</v>
      </c>
      <c r="R976" s="8">
        <f t="shared" si="90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4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91"/>
        <v>42549.696585648147</v>
      </c>
      <c r="K977">
        <v>1461948185</v>
      </c>
      <c r="L977" s="16">
        <f t="shared" si="9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3"/>
        <v>2.6069999999999999E-2</v>
      </c>
      <c r="R977" s="8">
        <f t="shared" si="90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4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91"/>
        <v>42230.058993055558</v>
      </c>
      <c r="K978">
        <v>1435627497</v>
      </c>
      <c r="L978" s="16">
        <f t="shared" si="9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3"/>
        <v>1.9259999999999999E-2</v>
      </c>
      <c r="R978" s="8">
        <f t="shared" si="90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4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91"/>
        <v>42421.942094907412</v>
      </c>
      <c r="K979">
        <v>1453502197</v>
      </c>
      <c r="L979" s="16">
        <f t="shared" si="9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3"/>
        <v>0.33666666666666667</v>
      </c>
      <c r="R979" s="8">
        <f t="shared" si="90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4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91"/>
        <v>42425.309039351851</v>
      </c>
      <c r="K980">
        <v>1453793101</v>
      </c>
      <c r="L980" s="16">
        <f t="shared" si="9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3"/>
        <v>0.5626326718299024</v>
      </c>
      <c r="R980" s="8">
        <f t="shared" si="90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4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91"/>
        <v>42541.790972222225</v>
      </c>
      <c r="K981">
        <v>1463392828</v>
      </c>
      <c r="L981" s="16">
        <f t="shared" si="9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3"/>
        <v>0.82817600000000002</v>
      </c>
      <c r="R981" s="8">
        <f t="shared" si="90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4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91"/>
        <v>41973.945856481485</v>
      </c>
      <c r="K982">
        <v>1413495722</v>
      </c>
      <c r="L982" s="16">
        <f t="shared" si="9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3"/>
        <v>0.14860000000000001</v>
      </c>
      <c r="R982" s="8">
        <f t="shared" si="90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4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91"/>
        <v>41860.947013888886</v>
      </c>
      <c r="K983">
        <v>1405032222</v>
      </c>
      <c r="L983" s="16">
        <f t="shared" si="9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3"/>
        <v>1.2375123751237513E-4</v>
      </c>
      <c r="R983" s="8">
        <f t="shared" si="90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4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91"/>
        <v>42645.753310185188</v>
      </c>
      <c r="K984">
        <v>1472839486</v>
      </c>
      <c r="L984" s="16">
        <f t="shared" si="9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3"/>
        <v>1.7142857142857143E-4</v>
      </c>
      <c r="R984" s="8">
        <f t="shared" si="90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4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91"/>
        <v>42605.870833333334</v>
      </c>
      <c r="K985">
        <v>1469289685</v>
      </c>
      <c r="L985" s="16">
        <f t="shared" si="9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3"/>
        <v>0.2950613611721471</v>
      </c>
      <c r="R985" s="8">
        <f t="shared" si="90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4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91"/>
        <v>42091.074166666673</v>
      </c>
      <c r="K986">
        <v>1424918808</v>
      </c>
      <c r="L986" s="16">
        <f t="shared" si="92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3"/>
        <v>1.06E-2</v>
      </c>
      <c r="R986" s="8">
        <f t="shared" si="90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4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91"/>
        <v>42369.958333333328</v>
      </c>
      <c r="K987">
        <v>1449011610</v>
      </c>
      <c r="L987" s="16">
        <f t="shared" si="9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3"/>
        <v>6.2933333333333327E-2</v>
      </c>
      <c r="R987" s="8">
        <f t="shared" si="90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4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91"/>
        <v>42379</v>
      </c>
      <c r="K988">
        <v>1447698300</v>
      </c>
      <c r="L988" s="16">
        <f t="shared" si="9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3"/>
        <v>0.1275</v>
      </c>
      <c r="R988" s="8">
        <f t="shared" si="90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4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91"/>
        <v>41813.294560185182</v>
      </c>
      <c r="K989">
        <v>1400051050</v>
      </c>
      <c r="L989" s="16">
        <f t="shared" si="9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3"/>
        <v>0.13220000000000001</v>
      </c>
      <c r="R989" s="8">
        <f t="shared" si="90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4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91"/>
        <v>42644.356770833328</v>
      </c>
      <c r="K990">
        <v>1472718825</v>
      </c>
      <c r="L990" s="16">
        <f t="shared" si="9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3"/>
        <v>0</v>
      </c>
      <c r="R990" s="8" t="e">
        <f t="shared" si="90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4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91"/>
        <v>42641.933969907404</v>
      </c>
      <c r="K991">
        <v>1472509495</v>
      </c>
      <c r="L991" s="16">
        <f t="shared" si="9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3"/>
        <v>0.16769999999999999</v>
      </c>
      <c r="R991" s="8">
        <f t="shared" si="90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4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91"/>
        <v>41885.784305555557</v>
      </c>
      <c r="K992">
        <v>1407178164</v>
      </c>
      <c r="L992" s="16">
        <f t="shared" si="9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3"/>
        <v>1.0399999999999999E-3</v>
      </c>
      <c r="R992" s="8">
        <f t="shared" si="90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4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91"/>
        <v>42563.785416666666</v>
      </c>
      <c r="K993">
        <v>1466186988</v>
      </c>
      <c r="L993" s="16">
        <f t="shared" si="92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3"/>
        <v>4.24E-2</v>
      </c>
      <c r="R993" s="8">
        <f t="shared" si="90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4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91"/>
        <v>42497.883321759262</v>
      </c>
      <c r="K994">
        <v>1457475119</v>
      </c>
      <c r="L994" s="16">
        <f t="shared" si="9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3"/>
        <v>4.6699999999999997E-3</v>
      </c>
      <c r="R994" s="8">
        <f t="shared" si="90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4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91"/>
        <v>42686.208333333328</v>
      </c>
      <c r="K995">
        <v>1476054568</v>
      </c>
      <c r="L995" s="16">
        <f t="shared" si="9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3"/>
        <v>0.25087142857142858</v>
      </c>
      <c r="R995" s="8">
        <f t="shared" si="90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4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91"/>
        <v>41973.957638888889</v>
      </c>
      <c r="K996">
        <v>1412835530</v>
      </c>
      <c r="L996" s="16">
        <f t="shared" si="9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3"/>
        <v>2.3345000000000001E-2</v>
      </c>
      <c r="R996" s="8">
        <f t="shared" si="90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4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91"/>
        <v>41972.666666666672</v>
      </c>
      <c r="K997">
        <v>1415140480</v>
      </c>
      <c r="L997" s="16">
        <f t="shared" si="9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3"/>
        <v>7.2599999999999998E-2</v>
      </c>
      <c r="R997" s="8">
        <f t="shared" si="90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4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91"/>
        <v>41847.643750000003</v>
      </c>
      <c r="K998">
        <v>1403902060</v>
      </c>
      <c r="L998" s="16">
        <f t="shared" si="9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3"/>
        <v>1.6250000000000001E-2</v>
      </c>
      <c r="R998" s="8">
        <f t="shared" si="90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4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91"/>
        <v>41971.144641203704</v>
      </c>
      <c r="K999">
        <v>1414549697</v>
      </c>
      <c r="L999" s="16">
        <f t="shared" si="92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3"/>
        <v>1.2999999999999999E-2</v>
      </c>
      <c r="R999" s="8">
        <f t="shared" si="90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4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91"/>
        <v>42327.210659722223</v>
      </c>
      <c r="K1000">
        <v>1444017801</v>
      </c>
      <c r="L1000" s="16">
        <f t="shared" si="9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3"/>
        <v>0.58558333333333334</v>
      </c>
      <c r="R1000" s="8">
        <f t="shared" si="90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4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91"/>
        <v>41956.334722222222</v>
      </c>
      <c r="K1001">
        <v>1413270690</v>
      </c>
      <c r="L1001" s="16">
        <f t="shared" si="9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3"/>
        <v>7.7886666666666673E-2</v>
      </c>
      <c r="R1001" s="8">
        <f t="shared" si="90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14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91"/>
        <v>42809.018055555556</v>
      </c>
      <c r="K1002">
        <v>1484357160</v>
      </c>
      <c r="L1002" s="16">
        <f t="shared" si="9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3"/>
        <v>2.2157147647256063E-2</v>
      </c>
      <c r="R1002" s="8">
        <f t="shared" si="90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14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91"/>
        <v>42765.720057870371</v>
      </c>
      <c r="K1003">
        <v>1481908613</v>
      </c>
      <c r="L1003" s="16">
        <f t="shared" si="9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3"/>
        <v>1.04</v>
      </c>
      <c r="R1003" s="8">
        <f t="shared" si="90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14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91"/>
        <v>42355.249305555553</v>
      </c>
      <c r="K1004">
        <v>1447777514</v>
      </c>
      <c r="L1004" s="16">
        <f t="shared" si="9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3"/>
        <v>0.29602960296029601</v>
      </c>
      <c r="R1004" s="8">
        <f t="shared" si="90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14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91"/>
        <v>42810.667372685188</v>
      </c>
      <c r="K1005">
        <v>1487091661</v>
      </c>
      <c r="L1005" s="16">
        <f t="shared" si="9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3"/>
        <v>0.16055</v>
      </c>
      <c r="R1005" s="8">
        <f t="shared" si="90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14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91"/>
        <v>42418.708645833336</v>
      </c>
      <c r="K1006">
        <v>1453222827</v>
      </c>
      <c r="L1006" s="16">
        <f t="shared" si="9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3"/>
        <v>0.82208000000000003</v>
      </c>
      <c r="R1006" s="8">
        <f t="shared" si="90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14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91"/>
        <v>42307.624803240738</v>
      </c>
      <c r="K1007">
        <v>1443538783</v>
      </c>
      <c r="L1007" s="16">
        <f t="shared" si="9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3"/>
        <v>0.75051000000000001</v>
      </c>
      <c r="R1007" s="8">
        <f t="shared" si="90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14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91"/>
        <v>41985.299305555556</v>
      </c>
      <c r="K1008">
        <v>1417654672</v>
      </c>
      <c r="L1008" s="16">
        <f t="shared" si="9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3"/>
        <v>5.8500000000000003E-2</v>
      </c>
      <c r="R1008" s="8">
        <f t="shared" si="90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14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91"/>
        <v>42718.6252662037</v>
      </c>
      <c r="K1009">
        <v>1478095223</v>
      </c>
      <c r="L1009" s="16">
        <f t="shared" si="9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3"/>
        <v>0.44319999999999998</v>
      </c>
      <c r="R1009" s="8">
        <f t="shared" si="90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14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91"/>
        <v>42732.809201388889</v>
      </c>
      <c r="K1010">
        <v>1480361115</v>
      </c>
      <c r="L1010" s="16">
        <f t="shared" si="9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3"/>
        <v>2.6737967914438501E-3</v>
      </c>
      <c r="R1010" s="8">
        <f t="shared" si="90"/>
        <v>250</v>
      </c>
      <c r="S1010" t="str">
        <f t="shared" si="94"/>
        <v>technology</v>
      </c>
      <c r="T1010" t="str">
        <f t="shared" si="95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14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91"/>
        <v>42540.604699074072</v>
      </c>
      <c r="K1011">
        <v>1463754646</v>
      </c>
      <c r="L1011" s="16">
        <f t="shared" si="9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3"/>
        <v>0.1313</v>
      </c>
      <c r="R1011" s="8">
        <f t="shared" si="90"/>
        <v>65</v>
      </c>
      <c r="S1011" t="str">
        <f t="shared" si="94"/>
        <v>technology</v>
      </c>
      <c r="T1011" t="str">
        <f t="shared" si="95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14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91"/>
        <v>42618.124305555553</v>
      </c>
      <c r="K1012">
        <v>1468180462</v>
      </c>
      <c r="L1012" s="16">
        <f t="shared" si="9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3"/>
        <v>1.9088937093275488E-3</v>
      </c>
      <c r="R1012" s="8">
        <f t="shared" si="90"/>
        <v>55</v>
      </c>
      <c r="S1012" t="str">
        <f t="shared" si="94"/>
        <v>technology</v>
      </c>
      <c r="T1012" t="str">
        <f t="shared" si="95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14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91"/>
        <v>41991.898090277777</v>
      </c>
      <c r="K1013">
        <v>1415050395</v>
      </c>
      <c r="L1013" s="16">
        <f t="shared" si="9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3"/>
        <v>3.7499999999999999E-3</v>
      </c>
      <c r="R1013" s="8">
        <f t="shared" si="90"/>
        <v>75</v>
      </c>
      <c r="S1013" t="str">
        <f t="shared" si="94"/>
        <v>technology</v>
      </c>
      <c r="T1013" t="str">
        <f t="shared" si="95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14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91"/>
        <v>42759.440416666665</v>
      </c>
      <c r="K1014">
        <v>1481366052</v>
      </c>
      <c r="L1014" s="16">
        <f t="shared" si="9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3"/>
        <v>215.35021</v>
      </c>
      <c r="R1014" s="8">
        <f t="shared" si="90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14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91"/>
        <v>42367.833333333328</v>
      </c>
      <c r="K1015">
        <v>1449000056</v>
      </c>
      <c r="L1015" s="16">
        <f t="shared" si="9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3"/>
        <v>0.34527999999999998</v>
      </c>
      <c r="R1015" s="8">
        <f t="shared" si="90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14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91"/>
        <v>42005.002488425926</v>
      </c>
      <c r="K1016">
        <v>1415750615</v>
      </c>
      <c r="L1016" s="16">
        <f t="shared" si="9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3"/>
        <v>0.30599999999999999</v>
      </c>
      <c r="R1016" s="8">
        <f t="shared" si="90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14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91"/>
        <v>42333.920081018514</v>
      </c>
      <c r="K1017">
        <v>1445893495</v>
      </c>
      <c r="L1017" s="16">
        <f t="shared" si="9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3"/>
        <v>2.6666666666666668E-2</v>
      </c>
      <c r="R1017" s="8">
        <f t="shared" si="90"/>
        <v>40</v>
      </c>
      <c r="S1017" t="str">
        <f t="shared" si="94"/>
        <v>technology</v>
      </c>
      <c r="T1017" t="str">
        <f t="shared" si="95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14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91"/>
        <v>42467.065462962957</v>
      </c>
      <c r="K1018">
        <v>1456108456</v>
      </c>
      <c r="L1018" s="16">
        <f t="shared" si="9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3"/>
        <v>2.8420000000000001E-2</v>
      </c>
      <c r="R1018" s="8">
        <f t="shared" si="90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14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91"/>
        <v>42329.716840277775</v>
      </c>
      <c r="K1019">
        <v>1444666335</v>
      </c>
      <c r="L1019" s="16">
        <f t="shared" si="9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3"/>
        <v>0.22878799999999999</v>
      </c>
      <c r="R1019" s="8">
        <f t="shared" si="90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14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91"/>
        <v>42565.492280092592</v>
      </c>
      <c r="K1020">
        <v>1465904933</v>
      </c>
      <c r="L1020" s="16">
        <f t="shared" si="9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3"/>
        <v>3.1050000000000001E-2</v>
      </c>
      <c r="R1020" s="8">
        <f t="shared" si="90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14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91"/>
        <v>42039.973946759259</v>
      </c>
      <c r="K1021">
        <v>1420500149</v>
      </c>
      <c r="L1021" s="16">
        <f t="shared" si="9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3"/>
        <v>0.47333333333333333</v>
      </c>
      <c r="R1021" s="8">
        <f t="shared" si="90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14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91"/>
        <v>42157.032638888893</v>
      </c>
      <c r="K1022">
        <v>1430617209</v>
      </c>
      <c r="L1022" s="16">
        <f t="shared" si="9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3"/>
        <v>2.0554838709677421</v>
      </c>
      <c r="R1022" s="8">
        <f t="shared" si="90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14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91"/>
        <v>42294.166666666672</v>
      </c>
      <c r="K1023">
        <v>1443074571</v>
      </c>
      <c r="L1023" s="16">
        <f t="shared" si="9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3"/>
        <v>3.5180366666666667</v>
      </c>
      <c r="R1023" s="8">
        <f t="shared" si="90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14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91"/>
        <v>42141.646724537044</v>
      </c>
      <c r="K1024">
        <v>1429284677</v>
      </c>
      <c r="L1024" s="16">
        <f t="shared" si="9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3"/>
        <v>1.149</v>
      </c>
      <c r="R1024" s="8">
        <f t="shared" si="90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14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91"/>
        <v>42175.919687500005</v>
      </c>
      <c r="K1025">
        <v>1432245861</v>
      </c>
      <c r="L1025" s="16">
        <f t="shared" si="9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3"/>
        <v>2.3715000000000002</v>
      </c>
      <c r="R1025" s="8">
        <f t="shared" si="90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14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si="91"/>
        <v>42400.580590277779</v>
      </c>
      <c r="K1026">
        <v>1451656563</v>
      </c>
      <c r="L1026" s="16">
        <f t="shared" si="9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3"/>
        <v>1.1863774999999999</v>
      </c>
      <c r="R1026" s="8">
        <f t="shared" ref="R1026:R1089" si="96">pledged/backers_count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14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ref="J1027:J1090" si="97">(((I1027/60)/60)/24)+DATE(1970,1,1)</f>
        <v>42079.792094907403</v>
      </c>
      <c r="K1027">
        <v>1423944037</v>
      </c>
      <c r="L1027" s="16">
        <f t="shared" ref="L1027:L1090" si="98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9">E1027/D1027</f>
        <v>1.099283142857143</v>
      </c>
      <c r="R1027" s="8">
        <f t="shared" si="96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14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97"/>
        <v>42460.365925925929</v>
      </c>
      <c r="K1028">
        <v>1456480016</v>
      </c>
      <c r="L1028" s="16">
        <f t="shared" si="98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9"/>
        <v>1.0000828571428571</v>
      </c>
      <c r="R1028" s="8">
        <f t="shared" si="96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14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97"/>
        <v>41935.034108796295</v>
      </c>
      <c r="K1029">
        <v>1411433347</v>
      </c>
      <c r="L1029" s="16">
        <f t="shared" si="98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9"/>
        <v>1.0309292094387414</v>
      </c>
      <c r="R1029" s="8">
        <f t="shared" si="96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14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97"/>
        <v>42800.833333333328</v>
      </c>
      <c r="K1030">
        <v>1484924605</v>
      </c>
      <c r="L1030" s="16">
        <f t="shared" si="98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9"/>
        <v>1.1727000000000001</v>
      </c>
      <c r="R1030" s="8">
        <f t="shared" si="96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14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97"/>
        <v>42098.915972222225</v>
      </c>
      <c r="K1031">
        <v>1423501507</v>
      </c>
      <c r="L1031" s="16">
        <f t="shared" si="98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9"/>
        <v>1.1175999999999999</v>
      </c>
      <c r="R1031" s="8">
        <f t="shared" si="96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14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97"/>
        <v>42625.483206018514</v>
      </c>
      <c r="K1032">
        <v>1472470549</v>
      </c>
      <c r="L1032" s="16">
        <f t="shared" si="98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9"/>
        <v>3.4209999999999998</v>
      </c>
      <c r="R1032" s="8">
        <f t="shared" si="96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14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97"/>
        <v>42354.764004629629</v>
      </c>
      <c r="K1033">
        <v>1447698010</v>
      </c>
      <c r="L1033" s="16">
        <f t="shared" si="98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9"/>
        <v>1.0740000000000001</v>
      </c>
      <c r="R1033" s="8">
        <f t="shared" si="96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14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97"/>
        <v>42544.666956018518</v>
      </c>
      <c r="K1034">
        <v>1464105625</v>
      </c>
      <c r="L1034" s="16">
        <f t="shared" si="9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9"/>
        <v>1.0849703703703704</v>
      </c>
      <c r="R1034" s="8">
        <f t="shared" si="96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14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97"/>
        <v>42716.732407407413</v>
      </c>
      <c r="K1035">
        <v>1479144880</v>
      </c>
      <c r="L1035" s="16">
        <f t="shared" si="9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9"/>
        <v>1.0286144578313252</v>
      </c>
      <c r="R1035" s="8">
        <f t="shared" si="96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14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97"/>
        <v>42587.165972222225</v>
      </c>
      <c r="K1036">
        <v>1467604804</v>
      </c>
      <c r="L1036" s="16">
        <f t="shared" si="9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9"/>
        <v>1.3000180000000001</v>
      </c>
      <c r="R1036" s="8">
        <f t="shared" si="96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14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97"/>
        <v>42046.641435185185</v>
      </c>
      <c r="K1037">
        <v>1421076220</v>
      </c>
      <c r="L1037" s="16">
        <f t="shared" si="9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9"/>
        <v>1.0765217391304347</v>
      </c>
      <c r="R1037" s="8">
        <f t="shared" si="96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14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97"/>
        <v>41281.333333333336</v>
      </c>
      <c r="K1038">
        <v>1354790790</v>
      </c>
      <c r="L1038" s="16">
        <f t="shared" si="9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9"/>
        <v>1.1236044444444444</v>
      </c>
      <c r="R1038" s="8">
        <f t="shared" si="96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14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97"/>
        <v>42142.208333333328</v>
      </c>
      <c r="K1039">
        <v>1429991062</v>
      </c>
      <c r="L1039" s="16">
        <f t="shared" si="9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9"/>
        <v>1.0209999999999999</v>
      </c>
      <c r="R1039" s="8">
        <f t="shared" si="96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14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97"/>
        <v>42448.190081018518</v>
      </c>
      <c r="K1040">
        <v>1455773623</v>
      </c>
      <c r="L1040" s="16">
        <f t="shared" si="9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9"/>
        <v>1.4533333333333334</v>
      </c>
      <c r="R1040" s="8">
        <f t="shared" si="96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14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97"/>
        <v>42717.332638888889</v>
      </c>
      <c r="K1041">
        <v>1479436646</v>
      </c>
      <c r="L1041" s="16">
        <f t="shared" si="9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9"/>
        <v>1.282</v>
      </c>
      <c r="R1041" s="8">
        <f t="shared" si="96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14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97"/>
        <v>42609.708437499998</v>
      </c>
      <c r="K1042">
        <v>1469725209</v>
      </c>
      <c r="L1042" s="16">
        <f t="shared" si="9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9"/>
        <v>2.9411764705882353E-3</v>
      </c>
      <c r="R1042" s="8">
        <f t="shared" si="96"/>
        <v>250</v>
      </c>
      <c r="S1042" t="str">
        <f t="shared" si="100"/>
        <v>journalism</v>
      </c>
      <c r="T1042" t="str">
        <f t="shared" si="101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14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97"/>
        <v>41851.060092592597</v>
      </c>
      <c r="K1043">
        <v>1405041992</v>
      </c>
      <c r="L1043" s="16">
        <f t="shared" si="9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9"/>
        <v>0</v>
      </c>
      <c r="R1043" s="8" t="e">
        <f t="shared" si="96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14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97"/>
        <v>41894.416666666664</v>
      </c>
      <c r="K1044">
        <v>1406824948</v>
      </c>
      <c r="L1044" s="16">
        <f t="shared" si="9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9"/>
        <v>1.5384615384615385E-2</v>
      </c>
      <c r="R1044" s="8">
        <f t="shared" si="96"/>
        <v>10</v>
      </c>
      <c r="S1044" t="str">
        <f t="shared" si="100"/>
        <v>journalism</v>
      </c>
      <c r="T1044" t="str">
        <f t="shared" si="101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14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97"/>
        <v>42144.252951388888</v>
      </c>
      <c r="K1045">
        <v>1429509855</v>
      </c>
      <c r="L1045" s="16">
        <f t="shared" si="9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9"/>
        <v>8.5370000000000001E-2</v>
      </c>
      <c r="R1045" s="8">
        <f t="shared" si="96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14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97"/>
        <v>42068.852083333331</v>
      </c>
      <c r="K1046">
        <v>1420668801</v>
      </c>
      <c r="L1046" s="16">
        <f t="shared" si="9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9"/>
        <v>8.571428571428571E-4</v>
      </c>
      <c r="R1046" s="8">
        <f t="shared" si="96"/>
        <v>3</v>
      </c>
      <c r="S1046" t="str">
        <f t="shared" si="100"/>
        <v>journalism</v>
      </c>
      <c r="T1046" t="str">
        <f t="shared" si="101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14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97"/>
        <v>41874.874421296299</v>
      </c>
      <c r="K1047">
        <v>1406235550</v>
      </c>
      <c r="L1047" s="16">
        <f t="shared" si="9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9"/>
        <v>2.6599999999999999E-2</v>
      </c>
      <c r="R1047" s="8">
        <f t="shared" si="96"/>
        <v>33.25</v>
      </c>
      <c r="S1047" t="str">
        <f t="shared" si="100"/>
        <v>journalism</v>
      </c>
      <c r="T1047" t="str">
        <f t="shared" si="101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14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97"/>
        <v>42364.851388888885</v>
      </c>
      <c r="K1048">
        <v>1447273560</v>
      </c>
      <c r="L1048" s="16">
        <f t="shared" si="9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9"/>
        <v>0</v>
      </c>
      <c r="R1048" s="8" t="e">
        <f t="shared" si="96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14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97"/>
        <v>41948.860127314816</v>
      </c>
      <c r="K1049">
        <v>1412624315</v>
      </c>
      <c r="L1049" s="16">
        <f t="shared" si="9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9"/>
        <v>5.0000000000000001E-4</v>
      </c>
      <c r="R1049" s="8">
        <f t="shared" si="96"/>
        <v>1</v>
      </c>
      <c r="S1049" t="str">
        <f t="shared" si="100"/>
        <v>journalism</v>
      </c>
      <c r="T1049" t="str">
        <f t="shared" si="101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14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97"/>
        <v>42638.053113425922</v>
      </c>
      <c r="K1050">
        <v>1471310189</v>
      </c>
      <c r="L1050" s="16">
        <f t="shared" si="9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9"/>
        <v>1.4133333333333333E-2</v>
      </c>
      <c r="R1050" s="8">
        <f t="shared" si="96"/>
        <v>53</v>
      </c>
      <c r="S1050" t="str">
        <f t="shared" si="100"/>
        <v>journalism</v>
      </c>
      <c r="T1050" t="str">
        <f t="shared" si="101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14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97"/>
        <v>42412.431076388893</v>
      </c>
      <c r="K1051">
        <v>1452680445</v>
      </c>
      <c r="L1051" s="16">
        <f t="shared" si="9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9"/>
        <v>0</v>
      </c>
      <c r="R1051" s="8" t="e">
        <f t="shared" si="96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14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97"/>
        <v>42261.7971875</v>
      </c>
      <c r="K1052">
        <v>1439665677</v>
      </c>
      <c r="L1052" s="16">
        <f t="shared" si="9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9"/>
        <v>0</v>
      </c>
      <c r="R1052" s="8" t="e">
        <f t="shared" si="96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14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97"/>
        <v>41878.014178240745</v>
      </c>
      <c r="K1053">
        <v>1406679625</v>
      </c>
      <c r="L1053" s="16">
        <f t="shared" si="9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9"/>
        <v>0</v>
      </c>
      <c r="R1053" s="8" t="e">
        <f t="shared" si="96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14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97"/>
        <v>42527.839583333334</v>
      </c>
      <c r="K1054">
        <v>1461438495</v>
      </c>
      <c r="L1054" s="16">
        <f t="shared" si="9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9"/>
        <v>0</v>
      </c>
      <c r="R1054" s="8" t="e">
        <f t="shared" si="96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14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97"/>
        <v>42800.172824074078</v>
      </c>
      <c r="K1055">
        <v>1486613332</v>
      </c>
      <c r="L1055" s="16">
        <f t="shared" si="9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9"/>
        <v>0.01</v>
      </c>
      <c r="R1055" s="8">
        <f t="shared" si="96"/>
        <v>15</v>
      </c>
      <c r="S1055" t="str">
        <f t="shared" si="100"/>
        <v>journalism</v>
      </c>
      <c r="T1055" t="str">
        <f t="shared" si="101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14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97"/>
        <v>41861.916666666664</v>
      </c>
      <c r="K1056">
        <v>1405110399</v>
      </c>
      <c r="L1056" s="16">
        <f t="shared" si="9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9"/>
        <v>0</v>
      </c>
      <c r="R1056" s="8" t="e">
        <f t="shared" si="96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14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97"/>
        <v>42436.992418981477</v>
      </c>
      <c r="K1057">
        <v>1454802545</v>
      </c>
      <c r="L1057" s="16">
        <f t="shared" si="9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9"/>
        <v>0</v>
      </c>
      <c r="R1057" s="8" t="e">
        <f t="shared" si="96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14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97"/>
        <v>42118.677974537044</v>
      </c>
      <c r="K1058">
        <v>1424711777</v>
      </c>
      <c r="L1058" s="16">
        <f t="shared" si="9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9"/>
        <v>0</v>
      </c>
      <c r="R1058" s="8" t="e">
        <f t="shared" si="96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14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97"/>
        <v>42708.912997685184</v>
      </c>
      <c r="K1059">
        <v>1478292883</v>
      </c>
      <c r="L1059" s="16">
        <f t="shared" si="9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9"/>
        <v>0</v>
      </c>
      <c r="R1059" s="8" t="e">
        <f t="shared" si="96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14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97"/>
        <v>42089</v>
      </c>
      <c r="K1060">
        <v>1423777043</v>
      </c>
      <c r="L1060" s="16">
        <f t="shared" si="9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9"/>
        <v>0</v>
      </c>
      <c r="R1060" s="8" t="e">
        <f t="shared" si="96"/>
        <v>#DIV/0!</v>
      </c>
      <c r="S1060" t="str">
        <f t="shared" si="100"/>
        <v>journalism</v>
      </c>
      <c r="T1060" t="str">
        <f t="shared" si="101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14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97"/>
        <v>42076.748333333337</v>
      </c>
      <c r="K1061">
        <v>1423681056</v>
      </c>
      <c r="L1061" s="16">
        <f t="shared" si="98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9"/>
        <v>0</v>
      </c>
      <c r="R1061" s="8" t="e">
        <f t="shared" si="96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14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97"/>
        <v>42109.913113425922</v>
      </c>
      <c r="K1062">
        <v>1426542893</v>
      </c>
      <c r="L1062" s="16">
        <f t="shared" si="9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9"/>
        <v>0.01</v>
      </c>
      <c r="R1062" s="8">
        <f t="shared" si="96"/>
        <v>50</v>
      </c>
      <c r="S1062" t="str">
        <f t="shared" si="100"/>
        <v>journalism</v>
      </c>
      <c r="T1062" t="str">
        <f t="shared" si="101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14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97"/>
        <v>42492.041666666672</v>
      </c>
      <c r="K1063">
        <v>1456987108</v>
      </c>
      <c r="L1063" s="16">
        <f t="shared" si="9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9"/>
        <v>0</v>
      </c>
      <c r="R1063" s="8" t="e">
        <f t="shared" si="96"/>
        <v>#DIV/0!</v>
      </c>
      <c r="S1063" t="str">
        <f t="shared" si="100"/>
        <v>journalism</v>
      </c>
      <c r="T1063" t="str">
        <f t="shared" si="101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14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97"/>
        <v>42563.807187500002</v>
      </c>
      <c r="K1064">
        <v>1467746541</v>
      </c>
      <c r="L1064" s="16">
        <f t="shared" si="9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9"/>
        <v>0.95477386934673369</v>
      </c>
      <c r="R1064" s="8">
        <f t="shared" si="96"/>
        <v>47.5</v>
      </c>
      <c r="S1064" t="str">
        <f t="shared" si="100"/>
        <v>journalism</v>
      </c>
      <c r="T1064" t="str">
        <f t="shared" si="101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14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97"/>
        <v>42613.030810185184</v>
      </c>
      <c r="K1065">
        <v>1470012262</v>
      </c>
      <c r="L1065" s="16">
        <f t="shared" si="9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9"/>
        <v>0</v>
      </c>
      <c r="R1065" s="8" t="e">
        <f t="shared" si="96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4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97"/>
        <v>41462.228043981479</v>
      </c>
      <c r="K1066">
        <v>1369286903</v>
      </c>
      <c r="L1066" s="16">
        <f t="shared" si="9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9"/>
        <v>8.9744444444444446E-2</v>
      </c>
      <c r="R1066" s="8">
        <f t="shared" si="96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4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97"/>
        <v>41689.381041666667</v>
      </c>
      <c r="K1067">
        <v>1390381722</v>
      </c>
      <c r="L1067" s="16">
        <f t="shared" si="9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9"/>
        <v>2.7E-2</v>
      </c>
      <c r="R1067" s="8">
        <f t="shared" si="96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4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97"/>
        <v>41490.962754629632</v>
      </c>
      <c r="K1068">
        <v>1371769582</v>
      </c>
      <c r="L1068" s="16">
        <f t="shared" si="9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9"/>
        <v>3.3673333333333333E-2</v>
      </c>
      <c r="R1068" s="8">
        <f t="shared" si="96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4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97"/>
        <v>41629.855682870373</v>
      </c>
      <c r="K1069">
        <v>1385065931</v>
      </c>
      <c r="L1069" s="16">
        <f t="shared" si="9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9"/>
        <v>0.26</v>
      </c>
      <c r="R1069" s="8">
        <f t="shared" si="96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4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97"/>
        <v>42470.329444444447</v>
      </c>
      <c r="K1070">
        <v>1457686464</v>
      </c>
      <c r="L1070" s="16">
        <f t="shared" si="9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9"/>
        <v>1.5E-3</v>
      </c>
      <c r="R1070" s="8">
        <f t="shared" si="96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4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97"/>
        <v>41604.271516203706</v>
      </c>
      <c r="K1071">
        <v>1382679059</v>
      </c>
      <c r="L1071" s="16">
        <f t="shared" si="9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9"/>
        <v>0.38636363636363635</v>
      </c>
      <c r="R1071" s="8">
        <f t="shared" si="96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4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97"/>
        <v>41183.011828703704</v>
      </c>
      <c r="K1072">
        <v>1347322622</v>
      </c>
      <c r="L1072" s="16">
        <f t="shared" si="9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9"/>
        <v>7.0000000000000001E-3</v>
      </c>
      <c r="R1072" s="8">
        <f t="shared" si="96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4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97"/>
        <v>42325.795057870375</v>
      </c>
      <c r="K1073">
        <v>1445191493</v>
      </c>
      <c r="L1073" s="16">
        <f t="shared" si="9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9"/>
        <v>0</v>
      </c>
      <c r="R1073" s="8" t="e">
        <f t="shared" si="96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4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97"/>
        <v>41675.832141203704</v>
      </c>
      <c r="K1074">
        <v>1389038297</v>
      </c>
      <c r="L1074" s="16">
        <f t="shared" si="9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9"/>
        <v>6.8000000000000005E-4</v>
      </c>
      <c r="R1074" s="8">
        <f t="shared" si="96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4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97"/>
        <v>40832.964594907404</v>
      </c>
      <c r="K1075">
        <v>1316214541</v>
      </c>
      <c r="L1075" s="16">
        <f t="shared" si="9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9"/>
        <v>1.3333333333333334E-2</v>
      </c>
      <c r="R1075" s="8">
        <f t="shared" si="96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4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97"/>
        <v>41643.172974537039</v>
      </c>
      <c r="K1076">
        <v>1386216545</v>
      </c>
      <c r="L1076" s="16">
        <f t="shared" si="9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9"/>
        <v>6.3092592592592589E-2</v>
      </c>
      <c r="R1076" s="8">
        <f t="shared" si="96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4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97"/>
        <v>41035.904120370367</v>
      </c>
      <c r="K1077">
        <v>1333748516</v>
      </c>
      <c r="L1077" s="16">
        <f t="shared" si="9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9"/>
        <v>4.4999999999999998E-2</v>
      </c>
      <c r="R1077" s="8">
        <f t="shared" si="96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4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97"/>
        <v>41893.377893518518</v>
      </c>
      <c r="K1078">
        <v>1405674250</v>
      </c>
      <c r="L1078" s="16">
        <f t="shared" si="9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9"/>
        <v>0.62765333333333329</v>
      </c>
      <c r="R1078" s="8">
        <f t="shared" si="96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4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97"/>
        <v>42383.16679398148</v>
      </c>
      <c r="K1079">
        <v>1450152011</v>
      </c>
      <c r="L1079" s="16">
        <f t="shared" si="9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9"/>
        <v>0.29376000000000002</v>
      </c>
      <c r="R1079" s="8">
        <f t="shared" si="96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4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97"/>
        <v>40746.195844907408</v>
      </c>
      <c r="K1080">
        <v>1307421721</v>
      </c>
      <c r="L1080" s="16">
        <f t="shared" si="9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9"/>
        <v>7.4999999999999997E-2</v>
      </c>
      <c r="R1080" s="8">
        <f t="shared" si="96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4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97"/>
        <v>42504.566388888896</v>
      </c>
      <c r="K1081">
        <v>1461072936</v>
      </c>
      <c r="L1081" s="16">
        <f t="shared" si="9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9"/>
        <v>2.6076923076923077E-2</v>
      </c>
      <c r="R1081" s="8">
        <f t="shared" si="96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4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97"/>
        <v>41770.138113425928</v>
      </c>
      <c r="K1082">
        <v>1397186333</v>
      </c>
      <c r="L1082" s="16">
        <f t="shared" si="9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9"/>
        <v>9.1050000000000006E-2</v>
      </c>
      <c r="R1082" s="8">
        <f t="shared" si="96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4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97"/>
        <v>42032.926990740743</v>
      </c>
      <c r="K1083">
        <v>1419891292</v>
      </c>
      <c r="L1083" s="16">
        <f t="shared" si="9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9"/>
        <v>1.7647058823529413E-4</v>
      </c>
      <c r="R1083" s="8">
        <f t="shared" si="96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4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97"/>
        <v>41131.906111111115</v>
      </c>
      <c r="K1084">
        <v>1342043088</v>
      </c>
      <c r="L1084" s="16">
        <f t="shared" si="9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9"/>
        <v>5.5999999999999999E-3</v>
      </c>
      <c r="R1084" s="8">
        <f t="shared" si="96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4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97"/>
        <v>41853.659525462965</v>
      </c>
      <c r="K1085">
        <v>1401810583</v>
      </c>
      <c r="L1085" s="16">
        <f t="shared" si="9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9"/>
        <v>8.2000000000000007E-3</v>
      </c>
      <c r="R1085" s="8">
        <f t="shared" si="96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4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97"/>
        <v>41859.912083333329</v>
      </c>
      <c r="K1086">
        <v>1404942804</v>
      </c>
      <c r="L1086" s="16">
        <f t="shared" si="9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9"/>
        <v>0</v>
      </c>
      <c r="R1086" s="8" t="e">
        <f t="shared" si="96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4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97"/>
        <v>42443.629340277781</v>
      </c>
      <c r="K1087">
        <v>1455379575</v>
      </c>
      <c r="L1087" s="16">
        <f t="shared" si="9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9"/>
        <v>3.4200000000000001E-2</v>
      </c>
      <c r="R1087" s="8">
        <f t="shared" si="96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4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97"/>
        <v>41875.866793981484</v>
      </c>
      <c r="K1088">
        <v>1406321291</v>
      </c>
      <c r="L1088" s="16">
        <f t="shared" si="9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9"/>
        <v>8.3333333333333339E-4</v>
      </c>
      <c r="R1088" s="8">
        <f t="shared" si="96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4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97"/>
        <v>41805.713969907411</v>
      </c>
      <c r="K1089">
        <v>1400260087</v>
      </c>
      <c r="L1089" s="16">
        <f t="shared" si="9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9"/>
        <v>0</v>
      </c>
      <c r="R1089" s="8" t="e">
        <f t="shared" si="96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4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si="97"/>
        <v>41753.799386574072</v>
      </c>
      <c r="K1090">
        <v>1395774667</v>
      </c>
      <c r="L1090" s="16">
        <f t="shared" si="9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9"/>
        <v>0.14182977777777778</v>
      </c>
      <c r="R1090" s="8">
        <f t="shared" ref="R1090:R1153" si="102">pledged/backers_count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4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ref="J1091:J1154" si="103">(((I1091/60)/60)/24)+DATE(1970,1,1)</f>
        <v>42181.189525462964</v>
      </c>
      <c r="K1091">
        <v>1432701175</v>
      </c>
      <c r="L1091" s="16">
        <f t="shared" ref="L1091:L1154" si="10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5">E1091/D1091</f>
        <v>7.8266666666666665E-2</v>
      </c>
      <c r="R1091" s="8">
        <f t="shared" si="102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4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103"/>
        <v>42153.185798611114</v>
      </c>
      <c r="K1092">
        <v>1430281653</v>
      </c>
      <c r="L1092" s="16">
        <f t="shared" si="10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5"/>
        <v>3.8464497269020693E-4</v>
      </c>
      <c r="R1092" s="8">
        <f t="shared" si="102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4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103"/>
        <v>42470.778611111105</v>
      </c>
      <c r="K1093">
        <v>1457725272</v>
      </c>
      <c r="L1093" s="16">
        <f t="shared" si="10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5"/>
        <v>0.125</v>
      </c>
      <c r="R1093" s="8">
        <f t="shared" si="102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4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103"/>
        <v>41280.025902777779</v>
      </c>
      <c r="K1094">
        <v>1354840638</v>
      </c>
      <c r="L1094" s="16">
        <f t="shared" si="10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5"/>
        <v>1.0500000000000001E-2</v>
      </c>
      <c r="R1094" s="8">
        <f t="shared" si="102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4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103"/>
        <v>42411.973807870367</v>
      </c>
      <c r="K1095">
        <v>1453936937</v>
      </c>
      <c r="L1095" s="16">
        <f t="shared" si="10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5"/>
        <v>0.14083333333333334</v>
      </c>
      <c r="R1095" s="8">
        <f t="shared" si="102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4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103"/>
        <v>40825.713344907403</v>
      </c>
      <c r="K1096">
        <v>1315588033</v>
      </c>
      <c r="L1096" s="16">
        <f t="shared" si="10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5"/>
        <v>0.18300055555555556</v>
      </c>
      <c r="R1096" s="8">
        <f t="shared" si="102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4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103"/>
        <v>41516.537268518521</v>
      </c>
      <c r="K1097">
        <v>1375275220</v>
      </c>
      <c r="L1097" s="16">
        <f t="shared" si="10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5"/>
        <v>5.0347999999999997E-2</v>
      </c>
      <c r="R1097" s="8">
        <f t="shared" si="102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4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103"/>
        <v>41916.145833333336</v>
      </c>
      <c r="K1098">
        <v>1409747154</v>
      </c>
      <c r="L1098" s="16">
        <f t="shared" si="10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5"/>
        <v>0.17933333333333334</v>
      </c>
      <c r="R1098" s="8">
        <f t="shared" si="102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4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103"/>
        <v>41700.792557870373</v>
      </c>
      <c r="K1099">
        <v>1390330877</v>
      </c>
      <c r="L1099" s="16">
        <f t="shared" si="10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5"/>
        <v>4.6999999999999999E-4</v>
      </c>
      <c r="R1099" s="8">
        <f t="shared" si="102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4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103"/>
        <v>41742.762673611112</v>
      </c>
      <c r="K1100">
        <v>1394821095</v>
      </c>
      <c r="L1100" s="16">
        <f t="shared" si="10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5"/>
        <v>7.2120000000000004E-2</v>
      </c>
      <c r="R1100" s="8">
        <f t="shared" si="102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4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103"/>
        <v>42137.836435185185</v>
      </c>
      <c r="K1101">
        <v>1428955468</v>
      </c>
      <c r="L1101" s="16">
        <f t="shared" si="10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5"/>
        <v>5.0000000000000001E-3</v>
      </c>
      <c r="R1101" s="8">
        <f t="shared" si="102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4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103"/>
        <v>42414.110775462963</v>
      </c>
      <c r="K1102">
        <v>1452825571</v>
      </c>
      <c r="L1102" s="16">
        <f t="shared" si="10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5"/>
        <v>2.5000000000000001E-2</v>
      </c>
      <c r="R1102" s="8">
        <f t="shared" si="102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4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103"/>
        <v>42565.758333333331</v>
      </c>
      <c r="K1103">
        <v>1466188338</v>
      </c>
      <c r="L1103" s="16">
        <f t="shared" si="10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5"/>
        <v>4.0999999999999999E-4</v>
      </c>
      <c r="R1103" s="8">
        <f t="shared" si="102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4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103"/>
        <v>41617.249305555553</v>
      </c>
      <c r="K1104">
        <v>1383095125</v>
      </c>
      <c r="L1104" s="16">
        <f t="shared" si="10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5"/>
        <v>5.3124999999999999E-2</v>
      </c>
      <c r="R1104" s="8">
        <f t="shared" si="102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4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103"/>
        <v>42539.22210648148</v>
      </c>
      <c r="K1105">
        <v>1461043190</v>
      </c>
      <c r="L1105" s="16">
        <f t="shared" si="10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5"/>
        <v>1.6199999999999999E-2</v>
      </c>
      <c r="R1105" s="8">
        <f t="shared" si="102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4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103"/>
        <v>41801.40996527778</v>
      </c>
      <c r="K1106">
        <v>1399888221</v>
      </c>
      <c r="L1106" s="16">
        <f t="shared" si="10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5"/>
        <v>4.9516666666666667E-2</v>
      </c>
      <c r="R1106" s="8">
        <f t="shared" si="102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4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103"/>
        <v>41722.0940625</v>
      </c>
      <c r="K1107">
        <v>1393038927</v>
      </c>
      <c r="L1107" s="16">
        <f t="shared" si="10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5"/>
        <v>1.5900000000000001E-3</v>
      </c>
      <c r="R1107" s="8">
        <f t="shared" si="102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4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103"/>
        <v>41003.698784722219</v>
      </c>
      <c r="K1108">
        <v>1330969575</v>
      </c>
      <c r="L1108" s="16">
        <f t="shared" si="10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5"/>
        <v>0.41249999999999998</v>
      </c>
      <c r="R1108" s="8">
        <f t="shared" si="102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4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103"/>
        <v>41843.861388888887</v>
      </c>
      <c r="K1109">
        <v>1403556024</v>
      </c>
      <c r="L1109" s="16">
        <f t="shared" si="10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5"/>
        <v>0</v>
      </c>
      <c r="R1109" s="8" t="e">
        <f t="shared" si="102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4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103"/>
        <v>41012.595312500001</v>
      </c>
      <c r="K1110">
        <v>1329146235</v>
      </c>
      <c r="L1110" s="16">
        <f t="shared" si="10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5"/>
        <v>2.93E-2</v>
      </c>
      <c r="R1110" s="8">
        <f t="shared" si="102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4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103"/>
        <v>42692.793865740736</v>
      </c>
      <c r="K1111">
        <v>1476900190</v>
      </c>
      <c r="L1111" s="16">
        <f t="shared" si="10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5"/>
        <v>4.4999999999999997E-3</v>
      </c>
      <c r="R1111" s="8">
        <f t="shared" si="102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4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103"/>
        <v>41250.933124999996</v>
      </c>
      <c r="K1112">
        <v>1352327022</v>
      </c>
      <c r="L1112" s="16">
        <f t="shared" si="10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5"/>
        <v>5.1000000000000004E-3</v>
      </c>
      <c r="R1112" s="8">
        <f t="shared" si="102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4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103"/>
        <v>42377.203587962969</v>
      </c>
      <c r="K1113">
        <v>1449636790</v>
      </c>
      <c r="L1113" s="16">
        <f t="shared" si="10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5"/>
        <v>4.0000000000000002E-4</v>
      </c>
      <c r="R1113" s="8">
        <f t="shared" si="102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4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103"/>
        <v>42023.354166666672</v>
      </c>
      <c r="K1114">
        <v>1416507211</v>
      </c>
      <c r="L1114" s="16">
        <f t="shared" si="10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5"/>
        <v>0.35537409090909089</v>
      </c>
      <c r="R1114" s="8">
        <f t="shared" si="102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4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103"/>
        <v>41865.977083333331</v>
      </c>
      <c r="K1115">
        <v>1405466820</v>
      </c>
      <c r="L1115" s="16">
        <f t="shared" si="10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5"/>
        <v>5.0000000000000001E-3</v>
      </c>
      <c r="R1115" s="8">
        <f t="shared" si="102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4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103"/>
        <v>41556.345914351856</v>
      </c>
      <c r="K1116">
        <v>1378714687</v>
      </c>
      <c r="L1116" s="16">
        <f t="shared" si="10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5"/>
        <v>1.6666666666666668E-3</v>
      </c>
      <c r="R1116" s="8">
        <f t="shared" si="102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4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103"/>
        <v>42459.653877314813</v>
      </c>
      <c r="K1117">
        <v>1456764095</v>
      </c>
      <c r="L1117" s="16">
        <f t="shared" si="10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5"/>
        <v>1.325E-3</v>
      </c>
      <c r="R1117" s="8">
        <f t="shared" si="102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4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103"/>
        <v>41069.847314814811</v>
      </c>
      <c r="K1118">
        <v>1334089208</v>
      </c>
      <c r="L1118" s="16">
        <f t="shared" si="10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5"/>
        <v>3.5704000000000004E-4</v>
      </c>
      <c r="R1118" s="8">
        <f t="shared" si="102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4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103"/>
        <v>42363.598530092597</v>
      </c>
      <c r="K1119">
        <v>1448461313</v>
      </c>
      <c r="L1119" s="16">
        <f t="shared" si="10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5"/>
        <v>8.3000000000000004E-2</v>
      </c>
      <c r="R1119" s="8">
        <f t="shared" si="102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4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103"/>
        <v>41734.124756944446</v>
      </c>
      <c r="K1120">
        <v>1394078379</v>
      </c>
      <c r="L1120" s="16">
        <f t="shared" si="10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5"/>
        <v>2.4222222222222221E-2</v>
      </c>
      <c r="R1120" s="8">
        <f t="shared" si="102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4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103"/>
        <v>41735.792407407411</v>
      </c>
      <c r="K1121">
        <v>1395687664</v>
      </c>
      <c r="L1121" s="16">
        <f t="shared" si="10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5"/>
        <v>2.3809523809523812E-3</v>
      </c>
      <c r="R1121" s="8">
        <f t="shared" si="102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4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103"/>
        <v>40844.872685185182</v>
      </c>
      <c r="K1122">
        <v>1315947400</v>
      </c>
      <c r="L1122" s="16">
        <f t="shared" si="10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5"/>
        <v>0</v>
      </c>
      <c r="R1122" s="8" t="e">
        <f t="shared" si="102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4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103"/>
        <v>42442.892546296294</v>
      </c>
      <c r="K1123">
        <v>1455315916</v>
      </c>
      <c r="L1123" s="16">
        <f t="shared" si="10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5"/>
        <v>1.16E-4</v>
      </c>
      <c r="R1123" s="8">
        <f t="shared" si="102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4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103"/>
        <v>41424.703993055555</v>
      </c>
      <c r="K1124">
        <v>1368723225</v>
      </c>
      <c r="L1124" s="16">
        <f t="shared" si="10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5"/>
        <v>0</v>
      </c>
      <c r="R1124" s="8" t="e">
        <f t="shared" si="102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4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103"/>
        <v>41748.5237037037</v>
      </c>
      <c r="K1125">
        <v>1395318848</v>
      </c>
      <c r="L1125" s="16">
        <f t="shared" si="10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5"/>
        <v>2.2000000000000001E-3</v>
      </c>
      <c r="R1125" s="8">
        <f t="shared" si="102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4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103"/>
        <v>42124.667256944449</v>
      </c>
      <c r="K1126">
        <v>1427817651</v>
      </c>
      <c r="L1126" s="16">
        <f t="shared" si="10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5"/>
        <v>4.7222222222222223E-3</v>
      </c>
      <c r="R1126" s="8">
        <f t="shared" si="102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4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103"/>
        <v>42272.624189814815</v>
      </c>
      <c r="K1127">
        <v>1438009130</v>
      </c>
      <c r="L1127" s="16">
        <f t="shared" si="10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5"/>
        <v>0</v>
      </c>
      <c r="R1127" s="8" t="e">
        <f t="shared" si="102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4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103"/>
        <v>42565.327476851846</v>
      </c>
      <c r="K1128">
        <v>1465890694</v>
      </c>
      <c r="L1128" s="16">
        <f t="shared" si="10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5"/>
        <v>5.0000000000000001E-3</v>
      </c>
      <c r="R1128" s="8">
        <f t="shared" si="102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4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103"/>
        <v>41957.895833333328</v>
      </c>
      <c r="K1129">
        <v>1413318600</v>
      </c>
      <c r="L1129" s="16">
        <f t="shared" si="10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5"/>
        <v>1.6714285714285713E-2</v>
      </c>
      <c r="R1129" s="8">
        <f t="shared" si="102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4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103"/>
        <v>41858.649502314816</v>
      </c>
      <c r="K1130">
        <v>1404833717</v>
      </c>
      <c r="L1130" s="16">
        <f t="shared" si="10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5"/>
        <v>1E-3</v>
      </c>
      <c r="R1130" s="8">
        <f t="shared" si="102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4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103"/>
        <v>42526.264965277776</v>
      </c>
      <c r="K1131">
        <v>1462515693</v>
      </c>
      <c r="L1131" s="16">
        <f t="shared" si="10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5"/>
        <v>1.0499999999999999E-3</v>
      </c>
      <c r="R1131" s="8">
        <f t="shared" si="102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4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103"/>
        <v>41969.038194444445</v>
      </c>
      <c r="K1132">
        <v>1411775700</v>
      </c>
      <c r="L1132" s="16">
        <f t="shared" si="10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5"/>
        <v>2.2000000000000001E-3</v>
      </c>
      <c r="R1132" s="8">
        <f t="shared" si="102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4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103"/>
        <v>42362.908194444448</v>
      </c>
      <c r="K1133">
        <v>1448401668</v>
      </c>
      <c r="L1133" s="16">
        <f t="shared" si="10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5"/>
        <v>0</v>
      </c>
      <c r="R1133" s="8" t="e">
        <f t="shared" si="102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4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103"/>
        <v>42736.115405092598</v>
      </c>
      <c r="K1134">
        <v>1480646771</v>
      </c>
      <c r="L1134" s="16">
        <f t="shared" si="10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5"/>
        <v>0.14380000000000001</v>
      </c>
      <c r="R1134" s="8">
        <f t="shared" si="102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4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103"/>
        <v>41851.407187500001</v>
      </c>
      <c r="K1135">
        <v>1404207981</v>
      </c>
      <c r="L1135" s="16">
        <f t="shared" si="10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5"/>
        <v>6.6666666666666671E-3</v>
      </c>
      <c r="R1135" s="8">
        <f t="shared" si="102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4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103"/>
        <v>41972.189583333333</v>
      </c>
      <c r="K1136">
        <v>1416034228</v>
      </c>
      <c r="L1136" s="16">
        <f t="shared" si="10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5"/>
        <v>4.0000000000000003E-5</v>
      </c>
      <c r="R1136" s="8">
        <f t="shared" si="102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4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103"/>
        <v>42588.989513888882</v>
      </c>
      <c r="K1137">
        <v>1467935094</v>
      </c>
      <c r="L1137" s="16">
        <f t="shared" si="10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5"/>
        <v>0.05</v>
      </c>
      <c r="R1137" s="8">
        <f t="shared" si="102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4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103"/>
        <v>42357.671631944439</v>
      </c>
      <c r="K1138">
        <v>1447949229</v>
      </c>
      <c r="L1138" s="16">
        <f t="shared" si="10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5"/>
        <v>6.4439140811455853E-2</v>
      </c>
      <c r="R1138" s="8">
        <f t="shared" si="102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4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103"/>
        <v>42483.819687499999</v>
      </c>
      <c r="K1139">
        <v>1458848421</v>
      </c>
      <c r="L1139" s="16">
        <f t="shared" si="10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5"/>
        <v>0.39500000000000002</v>
      </c>
      <c r="R1139" s="8">
        <f t="shared" si="102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4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103"/>
        <v>42756.9066087963</v>
      </c>
      <c r="K1140">
        <v>1483307131</v>
      </c>
      <c r="L1140" s="16">
        <f t="shared" si="10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5"/>
        <v>3.5714285714285713E-3</v>
      </c>
      <c r="R1140" s="8">
        <f t="shared" si="102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4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103"/>
        <v>42005.347523148142</v>
      </c>
      <c r="K1141">
        <v>1417508426</v>
      </c>
      <c r="L1141" s="16">
        <f t="shared" si="10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5"/>
        <v>6.2500000000000001E-4</v>
      </c>
      <c r="R1141" s="8">
        <f t="shared" si="102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4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103"/>
        <v>42222.462048611109</v>
      </c>
      <c r="K1142">
        <v>1436267121</v>
      </c>
      <c r="L1142" s="16">
        <f t="shared" si="10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5"/>
        <v>0</v>
      </c>
      <c r="R1142" s="8" t="e">
        <f t="shared" si="102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4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103"/>
        <v>42194.699652777781</v>
      </c>
      <c r="K1143">
        <v>1433868450</v>
      </c>
      <c r="L1143" s="16">
        <f t="shared" si="10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5"/>
        <v>0</v>
      </c>
      <c r="R1143" s="8" t="e">
        <f t="shared" si="102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4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103"/>
        <v>42052.006099537044</v>
      </c>
      <c r="K1144">
        <v>1421539727</v>
      </c>
      <c r="L1144" s="16">
        <f t="shared" si="10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5"/>
        <v>0</v>
      </c>
      <c r="R1144" s="8" t="e">
        <f t="shared" si="102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4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103"/>
        <v>42355.19358796296</v>
      </c>
      <c r="K1145">
        <v>1447735126</v>
      </c>
      <c r="L1145" s="16">
        <f t="shared" si="10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5"/>
        <v>4.1333333333333335E-3</v>
      </c>
      <c r="R1145" s="8">
        <f t="shared" si="102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4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103"/>
        <v>42123.181944444441</v>
      </c>
      <c r="K1146">
        <v>1427689320</v>
      </c>
      <c r="L1146" s="16">
        <f t="shared" si="10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5"/>
        <v>0</v>
      </c>
      <c r="R1146" s="8" t="e">
        <f t="shared" si="102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4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103"/>
        <v>41914.747592592597</v>
      </c>
      <c r="K1147">
        <v>1407088592</v>
      </c>
      <c r="L1147" s="16">
        <f t="shared" si="10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5"/>
        <v>1.25E-3</v>
      </c>
      <c r="R1147" s="8">
        <f t="shared" si="102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4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103"/>
        <v>41761.9533912037</v>
      </c>
      <c r="K1148">
        <v>1395787973</v>
      </c>
      <c r="L1148" s="16">
        <f t="shared" si="10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5"/>
        <v>8.8333333333333333E-2</v>
      </c>
      <c r="R1148" s="8">
        <f t="shared" si="102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4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103"/>
        <v>41931.972025462965</v>
      </c>
      <c r="K1149">
        <v>1408576783</v>
      </c>
      <c r="L1149" s="16">
        <f t="shared" si="10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5"/>
        <v>0</v>
      </c>
      <c r="R1149" s="8" t="e">
        <f t="shared" si="102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4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103"/>
        <v>42705.212743055556</v>
      </c>
      <c r="K1150">
        <v>1477973181</v>
      </c>
      <c r="L1150" s="16">
        <f t="shared" si="10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5"/>
        <v>4.8666666666666667E-3</v>
      </c>
      <c r="R1150" s="8">
        <f t="shared" si="102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4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103"/>
        <v>42537.71025462963</v>
      </c>
      <c r="K1151">
        <v>1463504566</v>
      </c>
      <c r="L1151" s="16">
        <f t="shared" si="10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5"/>
        <v>1.5E-3</v>
      </c>
      <c r="R1151" s="8">
        <f t="shared" si="102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4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103"/>
        <v>42377.954571759255</v>
      </c>
      <c r="K1152">
        <v>1447109675</v>
      </c>
      <c r="L1152" s="16">
        <f t="shared" si="10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5"/>
        <v>0.1008</v>
      </c>
      <c r="R1152" s="8">
        <f t="shared" si="102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4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103"/>
        <v>42254.102581018517</v>
      </c>
      <c r="K1153">
        <v>1439000863</v>
      </c>
      <c r="L1153" s="16">
        <f t="shared" si="10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5"/>
        <v>0</v>
      </c>
      <c r="R1153" s="8" t="e">
        <f t="shared" si="102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4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si="103"/>
        <v>42139.709629629629</v>
      </c>
      <c r="K1154">
        <v>1429117312</v>
      </c>
      <c r="L1154" s="16">
        <f t="shared" si="10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5"/>
        <v>5.6937500000000002E-2</v>
      </c>
      <c r="R1154" s="8">
        <f t="shared" ref="R1154:R1217" si="108">pledged/backers_count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4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ref="J1155:J1218" si="109">(((I1155/60)/60)/24)+DATE(1970,1,1)</f>
        <v>42173.714178240742</v>
      </c>
      <c r="K1155">
        <v>1432055305</v>
      </c>
      <c r="L1155" s="16">
        <f t="shared" ref="L1155:L1218" si="110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1">E1155/D1155</f>
        <v>6.2500000000000003E-3</v>
      </c>
      <c r="R1155" s="8">
        <f t="shared" si="108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4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109"/>
        <v>42253.108865740738</v>
      </c>
      <c r="K1156">
        <v>1438915006</v>
      </c>
      <c r="L1156" s="16">
        <f t="shared" si="110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1"/>
        <v>6.5000000000000002E-2</v>
      </c>
      <c r="R1156" s="8">
        <f t="shared" si="108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4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109"/>
        <v>41865.763981481483</v>
      </c>
      <c r="K1157">
        <v>1405448408</v>
      </c>
      <c r="L1157" s="16">
        <f t="shared" si="110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1"/>
        <v>7.5199999999999998E-3</v>
      </c>
      <c r="R1157" s="8">
        <f t="shared" si="108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4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109"/>
        <v>42059.07131944444</v>
      </c>
      <c r="K1158">
        <v>1422150162</v>
      </c>
      <c r="L1158" s="16">
        <f t="shared" si="110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1"/>
        <v>0</v>
      </c>
      <c r="R1158" s="8" t="e">
        <f t="shared" si="108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4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109"/>
        <v>41978.669907407413</v>
      </c>
      <c r="K1159">
        <v>1412607880</v>
      </c>
      <c r="L1159" s="16">
        <f t="shared" si="110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1"/>
        <v>1.5100000000000001E-2</v>
      </c>
      <c r="R1159" s="8">
        <f t="shared" si="108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4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109"/>
        <v>41982.09175925926</v>
      </c>
      <c r="K1160">
        <v>1415499128</v>
      </c>
      <c r="L1160" s="16">
        <f t="shared" si="110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1"/>
        <v>4.6666666666666671E-3</v>
      </c>
      <c r="R1160" s="8">
        <f t="shared" si="108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4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109"/>
        <v>42185.65625</v>
      </c>
      <c r="K1161">
        <v>1433006765</v>
      </c>
      <c r="L1161" s="16">
        <f t="shared" si="110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1"/>
        <v>0</v>
      </c>
      <c r="R1161" s="8" t="e">
        <f t="shared" si="108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4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109"/>
        <v>42091.113263888896</v>
      </c>
      <c r="K1162">
        <v>1424922186</v>
      </c>
      <c r="L1162" s="16">
        <f t="shared" si="110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1"/>
        <v>3.85E-2</v>
      </c>
      <c r="R1162" s="8">
        <f t="shared" si="108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4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109"/>
        <v>42143.629502314812</v>
      </c>
      <c r="K1163">
        <v>1430233589</v>
      </c>
      <c r="L1163" s="16">
        <f t="shared" si="110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1"/>
        <v>0</v>
      </c>
      <c r="R1163" s="8" t="e">
        <f t="shared" si="108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4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109"/>
        <v>41907.683611111112</v>
      </c>
      <c r="K1164">
        <v>1408983864</v>
      </c>
      <c r="L1164" s="16">
        <f t="shared" si="110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1"/>
        <v>5.8333333333333338E-4</v>
      </c>
      <c r="R1164" s="8">
        <f t="shared" si="108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4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109"/>
        <v>41860.723611111112</v>
      </c>
      <c r="K1165">
        <v>1405012920</v>
      </c>
      <c r="L1165" s="16">
        <f t="shared" si="110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1"/>
        <v>0</v>
      </c>
      <c r="R1165" s="8" t="e">
        <f t="shared" si="108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4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109"/>
        <v>42539.724328703705</v>
      </c>
      <c r="K1166">
        <v>1463678582</v>
      </c>
      <c r="L1166" s="16">
        <f t="shared" si="110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1"/>
        <v>0</v>
      </c>
      <c r="R1166" s="8" t="e">
        <f t="shared" si="108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4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109"/>
        <v>41826.214467592588</v>
      </c>
      <c r="K1167">
        <v>1401685730</v>
      </c>
      <c r="L1167" s="16">
        <f t="shared" si="110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1"/>
        <v>0.20705000000000001</v>
      </c>
      <c r="R1167" s="8">
        <f t="shared" si="108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4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109"/>
        <v>42181.166666666672</v>
      </c>
      <c r="K1168">
        <v>1432640342</v>
      </c>
      <c r="L1168" s="16">
        <f t="shared" si="110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1"/>
        <v>0.19139999999999999</v>
      </c>
      <c r="R1168" s="8">
        <f t="shared" si="108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4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109"/>
        <v>41894.734895833331</v>
      </c>
      <c r="K1169">
        <v>1407865095</v>
      </c>
      <c r="L1169" s="16">
        <f t="shared" si="110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1"/>
        <v>1.6316666666666667E-2</v>
      </c>
      <c r="R1169" s="8">
        <f t="shared" si="108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4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109"/>
        <v>42635.053993055553</v>
      </c>
      <c r="K1170">
        <v>1471915065</v>
      </c>
      <c r="L1170" s="16">
        <f t="shared" si="110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1"/>
        <v>5.6666666666666664E-2</v>
      </c>
      <c r="R1170" s="8">
        <f t="shared" si="108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4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109"/>
        <v>42057.353738425925</v>
      </c>
      <c r="K1171">
        <v>1422001763</v>
      </c>
      <c r="L1171" s="16">
        <f t="shared" si="110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1"/>
        <v>1.6999999999999999E-3</v>
      </c>
      <c r="R1171" s="8">
        <f t="shared" si="108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4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109"/>
        <v>42154.893182870372</v>
      </c>
      <c r="K1172">
        <v>1430429171</v>
      </c>
      <c r="L1172" s="16">
        <f t="shared" si="110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1"/>
        <v>4.0000000000000001E-3</v>
      </c>
      <c r="R1172" s="8">
        <f t="shared" si="108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4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109"/>
        <v>41956.846377314811</v>
      </c>
      <c r="K1173">
        <v>1414351127</v>
      </c>
      <c r="L1173" s="16">
        <f t="shared" si="110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1"/>
        <v>1E-3</v>
      </c>
      <c r="R1173" s="8">
        <f t="shared" si="108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4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109"/>
        <v>41871.682314814818</v>
      </c>
      <c r="K1174">
        <v>1405959752</v>
      </c>
      <c r="L1174" s="16">
        <f t="shared" si="110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1"/>
        <v>0</v>
      </c>
      <c r="R1174" s="8" t="e">
        <f t="shared" si="108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4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109"/>
        <v>42219.185844907406</v>
      </c>
      <c r="K1175">
        <v>1435552057</v>
      </c>
      <c r="L1175" s="16">
        <f t="shared" si="110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1"/>
        <v>2.4000000000000001E-4</v>
      </c>
      <c r="R1175" s="8">
        <f t="shared" si="108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4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109"/>
        <v>42498.84174768519</v>
      </c>
      <c r="K1176">
        <v>1460146327</v>
      </c>
      <c r="L1176" s="16">
        <f t="shared" si="110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1"/>
        <v>5.906666666666667E-2</v>
      </c>
      <c r="R1176" s="8">
        <f t="shared" si="108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4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109"/>
        <v>42200.728460648148</v>
      </c>
      <c r="K1177">
        <v>1434389339</v>
      </c>
      <c r="L1177" s="16">
        <f t="shared" si="110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1"/>
        <v>2.9250000000000002E-2</v>
      </c>
      <c r="R1177" s="8">
        <f t="shared" si="108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4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109"/>
        <v>42800.541666666672</v>
      </c>
      <c r="K1178">
        <v>1484094498</v>
      </c>
      <c r="L1178" s="16">
        <f t="shared" si="110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1"/>
        <v>5.7142857142857142E-5</v>
      </c>
      <c r="R1178" s="8">
        <f t="shared" si="108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4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109"/>
        <v>41927.660833333335</v>
      </c>
      <c r="K1179">
        <v>1410796296</v>
      </c>
      <c r="L1179" s="16">
        <f t="shared" si="110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1"/>
        <v>0</v>
      </c>
      <c r="R1179" s="8" t="e">
        <f t="shared" si="108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4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109"/>
        <v>41867.905694444446</v>
      </c>
      <c r="K1180">
        <v>1405633452</v>
      </c>
      <c r="L1180" s="16">
        <f t="shared" si="110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1"/>
        <v>6.666666666666667E-5</v>
      </c>
      <c r="R1180" s="8">
        <f t="shared" si="108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4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109"/>
        <v>42305.720219907409</v>
      </c>
      <c r="K1181">
        <v>1443460627</v>
      </c>
      <c r="L1181" s="16">
        <f t="shared" si="110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1"/>
        <v>5.3333333333333337E-2</v>
      </c>
      <c r="R1181" s="8">
        <f t="shared" si="108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4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109"/>
        <v>41818.806875000002</v>
      </c>
      <c r="K1182">
        <v>1400786514</v>
      </c>
      <c r="L1182" s="16">
        <f t="shared" si="110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1"/>
        <v>0.11749999999999999</v>
      </c>
      <c r="R1182" s="8">
        <f t="shared" si="108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4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109"/>
        <v>42064.339363425926</v>
      </c>
      <c r="K1183">
        <v>1422605321</v>
      </c>
      <c r="L1183" s="16">
        <f t="shared" si="110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1"/>
        <v>8.0000000000000007E-5</v>
      </c>
      <c r="R1183" s="8">
        <f t="shared" si="108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4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109"/>
        <v>42747.695833333331</v>
      </c>
      <c r="K1184">
        <v>1482609088</v>
      </c>
      <c r="L1184" s="16">
        <f t="shared" si="110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1"/>
        <v>4.2000000000000003E-2</v>
      </c>
      <c r="R1184" s="8">
        <f t="shared" si="108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4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109"/>
        <v>42676.165972222225</v>
      </c>
      <c r="K1185">
        <v>1476391223</v>
      </c>
      <c r="L1185" s="16">
        <f t="shared" si="110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1"/>
        <v>0.04</v>
      </c>
      <c r="R1185" s="8">
        <f t="shared" si="108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14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109"/>
        <v>42772.599664351852</v>
      </c>
      <c r="K1186">
        <v>1483712611</v>
      </c>
      <c r="L1186" s="16">
        <f t="shared" si="110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1"/>
        <v>1.0493636363636363</v>
      </c>
      <c r="R1186" s="8">
        <f t="shared" si="108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14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109"/>
        <v>42163.166666666672</v>
      </c>
      <c r="K1187">
        <v>1430945149</v>
      </c>
      <c r="L1187" s="16">
        <f t="shared" si="110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1"/>
        <v>1.0544</v>
      </c>
      <c r="R1187" s="8">
        <f t="shared" si="108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14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109"/>
        <v>42156.945833333331</v>
      </c>
      <c r="K1188">
        <v>1430340195</v>
      </c>
      <c r="L1188" s="16">
        <f t="shared" si="110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1"/>
        <v>1.0673333333333332</v>
      </c>
      <c r="R1188" s="8">
        <f t="shared" si="108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14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109"/>
        <v>42141.75</v>
      </c>
      <c r="K1189">
        <v>1429133323</v>
      </c>
      <c r="L1189" s="16">
        <f t="shared" si="110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1"/>
        <v>1.0412571428571429</v>
      </c>
      <c r="R1189" s="8">
        <f t="shared" si="108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14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109"/>
        <v>42732.700694444444</v>
      </c>
      <c r="K1190">
        <v>1481129340</v>
      </c>
      <c r="L1190" s="16">
        <f t="shared" si="110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1"/>
        <v>1.6054999999999999</v>
      </c>
      <c r="R1190" s="8">
        <f t="shared" si="108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14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109"/>
        <v>42550.979108796295</v>
      </c>
      <c r="K1191">
        <v>1465428595</v>
      </c>
      <c r="L1191" s="16">
        <f t="shared" si="110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1"/>
        <v>1.0777777777777777</v>
      </c>
      <c r="R1191" s="8">
        <f t="shared" si="108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14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109"/>
        <v>41882.665798611109</v>
      </c>
      <c r="K1192">
        <v>1406908725</v>
      </c>
      <c r="L1192" s="16">
        <f t="shared" si="110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1"/>
        <v>1.35</v>
      </c>
      <c r="R1192" s="8">
        <f t="shared" si="108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14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109"/>
        <v>42449.562037037031</v>
      </c>
      <c r="K1193">
        <v>1455892160</v>
      </c>
      <c r="L1193" s="16">
        <f t="shared" si="110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1"/>
        <v>1.0907407407407408</v>
      </c>
      <c r="R1193" s="8">
        <f t="shared" si="108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14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109"/>
        <v>42777.506689814814</v>
      </c>
      <c r="K1194">
        <v>1484222978</v>
      </c>
      <c r="L1194" s="16">
        <f t="shared" si="110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1"/>
        <v>2.9</v>
      </c>
      <c r="R1194" s="8">
        <f t="shared" si="108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14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109"/>
        <v>42469.734409722223</v>
      </c>
      <c r="K1195">
        <v>1455043053</v>
      </c>
      <c r="L1195" s="16">
        <f t="shared" si="110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1"/>
        <v>1.0395714285714286</v>
      </c>
      <c r="R1195" s="8">
        <f t="shared" si="108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14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109"/>
        <v>42102.488182870366</v>
      </c>
      <c r="K1196">
        <v>1425901379</v>
      </c>
      <c r="L1196" s="16">
        <f t="shared" si="110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1"/>
        <v>3.2223999999999999</v>
      </c>
      <c r="R1196" s="8">
        <f t="shared" si="108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14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109"/>
        <v>42358.375</v>
      </c>
      <c r="K1197">
        <v>1445415653</v>
      </c>
      <c r="L1197" s="16">
        <f t="shared" si="110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1"/>
        <v>1.35</v>
      </c>
      <c r="R1197" s="8">
        <f t="shared" si="108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14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109"/>
        <v>42356.818738425922</v>
      </c>
      <c r="K1198">
        <v>1447875539</v>
      </c>
      <c r="L1198" s="16">
        <f t="shared" si="110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1"/>
        <v>2.6991034482758622</v>
      </c>
      <c r="R1198" s="8">
        <f t="shared" si="108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14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109"/>
        <v>42534.249305555553</v>
      </c>
      <c r="K1199">
        <v>1463155034</v>
      </c>
      <c r="L1199" s="16">
        <f t="shared" si="110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1"/>
        <v>2.5329333333333333</v>
      </c>
      <c r="R1199" s="8">
        <f t="shared" si="108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14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109"/>
        <v>42369.125</v>
      </c>
      <c r="K1200">
        <v>1448463086</v>
      </c>
      <c r="L1200" s="16">
        <f t="shared" si="110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1"/>
        <v>2.6059999999999999</v>
      </c>
      <c r="R1200" s="8">
        <f t="shared" si="108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14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109"/>
        <v>42193.770833333328</v>
      </c>
      <c r="K1201">
        <v>1433615400</v>
      </c>
      <c r="L1201" s="16">
        <f t="shared" si="110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1"/>
        <v>1.0131677953348381</v>
      </c>
      <c r="R1201" s="8">
        <f t="shared" si="108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14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109"/>
        <v>42110.477500000001</v>
      </c>
      <c r="K1202">
        <v>1427369256</v>
      </c>
      <c r="L1202" s="16">
        <f t="shared" si="110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1"/>
        <v>1.2560416666666667</v>
      </c>
      <c r="R1202" s="8">
        <f t="shared" si="108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14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109"/>
        <v>42566.60701388889</v>
      </c>
      <c r="K1203">
        <v>1466001246</v>
      </c>
      <c r="L1203" s="16">
        <f t="shared" si="110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1"/>
        <v>1.0243783333333334</v>
      </c>
      <c r="R1203" s="8">
        <f t="shared" si="108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14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109"/>
        <v>42182.288819444439</v>
      </c>
      <c r="K1204">
        <v>1432796154</v>
      </c>
      <c r="L1204" s="16">
        <f t="shared" si="110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1"/>
        <v>1.99244</v>
      </c>
      <c r="R1204" s="8">
        <f t="shared" si="108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14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109"/>
        <v>42155.614895833336</v>
      </c>
      <c r="K1205">
        <v>1430491527</v>
      </c>
      <c r="L1205" s="16">
        <f t="shared" si="110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1"/>
        <v>1.0245398773006136</v>
      </c>
      <c r="R1205" s="8">
        <f t="shared" si="108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14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109"/>
        <v>42342.208333333328</v>
      </c>
      <c r="K1206">
        <v>1445363833</v>
      </c>
      <c r="L1206" s="16">
        <f t="shared" si="110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1"/>
        <v>1.0294615384615384</v>
      </c>
      <c r="R1206" s="8">
        <f t="shared" si="108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14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109"/>
        <v>42168.506377314814</v>
      </c>
      <c r="K1207">
        <v>1431605351</v>
      </c>
      <c r="L1207" s="16">
        <f t="shared" si="110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1"/>
        <v>1.0086153846153847</v>
      </c>
      <c r="R1207" s="8">
        <f t="shared" si="108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14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109"/>
        <v>42805.561805555553</v>
      </c>
      <c r="K1208">
        <v>1486406253</v>
      </c>
      <c r="L1208" s="16">
        <f t="shared" si="110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1"/>
        <v>1.1499999999999999</v>
      </c>
      <c r="R1208" s="8">
        <f t="shared" si="108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14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109"/>
        <v>42460.416666666672</v>
      </c>
      <c r="K1209">
        <v>1456827573</v>
      </c>
      <c r="L1209" s="16">
        <f t="shared" si="110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1"/>
        <v>1.0416766467065868</v>
      </c>
      <c r="R1209" s="8">
        <f t="shared" si="108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14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109"/>
        <v>42453.667407407411</v>
      </c>
      <c r="K1210">
        <v>1456246864</v>
      </c>
      <c r="L1210" s="16">
        <f t="shared" si="110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1"/>
        <v>1.5529999999999999</v>
      </c>
      <c r="R1210" s="8">
        <f t="shared" si="108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14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109"/>
        <v>42791.846122685187</v>
      </c>
      <c r="K1211">
        <v>1485461905</v>
      </c>
      <c r="L1211" s="16">
        <f t="shared" si="110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1"/>
        <v>1.06</v>
      </c>
      <c r="R1211" s="8">
        <f t="shared" si="108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14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109"/>
        <v>42155.875</v>
      </c>
      <c r="K1212">
        <v>1431124572</v>
      </c>
      <c r="L1212" s="16">
        <f t="shared" si="110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1"/>
        <v>2.5431499999999998</v>
      </c>
      <c r="R1212" s="8">
        <f t="shared" si="108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14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109"/>
        <v>42530.866446759261</v>
      </c>
      <c r="K1213">
        <v>1464209261</v>
      </c>
      <c r="L1213" s="16">
        <f t="shared" si="110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1"/>
        <v>1.0109999999999999</v>
      </c>
      <c r="R1213" s="8">
        <f t="shared" si="108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14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109"/>
        <v>42335.041666666672</v>
      </c>
      <c r="K1214">
        <v>1447195695</v>
      </c>
      <c r="L1214" s="16">
        <f t="shared" si="110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1"/>
        <v>1.2904</v>
      </c>
      <c r="R1214" s="8">
        <f t="shared" si="108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14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109"/>
        <v>42766.755787037036</v>
      </c>
      <c r="K1215">
        <v>1482862100</v>
      </c>
      <c r="L1215" s="16">
        <f t="shared" si="110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1"/>
        <v>1.0223076923076924</v>
      </c>
      <c r="R1215" s="8">
        <f t="shared" si="108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14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109"/>
        <v>42164.840335648143</v>
      </c>
      <c r="K1216">
        <v>1428696605</v>
      </c>
      <c r="L1216" s="16">
        <f t="shared" si="110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1"/>
        <v>1.3180000000000001</v>
      </c>
      <c r="R1216" s="8">
        <f t="shared" si="108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14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109"/>
        <v>41789.923101851848</v>
      </c>
      <c r="K1217">
        <v>1398895756</v>
      </c>
      <c r="L1217" s="16">
        <f t="shared" si="110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1"/>
        <v>7.8608020000000005</v>
      </c>
      <c r="R1217" s="8">
        <f t="shared" si="108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14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si="109"/>
        <v>42279.960416666669</v>
      </c>
      <c r="K1218">
        <v>1441032457</v>
      </c>
      <c r="L1218" s="16">
        <f t="shared" si="110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1"/>
        <v>1.4570000000000001</v>
      </c>
      <c r="R1218" s="8">
        <f t="shared" ref="R1218:R1281" si="114">pledged/backers_count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14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ref="J1219:J1282" si="115">(((I1219/60)/60)/24)+DATE(1970,1,1)</f>
        <v>42565.809490740736</v>
      </c>
      <c r="K1219">
        <v>1465932340</v>
      </c>
      <c r="L1219" s="16">
        <f t="shared" ref="L1219:L1282" si="11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7">E1219/D1219</f>
        <v>1.026</v>
      </c>
      <c r="R1219" s="8">
        <f t="shared" si="114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14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115"/>
        <v>42309.125</v>
      </c>
      <c r="K1220">
        <v>1443714800</v>
      </c>
      <c r="L1220" s="16">
        <f t="shared" si="11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7"/>
        <v>1.7227777777777777</v>
      </c>
      <c r="R1220" s="8">
        <f t="shared" si="114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14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115"/>
        <v>42663.461956018517</v>
      </c>
      <c r="K1221">
        <v>1474369513</v>
      </c>
      <c r="L1221" s="16">
        <f t="shared" si="11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7"/>
        <v>1.5916819571865444</v>
      </c>
      <c r="R1221" s="8">
        <f t="shared" si="114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14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115"/>
        <v>42241.628611111111</v>
      </c>
      <c r="K1222">
        <v>1437923112</v>
      </c>
      <c r="L1222" s="16">
        <f t="shared" si="11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7"/>
        <v>1.0376666666666667</v>
      </c>
      <c r="R1222" s="8">
        <f t="shared" si="114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14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115"/>
        <v>42708</v>
      </c>
      <c r="K1223">
        <v>1478431488</v>
      </c>
      <c r="L1223" s="16">
        <f t="shared" si="11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7"/>
        <v>1.1140954545454547</v>
      </c>
      <c r="R1223" s="8">
        <f t="shared" si="114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14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115"/>
        <v>42461.166666666672</v>
      </c>
      <c r="K1224">
        <v>1456852647</v>
      </c>
      <c r="L1224" s="16">
        <f t="shared" si="11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7"/>
        <v>2.80375</v>
      </c>
      <c r="R1224" s="8">
        <f t="shared" si="114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14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115"/>
        <v>42684.218854166669</v>
      </c>
      <c r="K1225">
        <v>1476159309</v>
      </c>
      <c r="L1225" s="16">
        <f t="shared" si="11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7"/>
        <v>1.1210606060606061</v>
      </c>
      <c r="R1225" s="8">
        <f t="shared" si="114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14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115"/>
        <v>41796.549791666665</v>
      </c>
      <c r="K1226">
        <v>1396876302</v>
      </c>
      <c r="L1226" s="16">
        <f t="shared" si="11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7"/>
        <v>7.0666666666666669E-2</v>
      </c>
      <c r="R1226" s="8">
        <f t="shared" si="114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14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115"/>
        <v>41569.905995370369</v>
      </c>
      <c r="K1227">
        <v>1377294278</v>
      </c>
      <c r="L1227" s="16">
        <f t="shared" si="11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7"/>
        <v>4.3999999999999997E-2</v>
      </c>
      <c r="R1227" s="8">
        <f t="shared" si="114"/>
        <v>44</v>
      </c>
      <c r="S1227" t="str">
        <f t="shared" si="118"/>
        <v>music</v>
      </c>
      <c r="T1227" t="str">
        <f t="shared" si="119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14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115"/>
        <v>41750.041666666664</v>
      </c>
      <c r="K1228">
        <v>1395089981</v>
      </c>
      <c r="L1228" s="16">
        <f t="shared" si="11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7"/>
        <v>3.8739999999999997E-2</v>
      </c>
      <c r="R1228" s="8">
        <f t="shared" si="114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14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115"/>
        <v>41858.291666666664</v>
      </c>
      <c r="K1229">
        <v>1404770616</v>
      </c>
      <c r="L1229" s="16">
        <f t="shared" si="11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7"/>
        <v>0</v>
      </c>
      <c r="R1229" s="8" t="e">
        <f t="shared" si="114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14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115"/>
        <v>40814.729259259257</v>
      </c>
      <c r="K1230">
        <v>1312047008</v>
      </c>
      <c r="L1230" s="16">
        <f t="shared" si="11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7"/>
        <v>0.29299999999999998</v>
      </c>
      <c r="R1230" s="8">
        <f t="shared" si="114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14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115"/>
        <v>41015.666666666664</v>
      </c>
      <c r="K1231">
        <v>1331982127</v>
      </c>
      <c r="L1231" s="16">
        <f t="shared" si="11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7"/>
        <v>9.0909090909090905E-3</v>
      </c>
      <c r="R1231" s="8">
        <f t="shared" si="114"/>
        <v>25</v>
      </c>
      <c r="S1231" t="str">
        <f t="shared" si="118"/>
        <v>music</v>
      </c>
      <c r="T1231" t="str">
        <f t="shared" si="119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14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115"/>
        <v>40598.972569444442</v>
      </c>
      <c r="K1232">
        <v>1295997630</v>
      </c>
      <c r="L1232" s="16">
        <f t="shared" si="11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7"/>
        <v>0</v>
      </c>
      <c r="R1232" s="8" t="e">
        <f t="shared" si="114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14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115"/>
        <v>42244.041666666672</v>
      </c>
      <c r="K1233">
        <v>1436394968</v>
      </c>
      <c r="L1233" s="16">
        <f t="shared" si="11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7"/>
        <v>0</v>
      </c>
      <c r="R1233" s="8" t="e">
        <f t="shared" si="114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14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115"/>
        <v>41553.848032407412</v>
      </c>
      <c r="K1234">
        <v>1377030070</v>
      </c>
      <c r="L1234" s="16">
        <f t="shared" si="11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7"/>
        <v>8.0000000000000002E-3</v>
      </c>
      <c r="R1234" s="8">
        <f t="shared" si="114"/>
        <v>40</v>
      </c>
      <c r="S1234" t="str">
        <f t="shared" si="118"/>
        <v>music</v>
      </c>
      <c r="T1234" t="str">
        <f t="shared" si="119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14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115"/>
        <v>40960.948773148149</v>
      </c>
      <c r="K1235">
        <v>1328049974</v>
      </c>
      <c r="L1235" s="16">
        <f t="shared" si="11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7"/>
        <v>0.11600000000000001</v>
      </c>
      <c r="R1235" s="8">
        <f t="shared" si="114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14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115"/>
        <v>42037.788680555561</v>
      </c>
      <c r="K1236">
        <v>1420311342</v>
      </c>
      <c r="L1236" s="16">
        <f t="shared" si="11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7"/>
        <v>0</v>
      </c>
      <c r="R1236" s="8" t="e">
        <f t="shared" si="114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14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115"/>
        <v>41623.135405092595</v>
      </c>
      <c r="K1237">
        <v>1383621299</v>
      </c>
      <c r="L1237" s="16">
        <f t="shared" si="11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7"/>
        <v>2.787363950092912E-2</v>
      </c>
      <c r="R1237" s="8">
        <f t="shared" si="114"/>
        <v>35</v>
      </c>
      <c r="S1237" t="str">
        <f t="shared" si="118"/>
        <v>music</v>
      </c>
      <c r="T1237" t="str">
        <f t="shared" si="119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14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115"/>
        <v>41118.666666666664</v>
      </c>
      <c r="K1238">
        <v>1342801164</v>
      </c>
      <c r="L1238" s="16">
        <f t="shared" si="11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7"/>
        <v>0</v>
      </c>
      <c r="R1238" s="8" t="e">
        <f t="shared" si="114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14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115"/>
        <v>41145.283159722225</v>
      </c>
      <c r="K1239">
        <v>1344062865</v>
      </c>
      <c r="L1239" s="16">
        <f t="shared" si="11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7"/>
        <v>0</v>
      </c>
      <c r="R1239" s="8" t="e">
        <f t="shared" si="114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14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115"/>
        <v>40761.61037037037</v>
      </c>
      <c r="K1240">
        <v>1310049536</v>
      </c>
      <c r="L1240" s="16">
        <f t="shared" si="11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7"/>
        <v>0.17799999999999999</v>
      </c>
      <c r="R1240" s="8">
        <f t="shared" si="114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14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115"/>
        <v>40913.962581018517</v>
      </c>
      <c r="K1241">
        <v>1323212767</v>
      </c>
      <c r="L1241" s="16">
        <f t="shared" si="11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7"/>
        <v>0</v>
      </c>
      <c r="R1241" s="8" t="e">
        <f t="shared" si="114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14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115"/>
        <v>41467.910416666666</v>
      </c>
      <c r="K1242">
        <v>1368579457</v>
      </c>
      <c r="L1242" s="16">
        <f t="shared" si="11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7"/>
        <v>3.0124999999999999E-2</v>
      </c>
      <c r="R1242" s="8">
        <f t="shared" si="114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14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115"/>
        <v>41946.249305555553</v>
      </c>
      <c r="K1243">
        <v>1413057980</v>
      </c>
      <c r="L1243" s="16">
        <f t="shared" si="11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7"/>
        <v>0.50739999999999996</v>
      </c>
      <c r="R1243" s="8">
        <f t="shared" si="114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14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115"/>
        <v>40797.554166666669</v>
      </c>
      <c r="K1244">
        <v>1314417502</v>
      </c>
      <c r="L1244" s="16">
        <f t="shared" si="11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7"/>
        <v>5.4884742041712408E-3</v>
      </c>
      <c r="R1244" s="8">
        <f t="shared" si="114"/>
        <v>5</v>
      </c>
      <c r="S1244" t="str">
        <f t="shared" si="118"/>
        <v>music</v>
      </c>
      <c r="T1244" t="str">
        <f t="shared" si="119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14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115"/>
        <v>40732.875</v>
      </c>
      <c r="K1245">
        <v>1304888771</v>
      </c>
      <c r="L1245" s="16">
        <f t="shared" si="11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7"/>
        <v>0.14091666666666666</v>
      </c>
      <c r="R1245" s="8">
        <f t="shared" si="114"/>
        <v>44.5</v>
      </c>
      <c r="S1245" t="str">
        <f t="shared" si="118"/>
        <v>music</v>
      </c>
      <c r="T1245" t="str">
        <f t="shared" si="119"/>
        <v>world music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14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115"/>
        <v>41386.875</v>
      </c>
      <c r="K1246">
        <v>1363981723</v>
      </c>
      <c r="L1246" s="16">
        <f t="shared" si="11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7"/>
        <v>1.038</v>
      </c>
      <c r="R1246" s="8">
        <f t="shared" si="114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14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115"/>
        <v>41804.599930555552</v>
      </c>
      <c r="K1247">
        <v>1400163834</v>
      </c>
      <c r="L1247" s="16">
        <f t="shared" si="11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7"/>
        <v>1.2024999999999999</v>
      </c>
      <c r="R1247" s="8">
        <f t="shared" si="114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14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115"/>
        <v>40883.085057870368</v>
      </c>
      <c r="K1248">
        <v>1319245349</v>
      </c>
      <c r="L1248" s="16">
        <f t="shared" si="11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7"/>
        <v>1.17</v>
      </c>
      <c r="R1248" s="8">
        <f t="shared" si="114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14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115"/>
        <v>41400.292303240742</v>
      </c>
      <c r="K1249">
        <v>1365231655</v>
      </c>
      <c r="L1249" s="16">
        <f t="shared" si="11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7"/>
        <v>1.2214285714285715</v>
      </c>
      <c r="R1249" s="8">
        <f t="shared" si="114"/>
        <v>85.5</v>
      </c>
      <c r="S1249" t="str">
        <f t="shared" si="118"/>
        <v>music</v>
      </c>
      <c r="T1249" t="str">
        <f t="shared" si="119"/>
        <v>rock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14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115"/>
        <v>41803.290972222225</v>
      </c>
      <c r="K1250">
        <v>1399563953</v>
      </c>
      <c r="L1250" s="16">
        <f t="shared" si="11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7"/>
        <v>1.5164</v>
      </c>
      <c r="R1250" s="8">
        <f t="shared" si="114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14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115"/>
        <v>41097.74086805556</v>
      </c>
      <c r="K1251">
        <v>1339091211</v>
      </c>
      <c r="L1251" s="16">
        <f t="shared" si="11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7"/>
        <v>1.0444</v>
      </c>
      <c r="R1251" s="8">
        <f t="shared" si="114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14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115"/>
        <v>41888.64271990741</v>
      </c>
      <c r="K1252">
        <v>1406129131</v>
      </c>
      <c r="L1252" s="16">
        <f t="shared" si="11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7"/>
        <v>2.0015333333333332</v>
      </c>
      <c r="R1252" s="8">
        <f t="shared" si="114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14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115"/>
        <v>40811.814432870371</v>
      </c>
      <c r="K1253">
        <v>1311795167</v>
      </c>
      <c r="L1253" s="16">
        <f t="shared" si="11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7"/>
        <v>1.018</v>
      </c>
      <c r="R1253" s="8">
        <f t="shared" si="114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14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115"/>
        <v>41571.988067129627</v>
      </c>
      <c r="K1254">
        <v>1380238969</v>
      </c>
      <c r="L1254" s="16">
        <f t="shared" si="11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7"/>
        <v>1.3765714285714286</v>
      </c>
      <c r="R1254" s="8">
        <f t="shared" si="114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14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115"/>
        <v>41885.783645833333</v>
      </c>
      <c r="K1255">
        <v>1407178107</v>
      </c>
      <c r="L1255" s="16">
        <f t="shared" si="11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7"/>
        <v>3038.3319999999999</v>
      </c>
      <c r="R1255" s="8">
        <f t="shared" si="114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14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115"/>
        <v>40544.207638888889</v>
      </c>
      <c r="K1256">
        <v>1288968886</v>
      </c>
      <c r="L1256" s="16">
        <f t="shared" si="11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7"/>
        <v>1.9885074626865671</v>
      </c>
      <c r="R1256" s="8">
        <f t="shared" si="114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14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115"/>
        <v>41609.887175925927</v>
      </c>
      <c r="K1257">
        <v>1383337052</v>
      </c>
      <c r="L1257" s="16">
        <f t="shared" si="11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7"/>
        <v>2.0236666666666667</v>
      </c>
      <c r="R1257" s="8">
        <f t="shared" si="114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14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115"/>
        <v>40951.919340277782</v>
      </c>
      <c r="K1258">
        <v>1326492231</v>
      </c>
      <c r="L1258" s="16">
        <f t="shared" si="11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7"/>
        <v>1.1796376666666666</v>
      </c>
      <c r="R1258" s="8">
        <f t="shared" si="114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14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115"/>
        <v>40636.043865740743</v>
      </c>
      <c r="K1259">
        <v>1297562590</v>
      </c>
      <c r="L1259" s="16">
        <f t="shared" si="11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7"/>
        <v>2.9472727272727273</v>
      </c>
      <c r="R1259" s="8">
        <f t="shared" si="114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14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115"/>
        <v>41517.611250000002</v>
      </c>
      <c r="K1260">
        <v>1375368012</v>
      </c>
      <c r="L1260" s="16">
        <f t="shared" si="11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7"/>
        <v>2.1314633333333335</v>
      </c>
      <c r="R1260" s="8">
        <f t="shared" si="114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14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115"/>
        <v>41799.165972222225</v>
      </c>
      <c r="K1261">
        <v>1399504664</v>
      </c>
      <c r="L1261" s="16">
        <f t="shared" si="11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7"/>
        <v>1.0424</v>
      </c>
      <c r="R1261" s="8">
        <f t="shared" si="114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14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115"/>
        <v>41696.842824074076</v>
      </c>
      <c r="K1262">
        <v>1390853620</v>
      </c>
      <c r="L1262" s="16">
        <f t="shared" si="11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7"/>
        <v>1.1366666666666667</v>
      </c>
      <c r="R1262" s="8">
        <f t="shared" si="114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14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115"/>
        <v>41668.342905092592</v>
      </c>
      <c r="K1263">
        <v>1388391227</v>
      </c>
      <c r="L1263" s="16">
        <f t="shared" si="11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7"/>
        <v>1.0125</v>
      </c>
      <c r="R1263" s="8">
        <f t="shared" si="114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14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115"/>
        <v>41686.762638888889</v>
      </c>
      <c r="K1264">
        <v>1389982692</v>
      </c>
      <c r="L1264" s="16">
        <f t="shared" si="11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7"/>
        <v>1.2541538461538462</v>
      </c>
      <c r="R1264" s="8">
        <f t="shared" si="114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14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115"/>
        <v>41727.041666666664</v>
      </c>
      <c r="K1265">
        <v>1393034470</v>
      </c>
      <c r="L1265" s="16">
        <f t="shared" si="11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7"/>
        <v>1.19</v>
      </c>
      <c r="R1265" s="8">
        <f t="shared" si="114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14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115"/>
        <v>41576.662997685184</v>
      </c>
      <c r="K1266">
        <v>1380556483</v>
      </c>
      <c r="L1266" s="16">
        <f t="shared" si="11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7"/>
        <v>1.6646153846153846</v>
      </c>
      <c r="R1266" s="8">
        <f t="shared" si="114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14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115"/>
        <v>40512.655266203699</v>
      </c>
      <c r="K1267">
        <v>1287071015</v>
      </c>
      <c r="L1267" s="16">
        <f t="shared" si="11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7"/>
        <v>1.1914771428571429</v>
      </c>
      <c r="R1267" s="8">
        <f t="shared" si="114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14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115"/>
        <v>41650.87667824074</v>
      </c>
      <c r="K1268">
        <v>1386882145</v>
      </c>
      <c r="L1268" s="16">
        <f t="shared" si="11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7"/>
        <v>1.0047368421052632</v>
      </c>
      <c r="R1268" s="8">
        <f t="shared" si="114"/>
        <v>190.9</v>
      </c>
      <c r="S1268" t="str">
        <f t="shared" si="118"/>
        <v>music</v>
      </c>
      <c r="T1268" t="str">
        <f t="shared" si="119"/>
        <v>rock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14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115"/>
        <v>41479.585162037038</v>
      </c>
      <c r="K1269">
        <v>1372082558</v>
      </c>
      <c r="L1269" s="16">
        <f t="shared" si="11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7"/>
        <v>1.018</v>
      </c>
      <c r="R1269" s="8">
        <f t="shared" si="114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14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115"/>
        <v>41537.845451388886</v>
      </c>
      <c r="K1270">
        <v>1377116247</v>
      </c>
      <c r="L1270" s="16">
        <f t="shared" si="11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7"/>
        <v>1.1666666666666667</v>
      </c>
      <c r="R1270" s="8">
        <f t="shared" si="114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14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115"/>
        <v>42476</v>
      </c>
      <c r="K1271">
        <v>1458157512</v>
      </c>
      <c r="L1271" s="16">
        <f t="shared" si="11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7"/>
        <v>1.0864893617021276</v>
      </c>
      <c r="R1271" s="8">
        <f t="shared" si="114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14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115"/>
        <v>40993.815300925926</v>
      </c>
      <c r="K1272">
        <v>1327523642</v>
      </c>
      <c r="L1272" s="16">
        <f t="shared" si="11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7"/>
        <v>1.1472</v>
      </c>
      <c r="R1272" s="8">
        <f t="shared" si="114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14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115"/>
        <v>41591.725219907406</v>
      </c>
      <c r="K1273">
        <v>1381767859</v>
      </c>
      <c r="L1273" s="16">
        <f t="shared" si="11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7"/>
        <v>1.018</v>
      </c>
      <c r="R1273" s="8">
        <f t="shared" si="114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14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115"/>
        <v>40344.166666666664</v>
      </c>
      <c r="K1274">
        <v>1270576379</v>
      </c>
      <c r="L1274" s="16">
        <f t="shared" si="11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7"/>
        <v>1.06</v>
      </c>
      <c r="R1274" s="8">
        <f t="shared" si="114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14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115"/>
        <v>41882.730219907404</v>
      </c>
      <c r="K1275">
        <v>1406914291</v>
      </c>
      <c r="L1275" s="16">
        <f t="shared" si="11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7"/>
        <v>1.0349999999999999</v>
      </c>
      <c r="R1275" s="8">
        <f t="shared" si="114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14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115"/>
        <v>41151.690104166664</v>
      </c>
      <c r="K1276">
        <v>1343320425</v>
      </c>
      <c r="L1276" s="16">
        <f t="shared" si="11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7"/>
        <v>1.5497535999999998</v>
      </c>
      <c r="R1276" s="8">
        <f t="shared" si="114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14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115"/>
        <v>41493.867905092593</v>
      </c>
      <c r="K1277">
        <v>1372884587</v>
      </c>
      <c r="L1277" s="16">
        <f t="shared" si="11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7"/>
        <v>1.6214066666666667</v>
      </c>
      <c r="R1277" s="8">
        <f t="shared" si="114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14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115"/>
        <v>40057.166666666664</v>
      </c>
      <c r="K1278">
        <v>1247504047</v>
      </c>
      <c r="L1278" s="16">
        <f t="shared" si="11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7"/>
        <v>1.0442100000000001</v>
      </c>
      <c r="R1278" s="8">
        <f t="shared" si="114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14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115"/>
        <v>41156.561886574076</v>
      </c>
      <c r="K1279">
        <v>1343741347</v>
      </c>
      <c r="L1279" s="16">
        <f t="shared" si="11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7"/>
        <v>1.0612433333333333</v>
      </c>
      <c r="R1279" s="8">
        <f t="shared" si="114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14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115"/>
        <v>41815.083333333336</v>
      </c>
      <c r="K1280">
        <v>1401196766</v>
      </c>
      <c r="L1280" s="16">
        <f t="shared" si="11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7"/>
        <v>1.5493846153846154</v>
      </c>
      <c r="R1280" s="8">
        <f t="shared" si="114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14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115"/>
        <v>41722.057523148149</v>
      </c>
      <c r="K1281">
        <v>1392171770</v>
      </c>
      <c r="L1281" s="16">
        <f t="shared" si="11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7"/>
        <v>1.1077157238734421</v>
      </c>
      <c r="R1281" s="8">
        <f t="shared" si="114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14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si="115"/>
        <v>40603.757569444446</v>
      </c>
      <c r="K1282">
        <v>1291227054</v>
      </c>
      <c r="L1282" s="16">
        <f t="shared" si="11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7"/>
        <v>1.1091186666666666</v>
      </c>
      <c r="R1282" s="8">
        <f t="shared" ref="R1282:R1345" si="120">pledged/backers_count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14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ref="J1283:J1346" si="121">(((I1283/60)/60)/24)+DATE(1970,1,1)</f>
        <v>41483.743472222224</v>
      </c>
      <c r="K1283">
        <v>1373305836</v>
      </c>
      <c r="L1283" s="16">
        <f t="shared" ref="L1283:L1346" si="12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3">E1283/D1283</f>
        <v>1.1071428571428572</v>
      </c>
      <c r="R1283" s="8">
        <f t="shared" si="120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14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121"/>
        <v>41617.207638888889</v>
      </c>
      <c r="K1284">
        <v>1383909855</v>
      </c>
      <c r="L1284" s="16">
        <f t="shared" si="12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3"/>
        <v>1.2361333333333333</v>
      </c>
      <c r="R1284" s="8">
        <f t="shared" si="120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14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121"/>
        <v>41344.166666666664</v>
      </c>
      <c r="K1285">
        <v>1360948389</v>
      </c>
      <c r="L1285" s="16">
        <f t="shared" si="12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3"/>
        <v>2.1105</v>
      </c>
      <c r="R1285" s="8">
        <f t="shared" si="120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14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121"/>
        <v>42735.707638888889</v>
      </c>
      <c r="K1286">
        <v>1481175482</v>
      </c>
      <c r="L1286" s="16">
        <f t="shared" si="12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3"/>
        <v>1.01</v>
      </c>
      <c r="R1286" s="8">
        <f t="shared" si="120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14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121"/>
        <v>42175.583043981482</v>
      </c>
      <c r="K1287">
        <v>1433512775</v>
      </c>
      <c r="L1287" s="16">
        <f t="shared" si="12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3"/>
        <v>1.0165</v>
      </c>
      <c r="R1287" s="8">
        <f t="shared" si="120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14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121"/>
        <v>42052.583333333328</v>
      </c>
      <c r="K1288">
        <v>1423041227</v>
      </c>
      <c r="L1288" s="16">
        <f t="shared" si="12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3"/>
        <v>1.0833333333333333</v>
      </c>
      <c r="R1288" s="8">
        <f t="shared" si="120"/>
        <v>81.25</v>
      </c>
      <c r="S1288" t="str">
        <f t="shared" si="124"/>
        <v>theater</v>
      </c>
      <c r="T1288" t="str">
        <f t="shared" si="125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14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121"/>
        <v>42167.621018518519</v>
      </c>
      <c r="K1289">
        <v>1428936856</v>
      </c>
      <c r="L1289" s="16">
        <f t="shared" si="12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3"/>
        <v>2.42</v>
      </c>
      <c r="R1289" s="8">
        <f t="shared" si="120"/>
        <v>24.2</v>
      </c>
      <c r="S1289" t="str">
        <f t="shared" si="124"/>
        <v>theater</v>
      </c>
      <c r="T1289" t="str">
        <f t="shared" si="125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14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121"/>
        <v>42592.166666666672</v>
      </c>
      <c r="K1290">
        <v>1468122163</v>
      </c>
      <c r="L1290" s="16">
        <f t="shared" si="12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3"/>
        <v>1.0044999999999999</v>
      </c>
      <c r="R1290" s="8">
        <f t="shared" si="120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14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121"/>
        <v>42739.134780092587</v>
      </c>
      <c r="K1291">
        <v>1480907645</v>
      </c>
      <c r="L1291" s="16">
        <f t="shared" si="12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3"/>
        <v>1.2506666666666666</v>
      </c>
      <c r="R1291" s="8">
        <f t="shared" si="120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14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121"/>
        <v>42117.290972222225</v>
      </c>
      <c r="K1292">
        <v>1427121931</v>
      </c>
      <c r="L1292" s="16">
        <f t="shared" si="12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3"/>
        <v>1.0857142857142856</v>
      </c>
      <c r="R1292" s="8">
        <f t="shared" si="120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14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121"/>
        <v>42101.291666666672</v>
      </c>
      <c r="K1293">
        <v>1425224391</v>
      </c>
      <c r="L1293" s="16">
        <f t="shared" si="12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3"/>
        <v>1.4570000000000001</v>
      </c>
      <c r="R1293" s="8">
        <f t="shared" si="120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14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121"/>
        <v>42283.957638888889</v>
      </c>
      <c r="K1294">
        <v>1441822828</v>
      </c>
      <c r="L1294" s="16">
        <f t="shared" si="12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3"/>
        <v>1.1000000000000001</v>
      </c>
      <c r="R1294" s="8">
        <f t="shared" si="120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14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121"/>
        <v>42322.742719907401</v>
      </c>
      <c r="K1295">
        <v>1444927771</v>
      </c>
      <c r="L1295" s="16">
        <f t="shared" si="12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3"/>
        <v>1.0223333333333333</v>
      </c>
      <c r="R1295" s="8">
        <f t="shared" si="120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14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121"/>
        <v>42296.458333333328</v>
      </c>
      <c r="K1296">
        <v>1443696797</v>
      </c>
      <c r="L1296" s="16">
        <f t="shared" si="12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3"/>
        <v>1.22</v>
      </c>
      <c r="R1296" s="8">
        <f t="shared" si="120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14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121"/>
        <v>42214.708333333328</v>
      </c>
      <c r="K1297">
        <v>1435585497</v>
      </c>
      <c r="L1297" s="16">
        <f t="shared" si="12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3"/>
        <v>1.0196000000000001</v>
      </c>
      <c r="R1297" s="8">
        <f t="shared" si="120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14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121"/>
        <v>42443.008946759262</v>
      </c>
      <c r="K1298">
        <v>1456189973</v>
      </c>
      <c r="L1298" s="16">
        <f t="shared" si="12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3"/>
        <v>1.411764705882353</v>
      </c>
      <c r="R1298" s="8">
        <f t="shared" si="120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14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121"/>
        <v>42491.747199074074</v>
      </c>
      <c r="K1299">
        <v>1459533358</v>
      </c>
      <c r="L1299" s="16">
        <f t="shared" si="12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3"/>
        <v>1.0952500000000001</v>
      </c>
      <c r="R1299" s="8">
        <f t="shared" si="120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14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121"/>
        <v>42488.680925925932</v>
      </c>
      <c r="K1300">
        <v>1459268432</v>
      </c>
      <c r="L1300" s="16">
        <f t="shared" si="12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3"/>
        <v>1.0465</v>
      </c>
      <c r="R1300" s="8">
        <f t="shared" si="120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14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121"/>
        <v>42199.814340277779</v>
      </c>
      <c r="K1301">
        <v>1434310359</v>
      </c>
      <c r="L1301" s="16">
        <f t="shared" si="12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3"/>
        <v>1.24</v>
      </c>
      <c r="R1301" s="8">
        <f t="shared" si="120"/>
        <v>135.625</v>
      </c>
      <c r="S1301" t="str">
        <f t="shared" si="124"/>
        <v>theater</v>
      </c>
      <c r="T1301" t="str">
        <f t="shared" si="125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14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121"/>
        <v>42522.789583333331</v>
      </c>
      <c r="K1302">
        <v>1461427938</v>
      </c>
      <c r="L1302" s="16">
        <f t="shared" si="12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3"/>
        <v>1.35</v>
      </c>
      <c r="R1302" s="8">
        <f t="shared" si="120"/>
        <v>168.75</v>
      </c>
      <c r="S1302" t="str">
        <f t="shared" si="124"/>
        <v>theater</v>
      </c>
      <c r="T1302" t="str">
        <f t="shared" si="125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14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121"/>
        <v>42206.125</v>
      </c>
      <c r="K1303">
        <v>1436551178</v>
      </c>
      <c r="L1303" s="16">
        <f t="shared" si="12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3"/>
        <v>1.0275000000000001</v>
      </c>
      <c r="R1303" s="8">
        <f t="shared" si="120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14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121"/>
        <v>42705.099664351852</v>
      </c>
      <c r="K1304">
        <v>1477963411</v>
      </c>
      <c r="L1304" s="16">
        <f t="shared" si="12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3"/>
        <v>1</v>
      </c>
      <c r="R1304" s="8">
        <f t="shared" si="120"/>
        <v>50</v>
      </c>
      <c r="S1304" t="str">
        <f t="shared" si="124"/>
        <v>theater</v>
      </c>
      <c r="T1304" t="str">
        <f t="shared" si="125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14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121"/>
        <v>42582.458333333328</v>
      </c>
      <c r="K1305">
        <v>1468578920</v>
      </c>
      <c r="L1305" s="16">
        <f t="shared" si="12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3"/>
        <v>1.3026085714285716</v>
      </c>
      <c r="R1305" s="8">
        <f t="shared" si="120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14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121"/>
        <v>42807.152835648143</v>
      </c>
      <c r="K1306">
        <v>1484196005</v>
      </c>
      <c r="L1306" s="16">
        <f t="shared" si="12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3"/>
        <v>0.39627499999999999</v>
      </c>
      <c r="R1306" s="8">
        <f t="shared" si="120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14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121"/>
        <v>42572.729166666672</v>
      </c>
      <c r="K1307">
        <v>1466611108</v>
      </c>
      <c r="L1307" s="16">
        <f t="shared" si="12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3"/>
        <v>0.25976666666666665</v>
      </c>
      <c r="R1307" s="8">
        <f t="shared" si="120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14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121"/>
        <v>41977.457569444443</v>
      </c>
      <c r="K1308">
        <v>1415098734</v>
      </c>
      <c r="L1308" s="16">
        <f t="shared" si="12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3"/>
        <v>0.65246363636363636</v>
      </c>
      <c r="R1308" s="8">
        <f t="shared" si="120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14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121"/>
        <v>42417.503229166665</v>
      </c>
      <c r="K1309">
        <v>1453118679</v>
      </c>
      <c r="L1309" s="16">
        <f t="shared" si="12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3"/>
        <v>0.11514000000000001</v>
      </c>
      <c r="R1309" s="8">
        <f t="shared" si="120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14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121"/>
        <v>42651.613564814819</v>
      </c>
      <c r="K1310">
        <v>1472481812</v>
      </c>
      <c r="L1310" s="16">
        <f t="shared" si="12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3"/>
        <v>0.11360000000000001</v>
      </c>
      <c r="R1310" s="8">
        <f t="shared" si="120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14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121"/>
        <v>42292.882731481484</v>
      </c>
      <c r="K1311">
        <v>1441919468</v>
      </c>
      <c r="L1311" s="16">
        <f t="shared" si="12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3"/>
        <v>1.1199130434782609</v>
      </c>
      <c r="R1311" s="8">
        <f t="shared" si="120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14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121"/>
        <v>42601.667245370365</v>
      </c>
      <c r="K1312">
        <v>1467734450</v>
      </c>
      <c r="L1312" s="16">
        <f t="shared" si="12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3"/>
        <v>0.155</v>
      </c>
      <c r="R1312" s="8">
        <f t="shared" si="120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14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121"/>
        <v>42704.843969907408</v>
      </c>
      <c r="K1313">
        <v>1477509319</v>
      </c>
      <c r="L1313" s="16">
        <f t="shared" si="12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3"/>
        <v>0.32028000000000001</v>
      </c>
      <c r="R1313" s="8">
        <f t="shared" si="120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14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121"/>
        <v>42112.702800925923</v>
      </c>
      <c r="K1314">
        <v>1426783922</v>
      </c>
      <c r="L1314" s="16">
        <f t="shared" si="12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3"/>
        <v>6.0869565217391303E-3</v>
      </c>
      <c r="R1314" s="8">
        <f t="shared" si="120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14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121"/>
        <v>42432.709652777776</v>
      </c>
      <c r="K1315">
        <v>1454432514</v>
      </c>
      <c r="L1315" s="16">
        <f t="shared" si="12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3"/>
        <v>0.31114999999999998</v>
      </c>
      <c r="R1315" s="8">
        <f t="shared" si="120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14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121"/>
        <v>42664.669675925921</v>
      </c>
      <c r="K1316">
        <v>1471881860</v>
      </c>
      <c r="L1316" s="16">
        <f t="shared" si="12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3"/>
        <v>1.1266666666666666E-2</v>
      </c>
      <c r="R1316" s="8">
        <f t="shared" si="120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14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121"/>
        <v>42314.041666666672</v>
      </c>
      <c r="K1317">
        <v>1443700648</v>
      </c>
      <c r="L1317" s="16">
        <f t="shared" si="12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3"/>
        <v>0.40404000000000001</v>
      </c>
      <c r="R1317" s="8">
        <f t="shared" si="120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14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121"/>
        <v>42428.961909722217</v>
      </c>
      <c r="K1318">
        <v>1453676709</v>
      </c>
      <c r="L1318" s="16">
        <f t="shared" si="12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3"/>
        <v>1.3333333333333333E-5</v>
      </c>
      <c r="R1318" s="8">
        <f t="shared" si="120"/>
        <v>1</v>
      </c>
      <c r="S1318" t="str">
        <f t="shared" si="124"/>
        <v>technology</v>
      </c>
      <c r="T1318" t="str">
        <f t="shared" si="125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14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121"/>
        <v>42572.583333333328</v>
      </c>
      <c r="K1319">
        <v>1464586746</v>
      </c>
      <c r="L1319" s="16">
        <f t="shared" si="12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3"/>
        <v>5.7334999999999997E-2</v>
      </c>
      <c r="R1319" s="8">
        <f t="shared" si="120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14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121"/>
        <v>42015.043657407412</v>
      </c>
      <c r="K1320">
        <v>1418346172</v>
      </c>
      <c r="L1320" s="16">
        <f t="shared" si="12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3"/>
        <v>0.15325</v>
      </c>
      <c r="R1320" s="8">
        <f t="shared" si="120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14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121"/>
        <v>41831.666666666664</v>
      </c>
      <c r="K1321">
        <v>1403810965</v>
      </c>
      <c r="L1321" s="16">
        <f t="shared" si="12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3"/>
        <v>0.15103448275862069</v>
      </c>
      <c r="R1321" s="8">
        <f t="shared" si="120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14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121"/>
        <v>42734.958333333328</v>
      </c>
      <c r="K1322">
        <v>1480610046</v>
      </c>
      <c r="L1322" s="16">
        <f t="shared" si="12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3"/>
        <v>5.0299999999999997E-3</v>
      </c>
      <c r="R1322" s="8">
        <f t="shared" si="120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14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121"/>
        <v>42727.74927083333</v>
      </c>
      <c r="K1323">
        <v>1479923937</v>
      </c>
      <c r="L1323" s="16">
        <f t="shared" si="12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3"/>
        <v>1.3028138528138528E-2</v>
      </c>
      <c r="R1323" s="8">
        <f t="shared" si="120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14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121"/>
        <v>42145.656539351854</v>
      </c>
      <c r="K1324">
        <v>1429631125</v>
      </c>
      <c r="L1324" s="16">
        <f t="shared" si="12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3"/>
        <v>3.0285714285714286E-3</v>
      </c>
      <c r="R1324" s="8">
        <f t="shared" si="120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14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121"/>
        <v>42486.288194444445</v>
      </c>
      <c r="K1325">
        <v>1458665146</v>
      </c>
      <c r="L1325" s="16">
        <f t="shared" si="12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3"/>
        <v>8.8800000000000004E-2</v>
      </c>
      <c r="R1325" s="8">
        <f t="shared" si="120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14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121"/>
        <v>42656.633703703701</v>
      </c>
      <c r="K1326">
        <v>1473779552</v>
      </c>
      <c r="L1326" s="16">
        <f t="shared" si="12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3"/>
        <v>9.8400000000000001E-2</v>
      </c>
      <c r="R1326" s="8">
        <f t="shared" si="120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14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121"/>
        <v>42734.086053240739</v>
      </c>
      <c r="K1327">
        <v>1480471435</v>
      </c>
      <c r="L1327" s="16">
        <f t="shared" si="12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3"/>
        <v>2.4299999999999999E-2</v>
      </c>
      <c r="R1327" s="8">
        <f t="shared" si="120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14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121"/>
        <v>42019.791990740734</v>
      </c>
      <c r="K1328">
        <v>1417460428</v>
      </c>
      <c r="L1328" s="16">
        <f t="shared" si="12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3"/>
        <v>1.1299999999999999E-2</v>
      </c>
      <c r="R1328" s="8">
        <f t="shared" si="120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14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121"/>
        <v>42153.678645833337</v>
      </c>
      <c r="K1329">
        <v>1430324235</v>
      </c>
      <c r="L1329" s="16">
        <f t="shared" si="12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3"/>
        <v>3.5520833333333335E-2</v>
      </c>
      <c r="R1329" s="8">
        <f t="shared" si="120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14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121"/>
        <v>42657.642754629633</v>
      </c>
      <c r="K1330">
        <v>1472570734</v>
      </c>
      <c r="L1330" s="16">
        <f t="shared" si="12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3"/>
        <v>2.3306666666666667E-2</v>
      </c>
      <c r="R1330" s="8">
        <f t="shared" si="120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14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121"/>
        <v>41975.263252314813</v>
      </c>
      <c r="K1331">
        <v>1414041545</v>
      </c>
      <c r="L1331" s="16">
        <f t="shared" si="12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3"/>
        <v>8.1600000000000006E-3</v>
      </c>
      <c r="R1331" s="8">
        <f t="shared" si="120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14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121"/>
        <v>42553.166666666672</v>
      </c>
      <c r="K1332">
        <v>1464763109</v>
      </c>
      <c r="L1332" s="16">
        <f t="shared" si="12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3"/>
        <v>0.22494285714285714</v>
      </c>
      <c r="R1332" s="8">
        <f t="shared" si="120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14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121"/>
        <v>42599.50409722222</v>
      </c>
      <c r="K1333">
        <v>1468843554</v>
      </c>
      <c r="L1333" s="16">
        <f t="shared" si="12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3"/>
        <v>1.3668E-2</v>
      </c>
      <c r="R1333" s="8">
        <f t="shared" si="120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14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121"/>
        <v>42762.060277777782</v>
      </c>
      <c r="K1334">
        <v>1482888408</v>
      </c>
      <c r="L1334" s="16">
        <f t="shared" si="12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3"/>
        <v>0</v>
      </c>
      <c r="R1334" s="8" t="e">
        <f t="shared" si="120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14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121"/>
        <v>41836.106770833336</v>
      </c>
      <c r="K1335">
        <v>1402886025</v>
      </c>
      <c r="L1335" s="16">
        <f t="shared" si="12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3"/>
        <v>0</v>
      </c>
      <c r="R1335" s="8" t="e">
        <f t="shared" si="120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14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121"/>
        <v>42440.774155092593</v>
      </c>
      <c r="K1336">
        <v>1455129287</v>
      </c>
      <c r="L1336" s="16">
        <f t="shared" si="12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3"/>
        <v>0.10754135338345865</v>
      </c>
      <c r="R1336" s="8">
        <f t="shared" si="120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14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121"/>
        <v>42343.936365740738</v>
      </c>
      <c r="K1337">
        <v>1446762502</v>
      </c>
      <c r="L1337" s="16">
        <f t="shared" si="12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3"/>
        <v>0.1976</v>
      </c>
      <c r="R1337" s="8">
        <f t="shared" si="120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14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121"/>
        <v>41990.863750000004</v>
      </c>
      <c r="K1338">
        <v>1415825028</v>
      </c>
      <c r="L1338" s="16">
        <f t="shared" si="12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3"/>
        <v>0.84946999999999995</v>
      </c>
      <c r="R1338" s="8">
        <f t="shared" si="120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14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121"/>
        <v>42797.577303240745</v>
      </c>
      <c r="K1339">
        <v>1485957079</v>
      </c>
      <c r="L1339" s="16">
        <f t="shared" si="12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3"/>
        <v>0.49381999999999998</v>
      </c>
      <c r="R1339" s="8">
        <f t="shared" si="120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14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121"/>
        <v>42218.803622685184</v>
      </c>
      <c r="K1340">
        <v>1435951033</v>
      </c>
      <c r="L1340" s="16">
        <f t="shared" si="12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3"/>
        <v>3.3033333333333331E-2</v>
      </c>
      <c r="R1340" s="8">
        <f t="shared" si="120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14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121"/>
        <v>41981.688831018517</v>
      </c>
      <c r="K1341">
        <v>1414164715</v>
      </c>
      <c r="L1341" s="16">
        <f t="shared" si="12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3"/>
        <v>6.6339999999999996E-2</v>
      </c>
      <c r="R1341" s="8">
        <f t="shared" si="120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14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121"/>
        <v>41866.595520833333</v>
      </c>
      <c r="K1342">
        <v>1405520253</v>
      </c>
      <c r="L1342" s="16">
        <f t="shared" si="12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3"/>
        <v>0</v>
      </c>
      <c r="R1342" s="8" t="e">
        <f t="shared" si="120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14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121"/>
        <v>42644.624039351853</v>
      </c>
      <c r="K1343">
        <v>1472569117</v>
      </c>
      <c r="L1343" s="16">
        <f t="shared" si="12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3"/>
        <v>0.7036</v>
      </c>
      <c r="R1343" s="8">
        <f t="shared" si="120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14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121"/>
        <v>42202.816423611104</v>
      </c>
      <c r="K1344">
        <v>1434569739</v>
      </c>
      <c r="L1344" s="16">
        <f t="shared" si="12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3"/>
        <v>2E-3</v>
      </c>
      <c r="R1344" s="8">
        <f t="shared" si="120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14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121"/>
        <v>42601.165972222225</v>
      </c>
      <c r="K1345">
        <v>1466512683</v>
      </c>
      <c r="L1345" s="16">
        <f t="shared" si="12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3"/>
        <v>1.02298</v>
      </c>
      <c r="R1345" s="8">
        <f t="shared" si="120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14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si="121"/>
        <v>42551.789803240739</v>
      </c>
      <c r="K1346">
        <v>1464807439</v>
      </c>
      <c r="L1346" s="16">
        <f t="shared" si="12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3"/>
        <v>3.7773333333333334</v>
      </c>
      <c r="R1346" s="8">
        <f t="shared" ref="R1346:R1409" si="126">pledged/backers_count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14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ref="J1347:J1410" si="127">(((I1347/60)/60)/24)+DATE(1970,1,1)</f>
        <v>41834.814340277779</v>
      </c>
      <c r="K1347">
        <v>1402342359</v>
      </c>
      <c r="L1347" s="16">
        <f t="shared" ref="L1347:L1410" si="128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9">E1347/D1347</f>
        <v>1.25</v>
      </c>
      <c r="R1347" s="8">
        <f t="shared" si="126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14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127"/>
        <v>41452.075821759259</v>
      </c>
      <c r="K1348">
        <v>1369705751</v>
      </c>
      <c r="L1348" s="16">
        <f t="shared" si="128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9"/>
        <v>1.473265306122449</v>
      </c>
      <c r="R1348" s="8">
        <f t="shared" si="126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14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127"/>
        <v>42070.638020833328</v>
      </c>
      <c r="K1349">
        <v>1423149525</v>
      </c>
      <c r="L1349" s="16">
        <f t="shared" si="128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9"/>
        <v>1.022</v>
      </c>
      <c r="R1349" s="8">
        <f t="shared" si="126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14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127"/>
        <v>41991.506168981476</v>
      </c>
      <c r="K1350">
        <v>1416485333</v>
      </c>
      <c r="L1350" s="16">
        <f t="shared" si="128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9"/>
        <v>1.018723404255319</v>
      </c>
      <c r="R1350" s="8">
        <f t="shared" si="126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14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127"/>
        <v>42354.290972222225</v>
      </c>
      <c r="K1351">
        <v>1447055935</v>
      </c>
      <c r="L1351" s="16">
        <f t="shared" si="128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9"/>
        <v>2.0419999999999998</v>
      </c>
      <c r="R1351" s="8">
        <f t="shared" si="126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14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127"/>
        <v>42364.013124999998</v>
      </c>
      <c r="K1352">
        <v>1448497134</v>
      </c>
      <c r="L1352" s="16">
        <f t="shared" si="128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9"/>
        <v>1.0405</v>
      </c>
      <c r="R1352" s="8">
        <f t="shared" si="126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14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127"/>
        <v>42412.74009259259</v>
      </c>
      <c r="K1353">
        <v>1452707144</v>
      </c>
      <c r="L1353" s="16">
        <f t="shared" si="128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9"/>
        <v>1.0126500000000001</v>
      </c>
      <c r="R1353" s="8">
        <f t="shared" si="126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14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127"/>
        <v>42252.165972222225</v>
      </c>
      <c r="K1354">
        <v>1436968366</v>
      </c>
      <c r="L1354" s="16">
        <f t="shared" si="12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9"/>
        <v>1.3613999999999999</v>
      </c>
      <c r="R1354" s="8">
        <f t="shared" si="126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14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127"/>
        <v>41344</v>
      </c>
      <c r="K1355">
        <v>1359946188</v>
      </c>
      <c r="L1355" s="16">
        <f t="shared" si="12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9"/>
        <v>1.3360000000000001</v>
      </c>
      <c r="R1355" s="8">
        <f t="shared" si="126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14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127"/>
        <v>42532.807627314818</v>
      </c>
      <c r="K1356">
        <v>1463080979</v>
      </c>
      <c r="L1356" s="16">
        <f t="shared" si="12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9"/>
        <v>1.3025</v>
      </c>
      <c r="R1356" s="8">
        <f t="shared" si="126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14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127"/>
        <v>41243.416666666664</v>
      </c>
      <c r="K1357">
        <v>1351663605</v>
      </c>
      <c r="L1357" s="16">
        <f t="shared" si="12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9"/>
        <v>1.2267999999999999</v>
      </c>
      <c r="R1357" s="8">
        <f t="shared" si="126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14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127"/>
        <v>41460.038888888892</v>
      </c>
      <c r="K1358">
        <v>1370393760</v>
      </c>
      <c r="L1358" s="16">
        <f t="shared" si="12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9"/>
        <v>1.8281058823529412</v>
      </c>
      <c r="R1358" s="8">
        <f t="shared" si="126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14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127"/>
        <v>41334.249305555553</v>
      </c>
      <c r="K1359">
        <v>1359587137</v>
      </c>
      <c r="L1359" s="16">
        <f t="shared" si="12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9"/>
        <v>1.2529999999999999</v>
      </c>
      <c r="R1359" s="8">
        <f t="shared" si="126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14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127"/>
        <v>40719.570868055554</v>
      </c>
      <c r="K1360">
        <v>1306417323</v>
      </c>
      <c r="L1360" s="16">
        <f t="shared" si="12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9"/>
        <v>1.1166666666666667</v>
      </c>
      <c r="R1360" s="8">
        <f t="shared" si="126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14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127"/>
        <v>40730.814699074072</v>
      </c>
      <c r="K1361">
        <v>1304623990</v>
      </c>
      <c r="L1361" s="16">
        <f t="shared" si="12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9"/>
        <v>1.1575757575757575</v>
      </c>
      <c r="R1361" s="8">
        <f t="shared" si="126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14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127"/>
        <v>41123.900694444441</v>
      </c>
      <c r="K1362">
        <v>1341524220</v>
      </c>
      <c r="L1362" s="16">
        <f t="shared" si="12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9"/>
        <v>1.732</v>
      </c>
      <c r="R1362" s="8">
        <f t="shared" si="126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14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127"/>
        <v>41811.717268518521</v>
      </c>
      <c r="K1363">
        <v>1400778772</v>
      </c>
      <c r="L1363" s="16">
        <f t="shared" si="12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9"/>
        <v>1.2598333333333334</v>
      </c>
      <c r="R1363" s="8">
        <f t="shared" si="126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14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127"/>
        <v>41524.934386574074</v>
      </c>
      <c r="K1364">
        <v>1373408731</v>
      </c>
      <c r="L1364" s="16">
        <f t="shared" si="12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9"/>
        <v>1.091</v>
      </c>
      <c r="R1364" s="8">
        <f t="shared" si="126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14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127"/>
        <v>42415.332638888889</v>
      </c>
      <c r="K1365">
        <v>1453925727</v>
      </c>
      <c r="L1365" s="16">
        <f t="shared" si="12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9"/>
        <v>1</v>
      </c>
      <c r="R1365" s="8">
        <f t="shared" si="126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14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127"/>
        <v>42011.6956712963</v>
      </c>
      <c r="K1366">
        <v>1415464906</v>
      </c>
      <c r="L1366" s="16">
        <f t="shared" si="12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9"/>
        <v>1.1864285714285714</v>
      </c>
      <c r="R1366" s="8">
        <f t="shared" si="126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14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127"/>
        <v>42079.691574074073</v>
      </c>
      <c r="K1367">
        <v>1423935352</v>
      </c>
      <c r="L1367" s="16">
        <f t="shared" si="12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9"/>
        <v>1.0026666666666666</v>
      </c>
      <c r="R1367" s="8">
        <f t="shared" si="126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14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127"/>
        <v>41970.037766203706</v>
      </c>
      <c r="K1368">
        <v>1413158063</v>
      </c>
      <c r="L1368" s="16">
        <f t="shared" si="12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9"/>
        <v>1.2648920000000001</v>
      </c>
      <c r="R1368" s="8">
        <f t="shared" si="126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14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127"/>
        <v>42322.044560185182</v>
      </c>
      <c r="K1369">
        <v>1444867450</v>
      </c>
      <c r="L1369" s="16">
        <f t="shared" si="12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9"/>
        <v>1.1426000000000001</v>
      </c>
      <c r="R1369" s="8">
        <f t="shared" si="126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14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127"/>
        <v>42170.190902777773</v>
      </c>
      <c r="K1370">
        <v>1432269294</v>
      </c>
      <c r="L1370" s="16">
        <f t="shared" si="12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9"/>
        <v>1.107</v>
      </c>
      <c r="R1370" s="8">
        <f t="shared" si="126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14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127"/>
        <v>41740.594282407408</v>
      </c>
      <c r="K1371">
        <v>1394633746</v>
      </c>
      <c r="L1371" s="16">
        <f t="shared" si="12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9"/>
        <v>1.0534805315203954</v>
      </c>
      <c r="R1371" s="8">
        <f t="shared" si="126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14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127"/>
        <v>41563.00335648148</v>
      </c>
      <c r="K1372">
        <v>1380585890</v>
      </c>
      <c r="L1372" s="16">
        <f t="shared" si="12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9"/>
        <v>1.0366666666666666</v>
      </c>
      <c r="R1372" s="8">
        <f t="shared" si="126"/>
        <v>77.75</v>
      </c>
      <c r="S1372" t="str">
        <f t="shared" si="130"/>
        <v>music</v>
      </c>
      <c r="T1372" t="str">
        <f t="shared" si="131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14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127"/>
        <v>42131.758587962962</v>
      </c>
      <c r="K1373">
        <v>1428430342</v>
      </c>
      <c r="L1373" s="16">
        <f t="shared" si="12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9"/>
        <v>1.0708672667523933</v>
      </c>
      <c r="R1373" s="8">
        <f t="shared" si="126"/>
        <v>107.07142857142857</v>
      </c>
      <c r="S1373" t="str">
        <f t="shared" si="130"/>
        <v>music</v>
      </c>
      <c r="T1373" t="str">
        <f t="shared" si="131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14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127"/>
        <v>41102.739953703705</v>
      </c>
      <c r="K1374">
        <v>1339523132</v>
      </c>
      <c r="L1374" s="16">
        <f t="shared" si="12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9"/>
        <v>1.24</v>
      </c>
      <c r="R1374" s="8">
        <f t="shared" si="126"/>
        <v>38.75</v>
      </c>
      <c r="S1374" t="str">
        <f t="shared" si="130"/>
        <v>music</v>
      </c>
      <c r="T1374" t="str">
        <f t="shared" si="131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14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127"/>
        <v>42734.95177083333</v>
      </c>
      <c r="K1375">
        <v>1480546233</v>
      </c>
      <c r="L1375" s="16">
        <f t="shared" si="12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9"/>
        <v>1.0501</v>
      </c>
      <c r="R1375" s="8">
        <f t="shared" si="126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14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127"/>
        <v>42454.12023148148</v>
      </c>
      <c r="K1376">
        <v>1456285988</v>
      </c>
      <c r="L1376" s="16">
        <f t="shared" si="12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9"/>
        <v>1.8946666666666667</v>
      </c>
      <c r="R1376" s="8">
        <f t="shared" si="126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14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127"/>
        <v>42750.066192129627</v>
      </c>
      <c r="K1377">
        <v>1481852119</v>
      </c>
      <c r="L1377" s="16">
        <f t="shared" si="12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9"/>
        <v>1.7132499999999999</v>
      </c>
      <c r="R1377" s="8">
        <f t="shared" si="126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14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127"/>
        <v>42707.710717592592</v>
      </c>
      <c r="K1378">
        <v>1478189006</v>
      </c>
      <c r="L1378" s="16">
        <f t="shared" si="12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9"/>
        <v>2.5248648648648651</v>
      </c>
      <c r="R1378" s="8">
        <f t="shared" si="126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14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127"/>
        <v>42769.174305555556</v>
      </c>
      <c r="K1379">
        <v>1484198170</v>
      </c>
      <c r="L1379" s="16">
        <f t="shared" si="12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9"/>
        <v>1.1615384615384616</v>
      </c>
      <c r="R1379" s="8">
        <f t="shared" si="126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14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127"/>
        <v>42583.759374999994</v>
      </c>
      <c r="K1380">
        <v>1468779210</v>
      </c>
      <c r="L1380" s="16">
        <f t="shared" si="12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9"/>
        <v>2.0335000000000001</v>
      </c>
      <c r="R1380" s="8">
        <f t="shared" si="126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14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127"/>
        <v>42160.491620370376</v>
      </c>
      <c r="K1381">
        <v>1430912876</v>
      </c>
      <c r="L1381" s="16">
        <f t="shared" si="12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9"/>
        <v>1.1160000000000001</v>
      </c>
      <c r="R1381" s="8">
        <f t="shared" si="126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14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127"/>
        <v>42164.083333333328</v>
      </c>
      <c r="K1382">
        <v>1431886706</v>
      </c>
      <c r="L1382" s="16">
        <f t="shared" si="12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9"/>
        <v>4.24</v>
      </c>
      <c r="R1382" s="8">
        <f t="shared" si="126"/>
        <v>21.2</v>
      </c>
      <c r="S1382" t="str">
        <f t="shared" si="130"/>
        <v>music</v>
      </c>
      <c r="T1382" t="str">
        <f t="shared" si="131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14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127"/>
        <v>42733.214409722219</v>
      </c>
      <c r="K1383">
        <v>1480396125</v>
      </c>
      <c r="L1383" s="16">
        <f t="shared" si="12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9"/>
        <v>1.071</v>
      </c>
      <c r="R1383" s="8">
        <f t="shared" si="126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14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127"/>
        <v>41400.800185185188</v>
      </c>
      <c r="K1384">
        <v>1365275536</v>
      </c>
      <c r="L1384" s="16">
        <f t="shared" si="12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9"/>
        <v>1.043625</v>
      </c>
      <c r="R1384" s="8">
        <f t="shared" si="126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14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127"/>
        <v>42727.074976851851</v>
      </c>
      <c r="K1385">
        <v>1480729678</v>
      </c>
      <c r="L1385" s="16">
        <f t="shared" si="12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9"/>
        <v>2.124090909090909</v>
      </c>
      <c r="R1385" s="8">
        <f t="shared" si="126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14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127"/>
        <v>42190.735208333332</v>
      </c>
      <c r="K1386">
        <v>1433525922</v>
      </c>
      <c r="L1386" s="16">
        <f t="shared" si="12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9"/>
        <v>1.2408571428571429</v>
      </c>
      <c r="R1386" s="8">
        <f t="shared" si="126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14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127"/>
        <v>42489.507638888885</v>
      </c>
      <c r="K1387">
        <v>1457109121</v>
      </c>
      <c r="L1387" s="16">
        <f t="shared" si="12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9"/>
        <v>1.10406125</v>
      </c>
      <c r="R1387" s="8">
        <f t="shared" si="126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14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127"/>
        <v>42214.646863425922</v>
      </c>
      <c r="K1388">
        <v>1435591889</v>
      </c>
      <c r="L1388" s="16">
        <f t="shared" si="12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9"/>
        <v>2.1875</v>
      </c>
      <c r="R1388" s="8">
        <f t="shared" si="126"/>
        <v>62.5</v>
      </c>
      <c r="S1388" t="str">
        <f t="shared" si="130"/>
        <v>music</v>
      </c>
      <c r="T1388" t="str">
        <f t="shared" si="131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14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127"/>
        <v>42158.1875</v>
      </c>
      <c r="K1389">
        <v>1430604395</v>
      </c>
      <c r="L1389" s="16">
        <f t="shared" si="12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9"/>
        <v>1.36625</v>
      </c>
      <c r="R1389" s="8">
        <f t="shared" si="126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14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127"/>
        <v>42660.676388888889</v>
      </c>
      <c r="K1390">
        <v>1474469117</v>
      </c>
      <c r="L1390" s="16">
        <f t="shared" si="12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9"/>
        <v>1.348074</v>
      </c>
      <c r="R1390" s="8">
        <f t="shared" si="126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14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127"/>
        <v>42595.480983796297</v>
      </c>
      <c r="K1391">
        <v>1468495957</v>
      </c>
      <c r="L1391" s="16">
        <f t="shared" si="12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9"/>
        <v>1.454</v>
      </c>
      <c r="R1391" s="8">
        <f t="shared" si="126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14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127"/>
        <v>42121.716666666667</v>
      </c>
      <c r="K1392">
        <v>1427224606</v>
      </c>
      <c r="L1392" s="16">
        <f t="shared" si="12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9"/>
        <v>1.0910714285714285</v>
      </c>
      <c r="R1392" s="8">
        <f t="shared" si="126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14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127"/>
        <v>42238.207638888889</v>
      </c>
      <c r="K1393">
        <v>1436369818</v>
      </c>
      <c r="L1393" s="16">
        <f t="shared" si="12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9"/>
        <v>1.1020000000000001</v>
      </c>
      <c r="R1393" s="8">
        <f t="shared" si="126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14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127"/>
        <v>42432.154930555553</v>
      </c>
      <c r="K1394">
        <v>1454298186</v>
      </c>
      <c r="L1394" s="16">
        <f t="shared" si="12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9"/>
        <v>1.1364000000000001</v>
      </c>
      <c r="R1394" s="8">
        <f t="shared" si="126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14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127"/>
        <v>42583.681979166664</v>
      </c>
      <c r="K1395">
        <v>1467476523</v>
      </c>
      <c r="L1395" s="16">
        <f t="shared" si="12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9"/>
        <v>1.0235000000000001</v>
      </c>
      <c r="R1395" s="8">
        <f t="shared" si="126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14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127"/>
        <v>42795.125</v>
      </c>
      <c r="K1396">
        <v>1484623726</v>
      </c>
      <c r="L1396" s="16">
        <f t="shared" si="12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9"/>
        <v>1.2213333333333334</v>
      </c>
      <c r="R1396" s="8">
        <f t="shared" si="126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14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127"/>
        <v>42749.90834490741</v>
      </c>
      <c r="K1397">
        <v>1481838481</v>
      </c>
      <c r="L1397" s="16">
        <f t="shared" si="12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9"/>
        <v>1.1188571428571428</v>
      </c>
      <c r="R1397" s="8">
        <f t="shared" si="126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14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127"/>
        <v>42048.99863425926</v>
      </c>
      <c r="K1398">
        <v>1421279882</v>
      </c>
      <c r="L1398" s="16">
        <f t="shared" si="12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9"/>
        <v>1.073</v>
      </c>
      <c r="R1398" s="8">
        <f t="shared" si="126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14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127"/>
        <v>42670.888194444444</v>
      </c>
      <c r="K1399">
        <v>1475013710</v>
      </c>
      <c r="L1399" s="16">
        <f t="shared" si="12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9"/>
        <v>1.1385000000000001</v>
      </c>
      <c r="R1399" s="8">
        <f t="shared" si="126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14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127"/>
        <v>42556.874236111107</v>
      </c>
      <c r="K1400">
        <v>1465160334</v>
      </c>
      <c r="L1400" s="16">
        <f t="shared" si="12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9"/>
        <v>1.0968181818181819</v>
      </c>
      <c r="R1400" s="8">
        <f t="shared" si="126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14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127"/>
        <v>41919.004317129627</v>
      </c>
      <c r="K1401">
        <v>1410048373</v>
      </c>
      <c r="L1401" s="16">
        <f t="shared" si="12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9"/>
        <v>1.2614444444444444</v>
      </c>
      <c r="R1401" s="8">
        <f t="shared" si="126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14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127"/>
        <v>42533.229166666672</v>
      </c>
      <c r="K1402">
        <v>1462695073</v>
      </c>
      <c r="L1402" s="16">
        <f t="shared" si="12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9"/>
        <v>1.6742857142857144</v>
      </c>
      <c r="R1402" s="8">
        <f t="shared" si="126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14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127"/>
        <v>41420.99622685185</v>
      </c>
      <c r="K1403">
        <v>1367798074</v>
      </c>
      <c r="L1403" s="16">
        <f t="shared" si="12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9"/>
        <v>4.9652000000000003</v>
      </c>
      <c r="R1403" s="8">
        <f t="shared" si="126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14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127"/>
        <v>42125.011701388896</v>
      </c>
      <c r="K1404">
        <v>1425259011</v>
      </c>
      <c r="L1404" s="16">
        <f t="shared" si="12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9"/>
        <v>1.0915999999999999</v>
      </c>
      <c r="R1404" s="8">
        <f t="shared" si="126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14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127"/>
        <v>41481.062905092593</v>
      </c>
      <c r="K1405">
        <v>1372210235</v>
      </c>
      <c r="L1405" s="16">
        <f t="shared" si="12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9"/>
        <v>1.0257499999999999</v>
      </c>
      <c r="R1405" s="8">
        <f t="shared" si="126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4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127"/>
        <v>42057.510243055556</v>
      </c>
      <c r="K1406">
        <v>1422447285</v>
      </c>
      <c r="L1406" s="16">
        <f t="shared" si="12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9"/>
        <v>1.6620689655172414E-2</v>
      </c>
      <c r="R1406" s="8">
        <f t="shared" si="126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4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127"/>
        <v>41971.722233796296</v>
      </c>
      <c r="K1407">
        <v>1414599601</v>
      </c>
      <c r="L1407" s="16">
        <f t="shared" si="12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9"/>
        <v>4.1999999999999997E-3</v>
      </c>
      <c r="R1407" s="8">
        <f t="shared" si="126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4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127"/>
        <v>42350.416666666672</v>
      </c>
      <c r="K1408">
        <v>1445336607</v>
      </c>
      <c r="L1408" s="16">
        <f t="shared" si="12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9"/>
        <v>1.25E-3</v>
      </c>
      <c r="R1408" s="8">
        <f t="shared" si="126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4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127"/>
        <v>41863.536782407406</v>
      </c>
      <c r="K1409">
        <v>1405687978</v>
      </c>
      <c r="L1409" s="16">
        <f t="shared" si="12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9"/>
        <v>5.0000000000000001E-3</v>
      </c>
      <c r="R1409" s="8">
        <f t="shared" si="126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4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si="127"/>
        <v>42321.913842592592</v>
      </c>
      <c r="K1410">
        <v>1444856156</v>
      </c>
      <c r="L1410" s="16">
        <f t="shared" si="12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9"/>
        <v>7.1999999999999995E-2</v>
      </c>
      <c r="R1410" s="8">
        <f t="shared" ref="R1410:R1473" si="132">pledged/backers_count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4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ref="J1411:J1474" si="133">(((I1411/60)/60)/24)+DATE(1970,1,1)</f>
        <v>42005.175173611111</v>
      </c>
      <c r="K1411">
        <v>1414897935</v>
      </c>
      <c r="L1411" s="16">
        <f t="shared" ref="L1411:L1474" si="13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5">E1411/D1411</f>
        <v>0</v>
      </c>
      <c r="R1411" s="8" t="e">
        <f t="shared" si="132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4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133"/>
        <v>42524.318518518514</v>
      </c>
      <c r="K1412">
        <v>1461051520</v>
      </c>
      <c r="L1412" s="16">
        <f t="shared" si="13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5"/>
        <v>1.6666666666666666E-4</v>
      </c>
      <c r="R1412" s="8">
        <f t="shared" si="132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4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133"/>
        <v>42041.059027777781</v>
      </c>
      <c r="K1413">
        <v>1420766700</v>
      </c>
      <c r="L1413" s="16">
        <f t="shared" si="13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5"/>
        <v>2.3333333333333335E-3</v>
      </c>
      <c r="R1413" s="8">
        <f t="shared" si="132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4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133"/>
        <v>41977.063645833332</v>
      </c>
      <c r="K1414">
        <v>1415064699</v>
      </c>
      <c r="L1414" s="16">
        <f t="shared" si="13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5"/>
        <v>4.5714285714285714E-2</v>
      </c>
      <c r="R1414" s="8">
        <f t="shared" si="132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4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133"/>
        <v>42420.437152777777</v>
      </c>
      <c r="K1415">
        <v>1450780170</v>
      </c>
      <c r="L1415" s="16">
        <f t="shared" si="13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5"/>
        <v>0.05</v>
      </c>
      <c r="R1415" s="8">
        <f t="shared" si="132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4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133"/>
        <v>42738.25309027778</v>
      </c>
      <c r="K1416">
        <v>1480831467</v>
      </c>
      <c r="L1416" s="16">
        <f t="shared" si="13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5"/>
        <v>2E-3</v>
      </c>
      <c r="R1416" s="8">
        <f t="shared" si="132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4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133"/>
        <v>42232.675821759258</v>
      </c>
      <c r="K1417">
        <v>1436285591</v>
      </c>
      <c r="L1417" s="16">
        <f t="shared" si="13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5"/>
        <v>0.18181818181818182</v>
      </c>
      <c r="R1417" s="8">
        <f t="shared" si="132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4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133"/>
        <v>42329.967812499999</v>
      </c>
      <c r="K1418">
        <v>1445552019</v>
      </c>
      <c r="L1418" s="16">
        <f t="shared" si="13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5"/>
        <v>0</v>
      </c>
      <c r="R1418" s="8" t="e">
        <f t="shared" si="132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4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133"/>
        <v>42262.465972222228</v>
      </c>
      <c r="K1419">
        <v>1439696174</v>
      </c>
      <c r="L1419" s="16">
        <f t="shared" si="13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5"/>
        <v>1.2222222222222223E-2</v>
      </c>
      <c r="R1419" s="8">
        <f t="shared" si="132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4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133"/>
        <v>42425.456412037034</v>
      </c>
      <c r="K1420">
        <v>1453805834</v>
      </c>
      <c r="L1420" s="16">
        <f t="shared" si="13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5"/>
        <v>2E-3</v>
      </c>
      <c r="R1420" s="8">
        <f t="shared" si="132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4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133"/>
        <v>42652.456238425926</v>
      </c>
      <c r="K1421">
        <v>1473418619</v>
      </c>
      <c r="L1421" s="16">
        <f t="shared" si="13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5"/>
        <v>7.0634920634920634E-2</v>
      </c>
      <c r="R1421" s="8">
        <f t="shared" si="132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4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133"/>
        <v>42549.667662037042</v>
      </c>
      <c r="K1422">
        <v>1464969686</v>
      </c>
      <c r="L1422" s="16">
        <f t="shared" si="13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5"/>
        <v>2.7272727272727271E-2</v>
      </c>
      <c r="R1422" s="8">
        <f t="shared" si="132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4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133"/>
        <v>42043.915613425925</v>
      </c>
      <c r="K1423">
        <v>1420840709</v>
      </c>
      <c r="L1423" s="16">
        <f t="shared" si="13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5"/>
        <v>1E-3</v>
      </c>
      <c r="R1423" s="8">
        <f t="shared" si="132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4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133"/>
        <v>42634.239629629628</v>
      </c>
      <c r="K1424">
        <v>1471844704</v>
      </c>
      <c r="L1424" s="16">
        <f t="shared" si="13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5"/>
        <v>1.0399999999999999E-3</v>
      </c>
      <c r="R1424" s="8">
        <f t="shared" si="132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4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133"/>
        <v>42370.360312500001</v>
      </c>
      <c r="K1425">
        <v>1449045531</v>
      </c>
      <c r="L1425" s="16">
        <f t="shared" si="13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5"/>
        <v>3.3333333333333335E-3</v>
      </c>
      <c r="R1425" s="8">
        <f t="shared" si="132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4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133"/>
        <v>42689.759282407409</v>
      </c>
      <c r="K1426">
        <v>1478106802</v>
      </c>
      <c r="L1426" s="16">
        <f t="shared" si="13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5"/>
        <v>0.2036</v>
      </c>
      <c r="R1426" s="8">
        <f t="shared" si="132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4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133"/>
        <v>42123.131469907406</v>
      </c>
      <c r="K1427">
        <v>1427684959</v>
      </c>
      <c r="L1427" s="16">
        <f t="shared" si="13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5"/>
        <v>0</v>
      </c>
      <c r="R1427" s="8" t="e">
        <f t="shared" si="132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4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133"/>
        <v>42240.390277777777</v>
      </c>
      <c r="K1428">
        <v>1435224120</v>
      </c>
      <c r="L1428" s="16">
        <f t="shared" si="13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5"/>
        <v>0</v>
      </c>
      <c r="R1428" s="8" t="e">
        <f t="shared" si="132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4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133"/>
        <v>42631.851678240739</v>
      </c>
      <c r="K1429">
        <v>1471638385</v>
      </c>
      <c r="L1429" s="16">
        <f t="shared" si="13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5"/>
        <v>8.3799999999999999E-2</v>
      </c>
      <c r="R1429" s="8">
        <f t="shared" si="132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4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133"/>
        <v>42462.338159722218</v>
      </c>
      <c r="K1430">
        <v>1456996017</v>
      </c>
      <c r="L1430" s="16">
        <f t="shared" si="13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5"/>
        <v>4.4999999999999998E-2</v>
      </c>
      <c r="R1430" s="8">
        <f t="shared" si="132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4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133"/>
        <v>42104.060671296291</v>
      </c>
      <c r="K1431">
        <v>1426037242</v>
      </c>
      <c r="L1431" s="16">
        <f t="shared" si="13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5"/>
        <v>0</v>
      </c>
      <c r="R1431" s="8" t="e">
        <f t="shared" si="132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4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133"/>
        <v>41992.813518518517</v>
      </c>
      <c r="K1432">
        <v>1416339088</v>
      </c>
      <c r="L1432" s="16">
        <f t="shared" si="13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5"/>
        <v>8.0600000000000005E-2</v>
      </c>
      <c r="R1432" s="8">
        <f t="shared" si="132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4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133"/>
        <v>42334.252500000002</v>
      </c>
      <c r="K1433">
        <v>1445922216</v>
      </c>
      <c r="L1433" s="16">
        <f t="shared" si="13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5"/>
        <v>0.31947058823529412</v>
      </c>
      <c r="R1433" s="8">
        <f t="shared" si="132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4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133"/>
        <v>42205.780416666668</v>
      </c>
      <c r="K1434">
        <v>1434825828</v>
      </c>
      <c r="L1434" s="16">
        <f t="shared" si="13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5"/>
        <v>0</v>
      </c>
      <c r="R1434" s="8" t="e">
        <f t="shared" si="132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4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133"/>
        <v>42714.458333333328</v>
      </c>
      <c r="K1435">
        <v>1477839675</v>
      </c>
      <c r="L1435" s="16">
        <f t="shared" si="13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5"/>
        <v>6.7083333333333328E-2</v>
      </c>
      <c r="R1435" s="8">
        <f t="shared" si="132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4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133"/>
        <v>42163.625</v>
      </c>
      <c r="K1436">
        <v>1431973478</v>
      </c>
      <c r="L1436" s="16">
        <f t="shared" si="13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5"/>
        <v>9.987804878048781E-2</v>
      </c>
      <c r="R1436" s="8">
        <f t="shared" si="132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4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133"/>
        <v>42288.780324074076</v>
      </c>
      <c r="K1437">
        <v>1441997020</v>
      </c>
      <c r="L1437" s="16">
        <f t="shared" si="13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5"/>
        <v>1E-3</v>
      </c>
      <c r="R1437" s="8">
        <f t="shared" si="132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4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133"/>
        <v>42421.35019675926</v>
      </c>
      <c r="K1438">
        <v>1453451057</v>
      </c>
      <c r="L1438" s="16">
        <f t="shared" si="13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5"/>
        <v>7.7000000000000002E-3</v>
      </c>
      <c r="R1438" s="8">
        <f t="shared" si="132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4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133"/>
        <v>41833.207638888889</v>
      </c>
      <c r="K1439">
        <v>1402058739</v>
      </c>
      <c r="L1439" s="16">
        <f t="shared" si="13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5"/>
        <v>0.26900000000000002</v>
      </c>
      <c r="R1439" s="8">
        <f t="shared" si="132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4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133"/>
        <v>42487.579861111109</v>
      </c>
      <c r="K1440">
        <v>1459198499</v>
      </c>
      <c r="L1440" s="16">
        <f t="shared" si="13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5"/>
        <v>0.03</v>
      </c>
      <c r="R1440" s="8">
        <f t="shared" si="132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4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133"/>
        <v>42070.829872685179</v>
      </c>
      <c r="K1441">
        <v>1423166101</v>
      </c>
      <c r="L1441" s="16">
        <f t="shared" si="13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5"/>
        <v>6.6055045871559637E-2</v>
      </c>
      <c r="R1441" s="8">
        <f t="shared" si="132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4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133"/>
        <v>42516.748414351852</v>
      </c>
      <c r="K1442">
        <v>1461693463</v>
      </c>
      <c r="L1442" s="16">
        <f t="shared" si="13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5"/>
        <v>7.6923076923076926E-5</v>
      </c>
      <c r="R1442" s="8">
        <f t="shared" si="132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4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133"/>
        <v>42258.765844907408</v>
      </c>
      <c r="K1443">
        <v>1436811769</v>
      </c>
      <c r="L1443" s="16">
        <f t="shared" si="13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5"/>
        <v>1.1222222222222222E-2</v>
      </c>
      <c r="R1443" s="8">
        <f t="shared" si="132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4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133"/>
        <v>42515.64534722222</v>
      </c>
      <c r="K1444">
        <v>1461598158</v>
      </c>
      <c r="L1444" s="16">
        <f t="shared" si="13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5"/>
        <v>0</v>
      </c>
      <c r="R1444" s="8" t="e">
        <f t="shared" si="132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4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133"/>
        <v>42737.926030092596</v>
      </c>
      <c r="K1445">
        <v>1480803209</v>
      </c>
      <c r="L1445" s="16">
        <f t="shared" si="13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5"/>
        <v>0</v>
      </c>
      <c r="R1445" s="8" t="e">
        <f t="shared" si="132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4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133"/>
        <v>42259.873402777783</v>
      </c>
      <c r="K1446">
        <v>1436907462</v>
      </c>
      <c r="L1446" s="16">
        <f t="shared" si="13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5"/>
        <v>0</v>
      </c>
      <c r="R1446" s="8" t="e">
        <f t="shared" si="132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4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133"/>
        <v>42169.542303240742</v>
      </c>
      <c r="K1447">
        <v>1431694855</v>
      </c>
      <c r="L1447" s="16">
        <f t="shared" si="13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5"/>
        <v>0</v>
      </c>
      <c r="R1447" s="8" t="e">
        <f t="shared" si="132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4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133"/>
        <v>42481.447662037041</v>
      </c>
      <c r="K1448">
        <v>1459507478</v>
      </c>
      <c r="L1448" s="16">
        <f t="shared" si="13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5"/>
        <v>0</v>
      </c>
      <c r="R1448" s="8" t="e">
        <f t="shared" si="132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4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133"/>
        <v>42559.730717592596</v>
      </c>
      <c r="K1449">
        <v>1465407134</v>
      </c>
      <c r="L1449" s="16">
        <f t="shared" si="13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5"/>
        <v>1.4999999999999999E-4</v>
      </c>
      <c r="R1449" s="8">
        <f t="shared" si="132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4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133"/>
        <v>42146.225694444445</v>
      </c>
      <c r="K1450">
        <v>1429655318</v>
      </c>
      <c r="L1450" s="16">
        <f t="shared" si="13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5"/>
        <v>0</v>
      </c>
      <c r="R1450" s="8" t="e">
        <f t="shared" si="132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4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133"/>
        <v>42134.811400462961</v>
      </c>
      <c r="K1451">
        <v>1427138905</v>
      </c>
      <c r="L1451" s="16">
        <f t="shared" si="13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5"/>
        <v>0</v>
      </c>
      <c r="R1451" s="8" t="e">
        <f t="shared" si="132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4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133"/>
        <v>42420.171261574069</v>
      </c>
      <c r="K1452">
        <v>1453349197</v>
      </c>
      <c r="L1452" s="16">
        <f t="shared" si="13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5"/>
        <v>1.0000000000000001E-5</v>
      </c>
      <c r="R1452" s="8">
        <f t="shared" si="132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14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133"/>
        <v>41962.00068287037</v>
      </c>
      <c r="K1453">
        <v>1413759659</v>
      </c>
      <c r="L1453" s="16">
        <f t="shared" si="13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5"/>
        <v>1.0554089709762533E-4</v>
      </c>
      <c r="R1453" s="8">
        <f t="shared" si="132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14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133"/>
        <v>41848.703275462962</v>
      </c>
      <c r="K1454">
        <v>1403974363</v>
      </c>
      <c r="L1454" s="16">
        <f t="shared" si="13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5"/>
        <v>0</v>
      </c>
      <c r="R1454" s="8" t="e">
        <f t="shared" si="132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14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133"/>
        <v>42840.654479166667</v>
      </c>
      <c r="K1455">
        <v>1488386547</v>
      </c>
      <c r="L1455" s="16">
        <f t="shared" si="13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5"/>
        <v>0</v>
      </c>
      <c r="R1455" s="8" t="e">
        <f t="shared" si="132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14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133"/>
        <v>42484.915972222225</v>
      </c>
      <c r="K1456">
        <v>1459716480</v>
      </c>
      <c r="L1456" s="16">
        <f t="shared" si="13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5"/>
        <v>8.5714285714285719E-3</v>
      </c>
      <c r="R1456" s="8">
        <f t="shared" si="132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14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133"/>
        <v>41887.568749999999</v>
      </c>
      <c r="K1457">
        <v>1405181320</v>
      </c>
      <c r="L1457" s="16">
        <f t="shared" si="13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5"/>
        <v>0.105</v>
      </c>
      <c r="R1457" s="8">
        <f t="shared" si="132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14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133"/>
        <v>42738.668576388889</v>
      </c>
      <c r="K1458">
        <v>1480867365</v>
      </c>
      <c r="L1458" s="16">
        <f t="shared" si="13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5"/>
        <v>2.9000000000000001E-2</v>
      </c>
      <c r="R1458" s="8">
        <f t="shared" si="132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14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133"/>
        <v>42319.938009259262</v>
      </c>
      <c r="K1459">
        <v>1444685444</v>
      </c>
      <c r="L1459" s="16">
        <f t="shared" si="13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5"/>
        <v>0</v>
      </c>
      <c r="R1459" s="8" t="e">
        <f t="shared" si="132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14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133"/>
        <v>41862.166666666664</v>
      </c>
      <c r="K1460">
        <v>1405097760</v>
      </c>
      <c r="L1460" s="16">
        <f t="shared" si="13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5"/>
        <v>0</v>
      </c>
      <c r="R1460" s="8" t="e">
        <f t="shared" si="132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14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133"/>
        <v>42340.725694444445</v>
      </c>
      <c r="K1461">
        <v>1446612896</v>
      </c>
      <c r="L1461" s="16">
        <f t="shared" si="13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5"/>
        <v>0</v>
      </c>
      <c r="R1461" s="8" t="e">
        <f t="shared" si="132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14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133"/>
        <v>41973.989583333328</v>
      </c>
      <c r="K1462">
        <v>1412371898</v>
      </c>
      <c r="L1462" s="16">
        <f t="shared" si="13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5"/>
        <v>0</v>
      </c>
      <c r="R1462" s="8" t="e">
        <f t="shared" si="132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14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133"/>
        <v>41933</v>
      </c>
      <c r="K1463">
        <v>1410967754</v>
      </c>
      <c r="L1463" s="16">
        <f t="shared" si="13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5"/>
        <v>1.012446</v>
      </c>
      <c r="R1463" s="8">
        <f t="shared" si="132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14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133"/>
        <v>41374.662858796299</v>
      </c>
      <c r="K1464">
        <v>1363017271</v>
      </c>
      <c r="L1464" s="16">
        <f t="shared" si="13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5"/>
        <v>1.085175</v>
      </c>
      <c r="R1464" s="8">
        <f t="shared" si="132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14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133"/>
        <v>41371.869652777779</v>
      </c>
      <c r="K1465">
        <v>1361483538</v>
      </c>
      <c r="L1465" s="16">
        <f t="shared" si="13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5"/>
        <v>1.4766666666666666</v>
      </c>
      <c r="R1465" s="8">
        <f t="shared" si="132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14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133"/>
        <v>41321.661550925928</v>
      </c>
      <c r="K1466">
        <v>1358437958</v>
      </c>
      <c r="L1466" s="16">
        <f t="shared" si="13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5"/>
        <v>1.6319999999999999</v>
      </c>
      <c r="R1466" s="8">
        <f t="shared" si="132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14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133"/>
        <v>40990.125</v>
      </c>
      <c r="K1467">
        <v>1329759452</v>
      </c>
      <c r="L1467" s="16">
        <f t="shared" si="13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5"/>
        <v>4.5641449999999999</v>
      </c>
      <c r="R1467" s="8">
        <f t="shared" si="132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14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133"/>
        <v>42381.208333333328</v>
      </c>
      <c r="K1468">
        <v>1449029266</v>
      </c>
      <c r="L1468" s="16">
        <f t="shared" si="13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5"/>
        <v>1.0787731249999999</v>
      </c>
      <c r="R1468" s="8">
        <f t="shared" si="132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14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133"/>
        <v>40993.760243055556</v>
      </c>
      <c r="K1469">
        <v>1327518885</v>
      </c>
      <c r="L1469" s="16">
        <f t="shared" si="13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5"/>
        <v>1.1508</v>
      </c>
      <c r="R1469" s="8">
        <f t="shared" si="132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14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133"/>
        <v>40706.014456018522</v>
      </c>
      <c r="K1470">
        <v>1302654049</v>
      </c>
      <c r="L1470" s="16">
        <f t="shared" si="13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5"/>
        <v>1.0236842105263158</v>
      </c>
      <c r="R1470" s="8">
        <f t="shared" si="132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14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133"/>
        <v>41320.598483796297</v>
      </c>
      <c r="K1471">
        <v>1358346109</v>
      </c>
      <c r="L1471" s="16">
        <f t="shared" si="13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5"/>
        <v>1.0842485875706214</v>
      </c>
      <c r="R1471" s="8">
        <f t="shared" si="132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14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133"/>
        <v>41271.827118055553</v>
      </c>
      <c r="K1472">
        <v>1354909863</v>
      </c>
      <c r="L1472" s="16">
        <f t="shared" si="13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5"/>
        <v>1.2513333333333334</v>
      </c>
      <c r="R1472" s="8">
        <f t="shared" si="132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14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133"/>
        <v>42103.957569444443</v>
      </c>
      <c r="K1473">
        <v>1426028334</v>
      </c>
      <c r="L1473" s="16">
        <f t="shared" si="13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5"/>
        <v>1.03840625</v>
      </c>
      <c r="R1473" s="8">
        <f t="shared" si="132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14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si="133"/>
        <v>41563.542858796296</v>
      </c>
      <c r="K1474">
        <v>1379336503</v>
      </c>
      <c r="L1474" s="16">
        <f t="shared" si="13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5"/>
        <v>1.3870400000000001</v>
      </c>
      <c r="R1474" s="8">
        <f t="shared" ref="R1474:R1537" si="138">pledged/backers_count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14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ref="J1475:J1538" si="139">(((I1475/60)/60)/24)+DATE(1970,1,1)</f>
        <v>40969.979618055557</v>
      </c>
      <c r="K1475">
        <v>1328052639</v>
      </c>
      <c r="L1475" s="16">
        <f t="shared" ref="L1475:L1538" si="14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1">E1475/D1475</f>
        <v>1.20516</v>
      </c>
      <c r="R1475" s="8">
        <f t="shared" si="138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14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139"/>
        <v>41530.727916666663</v>
      </c>
      <c r="K1476">
        <v>1376501292</v>
      </c>
      <c r="L1476" s="16">
        <f t="shared" si="14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1"/>
        <v>1.1226666666666667</v>
      </c>
      <c r="R1476" s="8">
        <f t="shared" si="138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14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139"/>
        <v>41993.207638888889</v>
      </c>
      <c r="K1477">
        <v>1416244863</v>
      </c>
      <c r="L1477" s="16">
        <f t="shared" si="14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1"/>
        <v>1.8866966666666667</v>
      </c>
      <c r="R1477" s="8">
        <f t="shared" si="138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14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139"/>
        <v>40796.041921296295</v>
      </c>
      <c r="K1478">
        <v>1313024422</v>
      </c>
      <c r="L1478" s="16">
        <f t="shared" si="14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1"/>
        <v>6.6155466666666669</v>
      </c>
      <c r="R1478" s="8">
        <f t="shared" si="138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14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139"/>
        <v>40900.125</v>
      </c>
      <c r="K1479">
        <v>1319467604</v>
      </c>
      <c r="L1479" s="16">
        <f t="shared" si="14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1"/>
        <v>1.1131</v>
      </c>
      <c r="R1479" s="8">
        <f t="shared" si="138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14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139"/>
        <v>41408.871678240743</v>
      </c>
      <c r="K1480">
        <v>1367355313</v>
      </c>
      <c r="L1480" s="16">
        <f t="shared" si="14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1"/>
        <v>11.8161422</v>
      </c>
      <c r="R1480" s="8">
        <f t="shared" si="138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14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139"/>
        <v>41769.165972222225</v>
      </c>
      <c r="K1481">
        <v>1398448389</v>
      </c>
      <c r="L1481" s="16">
        <f t="shared" si="14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1"/>
        <v>1.37375</v>
      </c>
      <c r="R1481" s="8">
        <f t="shared" si="138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14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139"/>
        <v>41481.708333333336</v>
      </c>
      <c r="K1482">
        <v>1373408699</v>
      </c>
      <c r="L1482" s="16">
        <f t="shared" si="14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1"/>
        <v>1.170404</v>
      </c>
      <c r="R1482" s="8">
        <f t="shared" si="138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4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139"/>
        <v>41580.922974537039</v>
      </c>
      <c r="K1483">
        <v>1380838145</v>
      </c>
      <c r="L1483" s="16">
        <f t="shared" si="14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1"/>
        <v>2.1000000000000001E-2</v>
      </c>
      <c r="R1483" s="8">
        <f t="shared" si="138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4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139"/>
        <v>41159.32708333333</v>
      </c>
      <c r="K1484">
        <v>1345062936</v>
      </c>
      <c r="L1484" s="16">
        <f t="shared" si="14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1"/>
        <v>1E-3</v>
      </c>
      <c r="R1484" s="8">
        <f t="shared" si="138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4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139"/>
        <v>42573.192997685182</v>
      </c>
      <c r="K1485">
        <v>1467002275</v>
      </c>
      <c r="L1485" s="16">
        <f t="shared" si="14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1"/>
        <v>7.1428571428571426E-3</v>
      </c>
      <c r="R1485" s="8">
        <f t="shared" si="138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4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139"/>
        <v>41111.618750000001</v>
      </c>
      <c r="K1486">
        <v>1337834963</v>
      </c>
      <c r="L1486" s="16">
        <f t="shared" si="14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1"/>
        <v>0</v>
      </c>
      <c r="R1486" s="8" t="e">
        <f t="shared" si="138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4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139"/>
        <v>42175.795983796299</v>
      </c>
      <c r="K1487">
        <v>1430939173</v>
      </c>
      <c r="L1487" s="16">
        <f t="shared" si="14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1"/>
        <v>2.2388059701492536E-2</v>
      </c>
      <c r="R1487" s="8">
        <f t="shared" si="138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4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139"/>
        <v>42062.168530092589</v>
      </c>
      <c r="K1488">
        <v>1422417761</v>
      </c>
      <c r="L1488" s="16">
        <f t="shared" si="14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1"/>
        <v>2.3999999999999998E-3</v>
      </c>
      <c r="R1488" s="8">
        <f t="shared" si="138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4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139"/>
        <v>42584.917488425926</v>
      </c>
      <c r="K1489">
        <v>1467583271</v>
      </c>
      <c r="L1489" s="16">
        <f t="shared" si="14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1"/>
        <v>0</v>
      </c>
      <c r="R1489" s="8" t="e">
        <f t="shared" si="138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4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139"/>
        <v>41644.563194444447</v>
      </c>
      <c r="K1490">
        <v>1386336660</v>
      </c>
      <c r="L1490" s="16">
        <f t="shared" si="14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1"/>
        <v>2.4E-2</v>
      </c>
      <c r="R1490" s="8">
        <f t="shared" si="138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4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139"/>
        <v>41228.653379629628</v>
      </c>
      <c r="K1491">
        <v>1350398452</v>
      </c>
      <c r="L1491" s="16">
        <f t="shared" si="14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1"/>
        <v>0</v>
      </c>
      <c r="R1491" s="8" t="e">
        <f t="shared" si="138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4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139"/>
        <v>41549.561041666668</v>
      </c>
      <c r="K1492">
        <v>1378214874</v>
      </c>
      <c r="L1492" s="16">
        <f t="shared" si="14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1"/>
        <v>0.30862068965517242</v>
      </c>
      <c r="R1492" s="8">
        <f t="shared" si="138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4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139"/>
        <v>42050.651388888888</v>
      </c>
      <c r="K1493">
        <v>1418922443</v>
      </c>
      <c r="L1493" s="16">
        <f t="shared" si="14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1"/>
        <v>8.3333333333333329E-2</v>
      </c>
      <c r="R1493" s="8">
        <f t="shared" si="138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4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139"/>
        <v>40712.884791666671</v>
      </c>
      <c r="K1494">
        <v>1305839646</v>
      </c>
      <c r="L1494" s="16">
        <f t="shared" si="14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1"/>
        <v>7.4999999999999997E-3</v>
      </c>
      <c r="R1494" s="8">
        <f t="shared" si="138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4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139"/>
        <v>41441.866608796299</v>
      </c>
      <c r="K1495">
        <v>1368823675</v>
      </c>
      <c r="L1495" s="16">
        <f t="shared" si="14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1"/>
        <v>0</v>
      </c>
      <c r="R1495" s="8" t="e">
        <f t="shared" si="138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4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139"/>
        <v>42097.651388888888</v>
      </c>
      <c r="K1496">
        <v>1425489613</v>
      </c>
      <c r="L1496" s="16">
        <f t="shared" si="14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1"/>
        <v>8.8999999999999996E-2</v>
      </c>
      <c r="R1496" s="8">
        <f t="shared" si="138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4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139"/>
        <v>40782.789710648147</v>
      </c>
      <c r="K1497">
        <v>1311879431</v>
      </c>
      <c r="L1497" s="16">
        <f t="shared" si="14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1"/>
        <v>0</v>
      </c>
      <c r="R1497" s="8" t="e">
        <f t="shared" si="138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4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139"/>
        <v>41898.475219907406</v>
      </c>
      <c r="K1498">
        <v>1405682659</v>
      </c>
      <c r="L1498" s="16">
        <f t="shared" si="14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1"/>
        <v>0</v>
      </c>
      <c r="R1498" s="8" t="e">
        <f t="shared" si="138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4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139"/>
        <v>41486.821527777778</v>
      </c>
      <c r="K1499">
        <v>1371655522</v>
      </c>
      <c r="L1499" s="16">
        <f t="shared" si="14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1"/>
        <v>6.666666666666667E-5</v>
      </c>
      <c r="R1499" s="8">
        <f t="shared" si="138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4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139"/>
        <v>41885.983541666668</v>
      </c>
      <c r="K1500">
        <v>1405899378</v>
      </c>
      <c r="L1500" s="16">
        <f t="shared" si="14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1"/>
        <v>1.9E-2</v>
      </c>
      <c r="R1500" s="8">
        <f t="shared" si="138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4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139"/>
        <v>42587.007326388892</v>
      </c>
      <c r="K1501">
        <v>1465171833</v>
      </c>
      <c r="L1501" s="16">
        <f t="shared" si="14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1"/>
        <v>2.5000000000000001E-3</v>
      </c>
      <c r="R1501" s="8">
        <f t="shared" si="138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4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139"/>
        <v>41395.904594907406</v>
      </c>
      <c r="K1502">
        <v>1364852557</v>
      </c>
      <c r="L1502" s="16">
        <f t="shared" si="14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1"/>
        <v>0.25035714285714283</v>
      </c>
      <c r="R1502" s="8">
        <f t="shared" si="138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14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139"/>
        <v>42193.583599537036</v>
      </c>
      <c r="K1503">
        <v>1433772023</v>
      </c>
      <c r="L1503" s="16">
        <f t="shared" si="14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1"/>
        <v>1.6633076923076924</v>
      </c>
      <c r="R1503" s="8">
        <f t="shared" si="138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14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139"/>
        <v>42454.916666666672</v>
      </c>
      <c r="K1504">
        <v>1456491680</v>
      </c>
      <c r="L1504" s="16">
        <f t="shared" si="14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1"/>
        <v>1.0144545454545455</v>
      </c>
      <c r="R1504" s="8">
        <f t="shared" si="138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14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139"/>
        <v>42666.347233796296</v>
      </c>
      <c r="K1505">
        <v>1472026801</v>
      </c>
      <c r="L1505" s="16">
        <f t="shared" si="14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1"/>
        <v>1.0789146666666667</v>
      </c>
      <c r="R1505" s="8">
        <f t="shared" si="138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14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139"/>
        <v>41800.356249999997</v>
      </c>
      <c r="K1506">
        <v>1399996024</v>
      </c>
      <c r="L1506" s="16">
        <f t="shared" si="14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1"/>
        <v>2.7793846153846156</v>
      </c>
      <c r="R1506" s="8">
        <f t="shared" si="138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14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139"/>
        <v>42451.834027777775</v>
      </c>
      <c r="K1507">
        <v>1455446303</v>
      </c>
      <c r="L1507" s="16">
        <f t="shared" si="14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1"/>
        <v>1.0358125</v>
      </c>
      <c r="R1507" s="8">
        <f t="shared" si="138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14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139"/>
        <v>41844.785925925928</v>
      </c>
      <c r="K1508">
        <v>1403635904</v>
      </c>
      <c r="L1508" s="16">
        <f t="shared" si="14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1"/>
        <v>1.1140000000000001</v>
      </c>
      <c r="R1508" s="8">
        <f t="shared" si="138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14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139"/>
        <v>40313.340277777781</v>
      </c>
      <c r="K1509">
        <v>1268822909</v>
      </c>
      <c r="L1509" s="16">
        <f t="shared" si="14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1"/>
        <v>2.15</v>
      </c>
      <c r="R1509" s="8">
        <f t="shared" si="138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14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139"/>
        <v>41817.614363425928</v>
      </c>
      <c r="K1510">
        <v>1401201881</v>
      </c>
      <c r="L1510" s="16">
        <f t="shared" si="14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1"/>
        <v>1.1076216216216217</v>
      </c>
      <c r="R1510" s="8">
        <f t="shared" si="138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14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139"/>
        <v>42780.957638888889</v>
      </c>
      <c r="K1511">
        <v>1484570885</v>
      </c>
      <c r="L1511" s="16">
        <f t="shared" si="14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1"/>
        <v>1.2364125714285714</v>
      </c>
      <c r="R1511" s="8">
        <f t="shared" si="138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14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139"/>
        <v>41839.385162037033</v>
      </c>
      <c r="K1512">
        <v>1403169278</v>
      </c>
      <c r="L1512" s="16">
        <f t="shared" si="14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1"/>
        <v>1.0103500000000001</v>
      </c>
      <c r="R1512" s="8">
        <f t="shared" si="138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14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139"/>
        <v>42326.625046296293</v>
      </c>
      <c r="K1513">
        <v>1445263204</v>
      </c>
      <c r="L1513" s="16">
        <f t="shared" si="14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1"/>
        <v>1.1179285714285714</v>
      </c>
      <c r="R1513" s="8">
        <f t="shared" si="138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14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139"/>
        <v>42771.684479166666</v>
      </c>
      <c r="K1514">
        <v>1483719939</v>
      </c>
      <c r="L1514" s="16">
        <f t="shared" si="14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1"/>
        <v>5.5877142857142861</v>
      </c>
      <c r="R1514" s="8">
        <f t="shared" si="138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14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139"/>
        <v>41836.637337962966</v>
      </c>
      <c r="K1515">
        <v>1402931866</v>
      </c>
      <c r="L1515" s="16">
        <f t="shared" si="14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1"/>
        <v>1.5001875</v>
      </c>
      <c r="R1515" s="8">
        <f t="shared" si="138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14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139"/>
        <v>42274.597685185188</v>
      </c>
      <c r="K1516">
        <v>1439907640</v>
      </c>
      <c r="L1516" s="16">
        <f t="shared" si="14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1"/>
        <v>1.0647599999999999</v>
      </c>
      <c r="R1516" s="8">
        <f t="shared" si="138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14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139"/>
        <v>42445.211770833332</v>
      </c>
      <c r="K1517">
        <v>1455516297</v>
      </c>
      <c r="L1517" s="16">
        <f t="shared" si="14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1"/>
        <v>1.57189</v>
      </c>
      <c r="R1517" s="8">
        <f t="shared" si="138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14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139"/>
        <v>42649.583333333328</v>
      </c>
      <c r="K1518">
        <v>1473160292</v>
      </c>
      <c r="L1518" s="16">
        <f t="shared" si="14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1"/>
        <v>1.0865882352941176</v>
      </c>
      <c r="R1518" s="8">
        <f t="shared" si="138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14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139"/>
        <v>41979.25</v>
      </c>
      <c r="K1519">
        <v>1415194553</v>
      </c>
      <c r="L1519" s="16">
        <f t="shared" si="14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1"/>
        <v>1.6197999999999999</v>
      </c>
      <c r="R1519" s="8">
        <f t="shared" si="138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14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139"/>
        <v>41790.8200462963</v>
      </c>
      <c r="K1520">
        <v>1398973252</v>
      </c>
      <c r="L1520" s="16">
        <f t="shared" si="14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1"/>
        <v>2.0536666666666665</v>
      </c>
      <c r="R1520" s="8">
        <f t="shared" si="138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14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139"/>
        <v>41810.915972222225</v>
      </c>
      <c r="K1521">
        <v>1400867283</v>
      </c>
      <c r="L1521" s="16">
        <f t="shared" si="14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1"/>
        <v>1.033638888888889</v>
      </c>
      <c r="R1521" s="8">
        <f t="shared" si="138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14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139"/>
        <v>41992.166666666672</v>
      </c>
      <c r="K1522">
        <v>1415824513</v>
      </c>
      <c r="L1522" s="16">
        <f t="shared" si="14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1"/>
        <v>1.0347222222222223</v>
      </c>
      <c r="R1522" s="8">
        <f t="shared" si="138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14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139"/>
        <v>42528.167719907404</v>
      </c>
      <c r="K1523">
        <v>1462248091</v>
      </c>
      <c r="L1523" s="16">
        <f t="shared" si="14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1"/>
        <v>1.0681333333333334</v>
      </c>
      <c r="R1523" s="8">
        <f t="shared" si="138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14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139"/>
        <v>41929.830312500002</v>
      </c>
      <c r="K1524">
        <v>1410983739</v>
      </c>
      <c r="L1524" s="16">
        <f t="shared" si="14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1"/>
        <v>1.3896574712643677</v>
      </c>
      <c r="R1524" s="8">
        <f t="shared" si="138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14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139"/>
        <v>41996</v>
      </c>
      <c r="K1525">
        <v>1416592916</v>
      </c>
      <c r="L1525" s="16">
        <f t="shared" si="14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1"/>
        <v>1.2484324324324325</v>
      </c>
      <c r="R1525" s="8">
        <f t="shared" si="138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14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139"/>
        <v>42786.501041666663</v>
      </c>
      <c r="K1526">
        <v>1485000090</v>
      </c>
      <c r="L1526" s="16">
        <f t="shared" si="14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1"/>
        <v>2.0699999999999998</v>
      </c>
      <c r="R1526" s="8">
        <f t="shared" si="138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14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139"/>
        <v>42600.702986111108</v>
      </c>
      <c r="K1527">
        <v>1468947138</v>
      </c>
      <c r="L1527" s="16">
        <f t="shared" si="14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1"/>
        <v>1.7400576923076922</v>
      </c>
      <c r="R1527" s="8">
        <f t="shared" si="138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14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139"/>
        <v>42388.276006944448</v>
      </c>
      <c r="K1528">
        <v>1448951847</v>
      </c>
      <c r="L1528" s="16">
        <f t="shared" si="14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1"/>
        <v>1.2032608695652174</v>
      </c>
      <c r="R1528" s="8">
        <f t="shared" si="138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14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139"/>
        <v>42808.558865740735</v>
      </c>
      <c r="K1529">
        <v>1487082286</v>
      </c>
      <c r="L1529" s="16">
        <f t="shared" si="14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1"/>
        <v>1.1044428571428573</v>
      </c>
      <c r="R1529" s="8">
        <f t="shared" si="138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14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139"/>
        <v>42767</v>
      </c>
      <c r="K1530">
        <v>1483292122</v>
      </c>
      <c r="L1530" s="16">
        <f t="shared" si="14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1"/>
        <v>2.8156666666666665</v>
      </c>
      <c r="R1530" s="8">
        <f t="shared" si="138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14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139"/>
        <v>42082.587037037039</v>
      </c>
      <c r="K1531">
        <v>1424185520</v>
      </c>
      <c r="L1531" s="16">
        <f t="shared" si="14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1"/>
        <v>1.0067894736842105</v>
      </c>
      <c r="R1531" s="8">
        <f t="shared" si="138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14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139"/>
        <v>42300.767303240747</v>
      </c>
      <c r="K1532">
        <v>1443464695</v>
      </c>
      <c r="L1532" s="16">
        <f t="shared" si="14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1"/>
        <v>1.3482571428571428</v>
      </c>
      <c r="R1532" s="8">
        <f t="shared" si="138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14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139"/>
        <v>41974.125</v>
      </c>
      <c r="K1533">
        <v>1414610126</v>
      </c>
      <c r="L1533" s="16">
        <f t="shared" si="14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1"/>
        <v>1.7595744680851064</v>
      </c>
      <c r="R1533" s="8">
        <f t="shared" si="138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14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139"/>
        <v>42415.625</v>
      </c>
      <c r="K1534">
        <v>1453461865</v>
      </c>
      <c r="L1534" s="16">
        <f t="shared" si="14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1"/>
        <v>4.8402000000000003</v>
      </c>
      <c r="R1534" s="8">
        <f t="shared" si="138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14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139"/>
        <v>42492.165972222225</v>
      </c>
      <c r="K1535">
        <v>1457913777</v>
      </c>
      <c r="L1535" s="16">
        <f t="shared" si="14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1"/>
        <v>1.4514</v>
      </c>
      <c r="R1535" s="8">
        <f t="shared" si="138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14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139"/>
        <v>42251.67432870371</v>
      </c>
      <c r="K1536">
        <v>1438791062</v>
      </c>
      <c r="L1536" s="16">
        <f t="shared" si="14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1"/>
        <v>4.1773333333333333</v>
      </c>
      <c r="R1536" s="8">
        <f t="shared" si="138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14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139"/>
        <v>42513.916666666672</v>
      </c>
      <c r="K1537">
        <v>1461527631</v>
      </c>
      <c r="L1537" s="16">
        <f t="shared" si="14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1"/>
        <v>1.3242499999999999</v>
      </c>
      <c r="R1537" s="8">
        <f t="shared" si="138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14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si="139"/>
        <v>42243.802199074074</v>
      </c>
      <c r="K1538">
        <v>1438110910</v>
      </c>
      <c r="L1538" s="16">
        <f t="shared" si="14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1"/>
        <v>2.5030841666666666</v>
      </c>
      <c r="R1538" s="8">
        <f t="shared" ref="R1538:R1601" si="144">pledged/backers_count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14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ref="J1539:J1602" si="145">(((I1539/60)/60)/24)+DATE(1970,1,1)</f>
        <v>42588.75</v>
      </c>
      <c r="K1539">
        <v>1467358427</v>
      </c>
      <c r="L1539" s="16">
        <f t="shared" ref="L1539:L1602" si="14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7">E1539/D1539</f>
        <v>1.7989999999999999</v>
      </c>
      <c r="R1539" s="8">
        <f t="shared" si="144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14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145"/>
        <v>42026.782060185185</v>
      </c>
      <c r="K1540">
        <v>1418064370</v>
      </c>
      <c r="L1540" s="16">
        <f t="shared" si="14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7"/>
        <v>1.0262857142857142</v>
      </c>
      <c r="R1540" s="8">
        <f t="shared" si="144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14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145"/>
        <v>42738.919201388882</v>
      </c>
      <c r="K1541">
        <v>1480629819</v>
      </c>
      <c r="L1541" s="16">
        <f t="shared" si="14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7"/>
        <v>1.359861</v>
      </c>
      <c r="R1541" s="8">
        <f t="shared" si="144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14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145"/>
        <v>41969.052083333328</v>
      </c>
      <c r="K1542">
        <v>1414368616</v>
      </c>
      <c r="L1542" s="16">
        <f t="shared" si="14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7"/>
        <v>1.1786666666666668</v>
      </c>
      <c r="R1542" s="8">
        <f t="shared" si="144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4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145"/>
        <v>42004.712245370371</v>
      </c>
      <c r="K1543">
        <v>1417453538</v>
      </c>
      <c r="L1543" s="16">
        <f t="shared" si="14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7"/>
        <v>3.3333333333333332E-4</v>
      </c>
      <c r="R1543" s="8">
        <f t="shared" si="144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4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145"/>
        <v>42185.996527777781</v>
      </c>
      <c r="K1544">
        <v>1434412500</v>
      </c>
      <c r="L1544" s="16">
        <f t="shared" si="14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7"/>
        <v>0.04</v>
      </c>
      <c r="R1544" s="8">
        <f t="shared" si="144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4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145"/>
        <v>41965.551319444443</v>
      </c>
      <c r="K1545">
        <v>1414066434</v>
      </c>
      <c r="L1545" s="16">
        <f t="shared" si="14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7"/>
        <v>4.4444444444444444E-3</v>
      </c>
      <c r="R1545" s="8">
        <f t="shared" si="144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4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145"/>
        <v>42095.012499999997</v>
      </c>
      <c r="K1546">
        <v>1424222024</v>
      </c>
      <c r="L1546" s="16">
        <f t="shared" si="14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7"/>
        <v>0</v>
      </c>
      <c r="R1546" s="8" t="e">
        <f t="shared" si="144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4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145"/>
        <v>42065.886111111111</v>
      </c>
      <c r="K1547">
        <v>1422393234</v>
      </c>
      <c r="L1547" s="16">
        <f t="shared" si="14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7"/>
        <v>3.3333333333333332E-4</v>
      </c>
      <c r="R1547" s="8">
        <f t="shared" si="144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4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145"/>
        <v>41899.212951388887</v>
      </c>
      <c r="K1548">
        <v>1405746399</v>
      </c>
      <c r="L1548" s="16">
        <f t="shared" si="14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7"/>
        <v>0.28899999999999998</v>
      </c>
      <c r="R1548" s="8">
        <f t="shared" si="144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4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145"/>
        <v>42789.426875000005</v>
      </c>
      <c r="K1549">
        <v>1487240082</v>
      </c>
      <c r="L1549" s="16">
        <f t="shared" si="14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7"/>
        <v>0</v>
      </c>
      <c r="R1549" s="8" t="e">
        <f t="shared" si="144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4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145"/>
        <v>42316.923842592587</v>
      </c>
      <c r="K1550">
        <v>1444425020</v>
      </c>
      <c r="L1550" s="16">
        <f t="shared" si="14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7"/>
        <v>8.5714285714285715E-2</v>
      </c>
      <c r="R1550" s="8">
        <f t="shared" si="144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4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145"/>
        <v>42311.177766203706</v>
      </c>
      <c r="K1551">
        <v>1443928559</v>
      </c>
      <c r="L1551" s="16">
        <f t="shared" si="14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7"/>
        <v>0.34</v>
      </c>
      <c r="R1551" s="8">
        <f t="shared" si="144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4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145"/>
        <v>42502.449467592596</v>
      </c>
      <c r="K1552">
        <v>1460458034</v>
      </c>
      <c r="L1552" s="16">
        <f t="shared" si="14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7"/>
        <v>0.13466666666666666</v>
      </c>
      <c r="R1552" s="8">
        <f t="shared" si="144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4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145"/>
        <v>42151.824525462958</v>
      </c>
      <c r="K1553">
        <v>1430164039</v>
      </c>
      <c r="L1553" s="16">
        <f t="shared" si="14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7"/>
        <v>0</v>
      </c>
      <c r="R1553" s="8" t="e">
        <f t="shared" si="144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4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145"/>
        <v>41913.165972222225</v>
      </c>
      <c r="K1554">
        <v>1410366708</v>
      </c>
      <c r="L1554" s="16">
        <f t="shared" si="14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7"/>
        <v>0.49186046511627907</v>
      </c>
      <c r="R1554" s="8">
        <f t="shared" si="144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4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145"/>
        <v>42249.282951388886</v>
      </c>
      <c r="K1555">
        <v>1438584447</v>
      </c>
      <c r="L1555" s="16">
        <f t="shared" si="14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7"/>
        <v>0</v>
      </c>
      <c r="R1555" s="8" t="e">
        <f t="shared" si="144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4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145"/>
        <v>42218.252199074079</v>
      </c>
      <c r="K1556">
        <v>1435903390</v>
      </c>
      <c r="L1556" s="16">
        <f t="shared" si="14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7"/>
        <v>0</v>
      </c>
      <c r="R1556" s="8" t="e">
        <f t="shared" si="144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4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145"/>
        <v>42264.708333333328</v>
      </c>
      <c r="K1557">
        <v>1440513832</v>
      </c>
      <c r="L1557" s="16">
        <f t="shared" si="14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7"/>
        <v>0</v>
      </c>
      <c r="R1557" s="8" t="e">
        <f t="shared" si="144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4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145"/>
        <v>42555.153055555551</v>
      </c>
      <c r="K1558">
        <v>1465011624</v>
      </c>
      <c r="L1558" s="16">
        <f t="shared" si="14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7"/>
        <v>0.45133333333333331</v>
      </c>
      <c r="R1558" s="8">
        <f t="shared" si="144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4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145"/>
        <v>41902.65315972222</v>
      </c>
      <c r="K1559">
        <v>1408549233</v>
      </c>
      <c r="L1559" s="16">
        <f t="shared" si="14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7"/>
        <v>0.04</v>
      </c>
      <c r="R1559" s="8">
        <f t="shared" si="144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4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145"/>
        <v>42244.508333333331</v>
      </c>
      <c r="K1560">
        <v>1435656759</v>
      </c>
      <c r="L1560" s="16">
        <f t="shared" si="14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7"/>
        <v>4.6666666666666669E-2</v>
      </c>
      <c r="R1560" s="8">
        <f t="shared" si="144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4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145"/>
        <v>42123.05322916666</v>
      </c>
      <c r="K1561">
        <v>1428974199</v>
      </c>
      <c r="L1561" s="16">
        <f t="shared" si="14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7"/>
        <v>3.3333333333333335E-3</v>
      </c>
      <c r="R1561" s="8">
        <f t="shared" si="144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4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145"/>
        <v>41956.062418981484</v>
      </c>
      <c r="K1562">
        <v>1414110593</v>
      </c>
      <c r="L1562" s="16">
        <f t="shared" si="14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7"/>
        <v>3.7600000000000001E-2</v>
      </c>
      <c r="R1562" s="8">
        <f t="shared" si="144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14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145"/>
        <v>41585.083368055559</v>
      </c>
      <c r="K1563">
        <v>1381194003</v>
      </c>
      <c r="L1563" s="16">
        <f t="shared" si="14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7"/>
        <v>6.7000000000000002E-3</v>
      </c>
      <c r="R1563" s="8">
        <f t="shared" si="144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14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145"/>
        <v>40149.034722222219</v>
      </c>
      <c r="K1564">
        <v>1253712916</v>
      </c>
      <c r="L1564" s="16">
        <f t="shared" si="14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7"/>
        <v>0</v>
      </c>
      <c r="R1564" s="8" t="e">
        <f t="shared" si="144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14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145"/>
        <v>41712.700821759259</v>
      </c>
      <c r="K1565">
        <v>1389635351</v>
      </c>
      <c r="L1565" s="16">
        <f t="shared" si="14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7"/>
        <v>1.4166666666666666E-2</v>
      </c>
      <c r="R1565" s="8">
        <f t="shared" si="144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14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145"/>
        <v>42152.836805555555</v>
      </c>
      <c r="K1566">
        <v>1430124509</v>
      </c>
      <c r="L1566" s="16">
        <f t="shared" si="14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7"/>
        <v>1E-3</v>
      </c>
      <c r="R1566" s="8">
        <f t="shared" si="144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14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145"/>
        <v>40702.729872685188</v>
      </c>
      <c r="K1567">
        <v>1304962261</v>
      </c>
      <c r="L1567" s="16">
        <f t="shared" si="14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7"/>
        <v>2.5000000000000001E-2</v>
      </c>
      <c r="R1567" s="8">
        <f t="shared" si="144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14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145"/>
        <v>42578.916666666672</v>
      </c>
      <c r="K1568">
        <v>1467151204</v>
      </c>
      <c r="L1568" s="16">
        <f t="shared" si="14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7"/>
        <v>0.21249999999999999</v>
      </c>
      <c r="R1568" s="8">
        <f t="shared" si="144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14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145"/>
        <v>41687</v>
      </c>
      <c r="K1569">
        <v>1391293745</v>
      </c>
      <c r="L1569" s="16">
        <f t="shared" si="14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7"/>
        <v>4.1176470588235294E-2</v>
      </c>
      <c r="R1569" s="8">
        <f t="shared" si="144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14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145"/>
        <v>41997.062326388885</v>
      </c>
      <c r="K1570">
        <v>1416360585</v>
      </c>
      <c r="L1570" s="16">
        <f t="shared" si="14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7"/>
        <v>0.13639999999999999</v>
      </c>
      <c r="R1570" s="8">
        <f t="shared" si="144"/>
        <v>155</v>
      </c>
      <c r="S1570" t="str">
        <f t="shared" si="148"/>
        <v>publishing</v>
      </c>
      <c r="T1570" t="str">
        <f t="shared" si="149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14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145"/>
        <v>41419.679560185185</v>
      </c>
      <c r="K1571">
        <v>1366906714</v>
      </c>
      <c r="L1571" s="16">
        <f t="shared" si="14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7"/>
        <v>0</v>
      </c>
      <c r="R1571" s="8" t="e">
        <f t="shared" si="144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14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145"/>
        <v>42468.771782407406</v>
      </c>
      <c r="K1572">
        <v>1457551882</v>
      </c>
      <c r="L1572" s="16">
        <f t="shared" si="14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7"/>
        <v>0.41399999999999998</v>
      </c>
      <c r="R1572" s="8">
        <f t="shared" si="144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14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145"/>
        <v>42174.769479166673</v>
      </c>
      <c r="K1573">
        <v>1432146483</v>
      </c>
      <c r="L1573" s="16">
        <f t="shared" si="14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7"/>
        <v>6.6115702479338841E-3</v>
      </c>
      <c r="R1573" s="8">
        <f t="shared" si="144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14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145"/>
        <v>42428.999305555553</v>
      </c>
      <c r="K1574">
        <v>1454546859</v>
      </c>
      <c r="L1574" s="16">
        <f t="shared" si="14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7"/>
        <v>0.05</v>
      </c>
      <c r="R1574" s="8">
        <f t="shared" si="144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14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145"/>
        <v>42826.165972222225</v>
      </c>
      <c r="K1575">
        <v>1487548802</v>
      </c>
      <c r="L1575" s="16">
        <f t="shared" si="14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7"/>
        <v>2.4777777777777777E-2</v>
      </c>
      <c r="R1575" s="8">
        <f t="shared" si="144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14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145"/>
        <v>42052.927418981482</v>
      </c>
      <c r="K1576">
        <v>1421187329</v>
      </c>
      <c r="L1576" s="16">
        <f t="shared" si="14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7"/>
        <v>5.0599999999999999E-2</v>
      </c>
      <c r="R1576" s="8">
        <f t="shared" si="144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14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145"/>
        <v>41829.524259259262</v>
      </c>
      <c r="K1577">
        <v>1402317296</v>
      </c>
      <c r="L1577" s="16">
        <f t="shared" si="14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7"/>
        <v>0.2291</v>
      </c>
      <c r="R1577" s="8">
        <f t="shared" si="144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14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145"/>
        <v>42185.879259259258</v>
      </c>
      <c r="K1578">
        <v>1431810368</v>
      </c>
      <c r="L1578" s="16">
        <f t="shared" si="14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7"/>
        <v>0.13</v>
      </c>
      <c r="R1578" s="8">
        <f t="shared" si="144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14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145"/>
        <v>41114.847777777781</v>
      </c>
      <c r="K1579">
        <v>1337977248</v>
      </c>
      <c r="L1579" s="16">
        <f t="shared" si="14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7"/>
        <v>5.4999999999999997E-3</v>
      </c>
      <c r="R1579" s="8">
        <f t="shared" si="144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14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145"/>
        <v>40423.083333333336</v>
      </c>
      <c r="K1580">
        <v>1281317691</v>
      </c>
      <c r="L1580" s="16">
        <f t="shared" si="14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7"/>
        <v>0.10806536636794939</v>
      </c>
      <c r="R1580" s="8">
        <f t="shared" si="144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14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145"/>
        <v>41514.996423611112</v>
      </c>
      <c r="K1581">
        <v>1374882891</v>
      </c>
      <c r="L1581" s="16">
        <f t="shared" si="14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7"/>
        <v>8.4008400840084006E-3</v>
      </c>
      <c r="R1581" s="8">
        <f t="shared" si="144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14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145"/>
        <v>41050.050069444449</v>
      </c>
      <c r="K1582">
        <v>1332378726</v>
      </c>
      <c r="L1582" s="16">
        <f t="shared" si="14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7"/>
        <v>0</v>
      </c>
      <c r="R1582" s="8" t="e">
        <f t="shared" si="144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4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145"/>
        <v>42357.448958333334</v>
      </c>
      <c r="K1583">
        <v>1447757190</v>
      </c>
      <c r="L1583" s="16">
        <f t="shared" si="14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7"/>
        <v>5.0000000000000001E-3</v>
      </c>
      <c r="R1583" s="8">
        <f t="shared" si="144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4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145"/>
        <v>42303.888888888891</v>
      </c>
      <c r="K1584">
        <v>1440961053</v>
      </c>
      <c r="L1584" s="16">
        <f t="shared" si="14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7"/>
        <v>9.2999999999999999E-2</v>
      </c>
      <c r="R1584" s="8">
        <f t="shared" si="144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4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145"/>
        <v>41907.904988425929</v>
      </c>
      <c r="K1585">
        <v>1409089391</v>
      </c>
      <c r="L1585" s="16">
        <f t="shared" si="14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7"/>
        <v>7.5000000000000002E-4</v>
      </c>
      <c r="R1585" s="8">
        <f t="shared" si="144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4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145"/>
        <v>41789.649317129632</v>
      </c>
      <c r="K1586">
        <v>1400600101</v>
      </c>
      <c r="L1586" s="16">
        <f t="shared" si="14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7"/>
        <v>0</v>
      </c>
      <c r="R1586" s="8" t="e">
        <f t="shared" si="144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4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145"/>
        <v>42729.458333333328</v>
      </c>
      <c r="K1587">
        <v>1480800568</v>
      </c>
      <c r="L1587" s="16">
        <f t="shared" si="14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7"/>
        <v>0.79</v>
      </c>
      <c r="R1587" s="8">
        <f t="shared" si="144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4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145"/>
        <v>42099.062754629631</v>
      </c>
      <c r="K1588">
        <v>1425609022</v>
      </c>
      <c r="L1588" s="16">
        <f t="shared" si="14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7"/>
        <v>0</v>
      </c>
      <c r="R1588" s="8" t="e">
        <f t="shared" si="144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4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145"/>
        <v>41986.950983796298</v>
      </c>
      <c r="K1589">
        <v>1415918965</v>
      </c>
      <c r="L1589" s="16">
        <f t="shared" si="14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7"/>
        <v>1.3333333333333334E-4</v>
      </c>
      <c r="R1589" s="8">
        <f t="shared" si="144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4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145"/>
        <v>42035.841666666667</v>
      </c>
      <c r="K1590">
        <v>1420091999</v>
      </c>
      <c r="L1590" s="16">
        <f t="shared" si="14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7"/>
        <v>0</v>
      </c>
      <c r="R1590" s="8" t="e">
        <f t="shared" si="144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4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145"/>
        <v>42286.984791666662</v>
      </c>
      <c r="K1591">
        <v>1441841886</v>
      </c>
      <c r="L1591" s="16">
        <f t="shared" si="14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7"/>
        <v>0</v>
      </c>
      <c r="R1591" s="8" t="e">
        <f t="shared" si="144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4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145"/>
        <v>42270.857222222221</v>
      </c>
      <c r="K1592">
        <v>1440448464</v>
      </c>
      <c r="L1592" s="16">
        <f t="shared" si="14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7"/>
        <v>1.7000000000000001E-2</v>
      </c>
      <c r="R1592" s="8">
        <f t="shared" si="144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4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145"/>
        <v>42463.68450231482</v>
      </c>
      <c r="K1593">
        <v>1457112341</v>
      </c>
      <c r="L1593" s="16">
        <f t="shared" si="14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7"/>
        <v>0.29228571428571426</v>
      </c>
      <c r="R1593" s="8">
        <f t="shared" si="144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4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145"/>
        <v>42091.031076388885</v>
      </c>
      <c r="K1594">
        <v>1423619085</v>
      </c>
      <c r="L1594" s="16">
        <f t="shared" si="14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7"/>
        <v>0</v>
      </c>
      <c r="R1594" s="8" t="e">
        <f t="shared" si="144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4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145"/>
        <v>42063.845543981486</v>
      </c>
      <c r="K1595">
        <v>1422562655</v>
      </c>
      <c r="L1595" s="16">
        <f t="shared" si="14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7"/>
        <v>1.3636363636363637E-4</v>
      </c>
      <c r="R1595" s="8">
        <f t="shared" si="144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4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145"/>
        <v>42505.681249999994</v>
      </c>
      <c r="K1596">
        <v>1458147982</v>
      </c>
      <c r="L1596" s="16">
        <f t="shared" si="14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7"/>
        <v>0.20499999999999999</v>
      </c>
      <c r="R1596" s="8">
        <f t="shared" si="144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4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145"/>
        <v>41808.842361111114</v>
      </c>
      <c r="K1597">
        <v>1400634728</v>
      </c>
      <c r="L1597" s="16">
        <f t="shared" si="14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7"/>
        <v>2.8E-3</v>
      </c>
      <c r="R1597" s="8">
        <f t="shared" si="144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4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145"/>
        <v>41986.471863425926</v>
      </c>
      <c r="K1598">
        <v>1414577969</v>
      </c>
      <c r="L1598" s="16">
        <f t="shared" si="14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7"/>
        <v>2.3076923076923078E-2</v>
      </c>
      <c r="R1598" s="8">
        <f t="shared" si="144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4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145"/>
        <v>42633.354131944448</v>
      </c>
      <c r="K1599">
        <v>1471768197</v>
      </c>
      <c r="L1599" s="16">
        <f t="shared" si="14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7"/>
        <v>0</v>
      </c>
      <c r="R1599" s="8" t="e">
        <f t="shared" si="144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4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145"/>
        <v>42211.667337962965</v>
      </c>
      <c r="K1600">
        <v>1432742458</v>
      </c>
      <c r="L1600" s="16">
        <f t="shared" si="14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7"/>
        <v>1.25E-3</v>
      </c>
      <c r="R1600" s="8">
        <f t="shared" si="144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4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145"/>
        <v>42468.497407407413</v>
      </c>
      <c r="K1601">
        <v>1457528176</v>
      </c>
      <c r="L1601" s="16">
        <f t="shared" si="14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7"/>
        <v>0</v>
      </c>
      <c r="R1601" s="8" t="e">
        <f t="shared" si="144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4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si="145"/>
        <v>41835.21597222222</v>
      </c>
      <c r="K1602">
        <v>1401585752</v>
      </c>
      <c r="L1602" s="16">
        <f t="shared" si="14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7"/>
        <v>7.3400000000000007E-2</v>
      </c>
      <c r="R1602" s="8">
        <f t="shared" ref="R1602:R1665" si="150">pledged/backers_count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14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ref="J1603:J1666" si="151">(((I1603/60)/60)/24)+DATE(1970,1,1)</f>
        <v>40668.092974537038</v>
      </c>
      <c r="K1603">
        <v>1301969633</v>
      </c>
      <c r="L1603" s="16">
        <f t="shared" ref="L1603:L1666" si="15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3">E1603/D1603</f>
        <v>1.082492</v>
      </c>
      <c r="R1603" s="8">
        <f t="shared" si="150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14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151"/>
        <v>40830.958333333336</v>
      </c>
      <c r="K1604">
        <v>1314947317</v>
      </c>
      <c r="L1604" s="16">
        <f t="shared" si="15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3"/>
        <v>1.0016666666666667</v>
      </c>
      <c r="R1604" s="8">
        <f t="shared" si="150"/>
        <v>46.953125</v>
      </c>
      <c r="S1604" t="str">
        <f t="shared" si="154"/>
        <v>music</v>
      </c>
      <c r="T1604" t="str">
        <f t="shared" si="155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14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151"/>
        <v>40936.169664351852</v>
      </c>
      <c r="K1605">
        <v>1322539459</v>
      </c>
      <c r="L1605" s="16">
        <f t="shared" si="15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3"/>
        <v>1.0003299999999999</v>
      </c>
      <c r="R1605" s="8">
        <f t="shared" si="150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14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151"/>
        <v>40985.80364583333</v>
      </c>
      <c r="K1606">
        <v>1328559435</v>
      </c>
      <c r="L1606" s="16">
        <f t="shared" si="15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3"/>
        <v>1.2210714285714286</v>
      </c>
      <c r="R1606" s="8">
        <f t="shared" si="150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14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151"/>
        <v>40756.291666666664</v>
      </c>
      <c r="K1607">
        <v>1311380313</v>
      </c>
      <c r="L1607" s="16">
        <f t="shared" si="15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3"/>
        <v>1.0069333333333335</v>
      </c>
      <c r="R1607" s="8">
        <f t="shared" si="150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14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151"/>
        <v>40626.069884259261</v>
      </c>
      <c r="K1608">
        <v>1293158438</v>
      </c>
      <c r="L1608" s="16">
        <f t="shared" si="15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3"/>
        <v>1.01004125</v>
      </c>
      <c r="R1608" s="8">
        <f t="shared" si="150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14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151"/>
        <v>41074.80846064815</v>
      </c>
      <c r="K1609">
        <v>1337887451</v>
      </c>
      <c r="L1609" s="16">
        <f t="shared" si="15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3"/>
        <v>1.4511000000000001</v>
      </c>
      <c r="R1609" s="8">
        <f t="shared" si="150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14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151"/>
        <v>41640.226388888892</v>
      </c>
      <c r="K1610">
        <v>1385754986</v>
      </c>
      <c r="L1610" s="16">
        <f t="shared" si="15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3"/>
        <v>1.0125</v>
      </c>
      <c r="R1610" s="8">
        <f t="shared" si="150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14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151"/>
        <v>40849.333333333336</v>
      </c>
      <c r="K1611">
        <v>1315612909</v>
      </c>
      <c r="L1611" s="16">
        <f t="shared" si="15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3"/>
        <v>1.1833333333333333</v>
      </c>
      <c r="R1611" s="8">
        <f t="shared" si="150"/>
        <v>443.75</v>
      </c>
      <c r="S1611" t="str">
        <f t="shared" si="154"/>
        <v>music</v>
      </c>
      <c r="T1611" t="str">
        <f t="shared" si="155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14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151"/>
        <v>41258.924884259257</v>
      </c>
      <c r="K1612">
        <v>1353017510</v>
      </c>
      <c r="L1612" s="16">
        <f t="shared" si="15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3"/>
        <v>2.7185000000000001</v>
      </c>
      <c r="R1612" s="8">
        <f t="shared" si="150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14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151"/>
        <v>41430.00037037037</v>
      </c>
      <c r="K1613">
        <v>1368576032</v>
      </c>
      <c r="L1613" s="16">
        <f t="shared" si="15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3"/>
        <v>1.25125</v>
      </c>
      <c r="R1613" s="8">
        <f t="shared" si="150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14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151"/>
        <v>41276.874814814815</v>
      </c>
      <c r="K1614">
        <v>1354568384</v>
      </c>
      <c r="L1614" s="16">
        <f t="shared" si="15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3"/>
        <v>1.1000000000000001</v>
      </c>
      <c r="R1614" s="8">
        <f t="shared" si="150"/>
        <v>50</v>
      </c>
      <c r="S1614" t="str">
        <f t="shared" si="154"/>
        <v>music</v>
      </c>
      <c r="T1614" t="str">
        <f t="shared" si="155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14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151"/>
        <v>41112.069467592592</v>
      </c>
      <c r="K1615">
        <v>1340329202</v>
      </c>
      <c r="L1615" s="16">
        <f t="shared" si="15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3"/>
        <v>1.0149999999999999</v>
      </c>
      <c r="R1615" s="8">
        <f t="shared" si="150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14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151"/>
        <v>41854.708333333336</v>
      </c>
      <c r="K1616">
        <v>1401924769</v>
      </c>
      <c r="L1616" s="16">
        <f t="shared" si="15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3"/>
        <v>1.0269999999999999</v>
      </c>
      <c r="R1616" s="8">
        <f t="shared" si="150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14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151"/>
        <v>40890.092546296299</v>
      </c>
      <c r="K1617">
        <v>1319850796</v>
      </c>
      <c r="L1617" s="16">
        <f t="shared" si="15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3"/>
        <v>1.1412500000000001</v>
      </c>
      <c r="R1617" s="8">
        <f t="shared" si="150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14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151"/>
        <v>41235.916666666664</v>
      </c>
      <c r="K1618">
        <v>1350061821</v>
      </c>
      <c r="L1618" s="16">
        <f t="shared" si="15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3"/>
        <v>1.042</v>
      </c>
      <c r="R1618" s="8">
        <f t="shared" si="150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14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151"/>
        <v>41579.791666666664</v>
      </c>
      <c r="K1619">
        <v>1380470188</v>
      </c>
      <c r="L1619" s="16">
        <f t="shared" si="15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3"/>
        <v>1.4585714285714286</v>
      </c>
      <c r="R1619" s="8">
        <f t="shared" si="150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14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151"/>
        <v>41341.654340277775</v>
      </c>
      <c r="K1620">
        <v>1359301335</v>
      </c>
      <c r="L1620" s="16">
        <f t="shared" si="15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3"/>
        <v>1.0506666666666666</v>
      </c>
      <c r="R1620" s="8">
        <f t="shared" si="150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14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151"/>
        <v>41897.18618055556</v>
      </c>
      <c r="K1621">
        <v>1408940886</v>
      </c>
      <c r="L1621" s="16">
        <f t="shared" si="15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3"/>
        <v>1.3333333333333333</v>
      </c>
      <c r="R1621" s="8">
        <f t="shared" si="150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14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151"/>
        <v>41328.339583333334</v>
      </c>
      <c r="K1622">
        <v>1361002140</v>
      </c>
      <c r="L1622" s="16">
        <f t="shared" si="15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3"/>
        <v>1.1299999999999999</v>
      </c>
      <c r="R1622" s="8">
        <f t="shared" si="150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14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151"/>
        <v>41057.165972222225</v>
      </c>
      <c r="K1623">
        <v>1333550015</v>
      </c>
      <c r="L1623" s="16">
        <f t="shared" si="15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3"/>
        <v>1.212</v>
      </c>
      <c r="R1623" s="8">
        <f t="shared" si="150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14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151"/>
        <v>41990.332638888889</v>
      </c>
      <c r="K1624">
        <v>1415343874</v>
      </c>
      <c r="L1624" s="16">
        <f t="shared" si="15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3"/>
        <v>1.0172463768115942</v>
      </c>
      <c r="R1624" s="8">
        <f t="shared" si="150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14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151"/>
        <v>41513.688530092593</v>
      </c>
      <c r="K1625">
        <v>1372437089</v>
      </c>
      <c r="L1625" s="16">
        <f t="shared" si="15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3"/>
        <v>1.0106666666666666</v>
      </c>
      <c r="R1625" s="8">
        <f t="shared" si="150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14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151"/>
        <v>41283.367303240739</v>
      </c>
      <c r="K1626">
        <v>1354265335</v>
      </c>
      <c r="L1626" s="16">
        <f t="shared" si="15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3"/>
        <v>1.18</v>
      </c>
      <c r="R1626" s="8">
        <f t="shared" si="150"/>
        <v>47.2</v>
      </c>
      <c r="S1626" t="str">
        <f t="shared" si="154"/>
        <v>music</v>
      </c>
      <c r="T1626" t="str">
        <f t="shared" si="155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14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151"/>
        <v>41163.699687500004</v>
      </c>
      <c r="K1627">
        <v>1344962853</v>
      </c>
      <c r="L1627" s="16">
        <f t="shared" si="15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3"/>
        <v>1.5533333333333332</v>
      </c>
      <c r="R1627" s="8">
        <f t="shared" si="150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14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151"/>
        <v>41609.889664351853</v>
      </c>
      <c r="K1628">
        <v>1383337267</v>
      </c>
      <c r="L1628" s="16">
        <f t="shared" si="15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3"/>
        <v>1.0118750000000001</v>
      </c>
      <c r="R1628" s="8">
        <f t="shared" si="150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14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151"/>
        <v>41239.207638888889</v>
      </c>
      <c r="K1629">
        <v>1351011489</v>
      </c>
      <c r="L1629" s="16">
        <f t="shared" si="15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3"/>
        <v>1.17</v>
      </c>
      <c r="R1629" s="8">
        <f t="shared" si="150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14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151"/>
        <v>41807.737060185187</v>
      </c>
      <c r="K1630">
        <v>1400175682</v>
      </c>
      <c r="L1630" s="16">
        <f t="shared" si="15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3"/>
        <v>1.00925</v>
      </c>
      <c r="R1630" s="8">
        <f t="shared" si="150"/>
        <v>45.875</v>
      </c>
      <c r="S1630" t="str">
        <f t="shared" si="154"/>
        <v>music</v>
      </c>
      <c r="T1630" t="str">
        <f t="shared" si="155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14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151"/>
        <v>41690.867280092592</v>
      </c>
      <c r="K1631">
        <v>1389041333</v>
      </c>
      <c r="L1631" s="16">
        <f t="shared" si="15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3"/>
        <v>1.0366666666666666</v>
      </c>
      <c r="R1631" s="8">
        <f t="shared" si="150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14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151"/>
        <v>40970.290972222225</v>
      </c>
      <c r="K1632">
        <v>1328040375</v>
      </c>
      <c r="L1632" s="16">
        <f t="shared" si="15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3"/>
        <v>2.6524999999999999</v>
      </c>
      <c r="R1632" s="8">
        <f t="shared" si="150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14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151"/>
        <v>41194.859502314815</v>
      </c>
      <c r="K1633">
        <v>1347482261</v>
      </c>
      <c r="L1633" s="16">
        <f t="shared" si="15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3"/>
        <v>1.5590999999999999</v>
      </c>
      <c r="R1633" s="8">
        <f t="shared" si="150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14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151"/>
        <v>40810.340902777774</v>
      </c>
      <c r="K1634">
        <v>1311667854</v>
      </c>
      <c r="L1634" s="16">
        <f t="shared" si="15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3"/>
        <v>1.0162500000000001</v>
      </c>
      <c r="R1634" s="8">
        <f t="shared" si="150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14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151"/>
        <v>40924.208333333336</v>
      </c>
      <c r="K1635">
        <v>1324329156</v>
      </c>
      <c r="L1635" s="16">
        <f t="shared" si="15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3"/>
        <v>1</v>
      </c>
      <c r="R1635" s="8">
        <f t="shared" si="150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14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151"/>
        <v>40696.249305555553</v>
      </c>
      <c r="K1636">
        <v>1303706001</v>
      </c>
      <c r="L1636" s="16">
        <f t="shared" si="15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3"/>
        <v>1.0049999999999999</v>
      </c>
      <c r="R1636" s="8">
        <f t="shared" si="150"/>
        <v>62.8125</v>
      </c>
      <c r="S1636" t="str">
        <f t="shared" si="154"/>
        <v>music</v>
      </c>
      <c r="T1636" t="str">
        <f t="shared" si="155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14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151"/>
        <v>42562.868761574078</v>
      </c>
      <c r="K1637">
        <v>1463086261</v>
      </c>
      <c r="L1637" s="16">
        <f t="shared" si="15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3"/>
        <v>1.2529999999999999</v>
      </c>
      <c r="R1637" s="8">
        <f t="shared" si="150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14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151"/>
        <v>40706.166666666664</v>
      </c>
      <c r="K1638">
        <v>1304129088</v>
      </c>
      <c r="L1638" s="16">
        <f t="shared" si="15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3"/>
        <v>1.0355555555555556</v>
      </c>
      <c r="R1638" s="8">
        <f t="shared" si="150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14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151"/>
        <v>40178.98541666667</v>
      </c>
      <c r="K1639">
        <v>1257444140</v>
      </c>
      <c r="L1639" s="16">
        <f t="shared" si="15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3"/>
        <v>1.038</v>
      </c>
      <c r="R1639" s="8">
        <f t="shared" si="150"/>
        <v>34.6</v>
      </c>
      <c r="S1639" t="str">
        <f t="shared" si="154"/>
        <v>music</v>
      </c>
      <c r="T1639" t="str">
        <f t="shared" si="155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14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151"/>
        <v>41333.892361111109</v>
      </c>
      <c r="K1640">
        <v>1358180968</v>
      </c>
      <c r="L1640" s="16">
        <f t="shared" si="15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3"/>
        <v>1.05</v>
      </c>
      <c r="R1640" s="8">
        <f t="shared" si="150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14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151"/>
        <v>40971.652372685188</v>
      </c>
      <c r="K1641">
        <v>1328197165</v>
      </c>
      <c r="L1641" s="16">
        <f t="shared" si="15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3"/>
        <v>1</v>
      </c>
      <c r="R1641" s="8">
        <f t="shared" si="150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14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151"/>
        <v>40393.082638888889</v>
      </c>
      <c r="K1642">
        <v>1279603955</v>
      </c>
      <c r="L1642" s="16">
        <f t="shared" si="15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3"/>
        <v>1.6986000000000001</v>
      </c>
      <c r="R1642" s="8">
        <f t="shared" si="150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14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151"/>
        <v>41992.596574074079</v>
      </c>
      <c r="K1643">
        <v>1416406744</v>
      </c>
      <c r="L1643" s="16">
        <f t="shared" si="15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3"/>
        <v>1.014</v>
      </c>
      <c r="R1643" s="8">
        <f t="shared" si="150"/>
        <v>97.5</v>
      </c>
      <c r="S1643" t="str">
        <f t="shared" si="154"/>
        <v>music</v>
      </c>
      <c r="T1643" t="str">
        <f t="shared" si="155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14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151"/>
        <v>40708.024618055555</v>
      </c>
      <c r="K1644">
        <v>1306283727</v>
      </c>
      <c r="L1644" s="16">
        <f t="shared" si="15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3"/>
        <v>1</v>
      </c>
      <c r="R1644" s="8">
        <f t="shared" si="150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14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151"/>
        <v>41176.824212962965</v>
      </c>
      <c r="K1645">
        <v>1345924012</v>
      </c>
      <c r="L1645" s="16">
        <f t="shared" si="15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3"/>
        <v>1.2470000000000001</v>
      </c>
      <c r="R1645" s="8">
        <f t="shared" si="150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14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151"/>
        <v>41235.101388888892</v>
      </c>
      <c r="K1646">
        <v>1348363560</v>
      </c>
      <c r="L1646" s="16">
        <f t="shared" si="15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3"/>
        <v>1.095</v>
      </c>
      <c r="R1646" s="8">
        <f t="shared" si="150"/>
        <v>85.546875</v>
      </c>
      <c r="S1646" t="str">
        <f t="shared" si="154"/>
        <v>music</v>
      </c>
      <c r="T1646" t="str">
        <f t="shared" si="155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14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151"/>
        <v>41535.617361111108</v>
      </c>
      <c r="K1647">
        <v>1378306140</v>
      </c>
      <c r="L1647" s="16">
        <f t="shared" si="15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3"/>
        <v>1.1080000000000001</v>
      </c>
      <c r="R1647" s="8">
        <f t="shared" si="150"/>
        <v>554</v>
      </c>
      <c r="S1647" t="str">
        <f t="shared" si="154"/>
        <v>music</v>
      </c>
      <c r="T1647" t="str">
        <f t="shared" si="155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14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151"/>
        <v>41865.757638888892</v>
      </c>
      <c r="K1648">
        <v>1405248503</v>
      </c>
      <c r="L1648" s="16">
        <f t="shared" si="15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3"/>
        <v>1.1020000000000001</v>
      </c>
      <c r="R1648" s="8">
        <f t="shared" si="150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14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151"/>
        <v>41069.409456018519</v>
      </c>
      <c r="K1649">
        <v>1336643377</v>
      </c>
      <c r="L1649" s="16">
        <f t="shared" si="15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3"/>
        <v>1.0471999999999999</v>
      </c>
      <c r="R1649" s="8">
        <f t="shared" si="150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14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151"/>
        <v>40622.662986111114</v>
      </c>
      <c r="K1650">
        <v>1298048082</v>
      </c>
      <c r="L1650" s="16">
        <f t="shared" si="15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3"/>
        <v>1.2526086956521738</v>
      </c>
      <c r="R1650" s="8">
        <f t="shared" si="150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14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151"/>
        <v>41782.684664351851</v>
      </c>
      <c r="K1651">
        <v>1396974355</v>
      </c>
      <c r="L1651" s="16">
        <f t="shared" si="15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3"/>
        <v>1.0058763157894737</v>
      </c>
      <c r="R1651" s="8">
        <f t="shared" si="150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14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151"/>
        <v>41556.435613425929</v>
      </c>
      <c r="K1652">
        <v>1378722437</v>
      </c>
      <c r="L1652" s="16">
        <f t="shared" si="15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3"/>
        <v>1.4155</v>
      </c>
      <c r="R1652" s="8">
        <f t="shared" si="150"/>
        <v>88.46875</v>
      </c>
      <c r="S1652" t="str">
        <f t="shared" si="154"/>
        <v>music</v>
      </c>
      <c r="T1652" t="str">
        <f t="shared" si="155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14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151"/>
        <v>40659.290972222225</v>
      </c>
      <c r="K1653">
        <v>1300916220</v>
      </c>
      <c r="L1653" s="16">
        <f t="shared" si="15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3"/>
        <v>1.0075000000000001</v>
      </c>
      <c r="R1653" s="8">
        <f t="shared" si="150"/>
        <v>100.75</v>
      </c>
      <c r="S1653" t="str">
        <f t="shared" si="154"/>
        <v>music</v>
      </c>
      <c r="T1653" t="str">
        <f t="shared" si="155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14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151"/>
        <v>41602.534641203703</v>
      </c>
      <c r="K1654">
        <v>1382701793</v>
      </c>
      <c r="L1654" s="16">
        <f t="shared" si="15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3"/>
        <v>1.0066666666666666</v>
      </c>
      <c r="R1654" s="8">
        <f t="shared" si="150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14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151"/>
        <v>40657.834444444445</v>
      </c>
      <c r="K1655">
        <v>1300996896</v>
      </c>
      <c r="L1655" s="16">
        <f t="shared" si="15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3"/>
        <v>1.7423040000000001</v>
      </c>
      <c r="R1655" s="8">
        <f t="shared" si="150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14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151"/>
        <v>41017.890740740739</v>
      </c>
      <c r="K1656">
        <v>1332192160</v>
      </c>
      <c r="L1656" s="16">
        <f t="shared" si="15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3"/>
        <v>1.199090909090909</v>
      </c>
      <c r="R1656" s="8">
        <f t="shared" si="150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14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151"/>
        <v>41004.750231481477</v>
      </c>
      <c r="K1657">
        <v>1331060420</v>
      </c>
      <c r="L1657" s="16">
        <f t="shared" si="15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3"/>
        <v>1.4286666666666668</v>
      </c>
      <c r="R1657" s="8">
        <f t="shared" si="150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14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151"/>
        <v>41256.928842592592</v>
      </c>
      <c r="K1658">
        <v>1352845052</v>
      </c>
      <c r="L1658" s="16">
        <f t="shared" si="15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3"/>
        <v>1.0033493333333334</v>
      </c>
      <c r="R1658" s="8">
        <f t="shared" si="150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14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151"/>
        <v>41053.782037037039</v>
      </c>
      <c r="K1659">
        <v>1335293168</v>
      </c>
      <c r="L1659" s="16">
        <f t="shared" si="15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3"/>
        <v>1.0493380000000001</v>
      </c>
      <c r="R1659" s="8">
        <f t="shared" si="150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14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151"/>
        <v>41261.597222222219</v>
      </c>
      <c r="K1660">
        <v>1352524767</v>
      </c>
      <c r="L1660" s="16">
        <f t="shared" si="15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3"/>
        <v>1.3223333333333334</v>
      </c>
      <c r="R1660" s="8">
        <f t="shared" si="150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14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151"/>
        <v>41625.5</v>
      </c>
      <c r="K1661">
        <v>1384811721</v>
      </c>
      <c r="L1661" s="16">
        <f t="shared" si="15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3"/>
        <v>1.1279999999999999</v>
      </c>
      <c r="R1661" s="8">
        <f t="shared" si="150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14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151"/>
        <v>42490.915972222225</v>
      </c>
      <c r="K1662">
        <v>1459355950</v>
      </c>
      <c r="L1662" s="16">
        <f t="shared" si="15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3"/>
        <v>12.5375</v>
      </c>
      <c r="R1662" s="8">
        <f t="shared" si="150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14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151"/>
        <v>42386.875</v>
      </c>
      <c r="K1663">
        <v>1449359831</v>
      </c>
      <c r="L1663" s="16">
        <f t="shared" si="15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3"/>
        <v>1.0250632911392406</v>
      </c>
      <c r="R1663" s="8">
        <f t="shared" si="150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14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151"/>
        <v>40908.239999999998</v>
      </c>
      <c r="K1664">
        <v>1320122736</v>
      </c>
      <c r="L1664" s="16">
        <f t="shared" si="15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3"/>
        <v>1.026375</v>
      </c>
      <c r="R1664" s="8">
        <f t="shared" si="150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14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151"/>
        <v>42036.02207175926</v>
      </c>
      <c r="K1665">
        <v>1420158707</v>
      </c>
      <c r="L1665" s="16">
        <f t="shared" si="15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3"/>
        <v>1.08</v>
      </c>
      <c r="R1665" s="8">
        <f t="shared" si="150"/>
        <v>33.75</v>
      </c>
      <c r="S1665" t="str">
        <f t="shared" si="154"/>
        <v>music</v>
      </c>
      <c r="T1665" t="str">
        <f t="shared" si="155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14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si="151"/>
        <v>40984.165972222225</v>
      </c>
      <c r="K1666">
        <v>1328033818</v>
      </c>
      <c r="L1666" s="16">
        <f t="shared" si="15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3"/>
        <v>1.2240879999999998</v>
      </c>
      <c r="R1666" s="8">
        <f t="shared" ref="R1666:R1729" si="156">pledged/backers_count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14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ref="J1667:J1730" si="157">(((I1667/60)/60)/24)+DATE(1970,1,1)</f>
        <v>40596.125</v>
      </c>
      <c r="K1667">
        <v>1295624113</v>
      </c>
      <c r="L1667" s="16">
        <f t="shared" ref="L1667:L1730" si="158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9">E1667/D1667</f>
        <v>1.1945714285714286</v>
      </c>
      <c r="R1667" s="8">
        <f t="shared" si="156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14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157"/>
        <v>41361.211493055554</v>
      </c>
      <c r="K1668">
        <v>1361858673</v>
      </c>
      <c r="L1668" s="16">
        <f t="shared" si="158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9"/>
        <v>1.6088</v>
      </c>
      <c r="R1668" s="8">
        <f t="shared" si="156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14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157"/>
        <v>41709.290972222225</v>
      </c>
      <c r="K1669">
        <v>1392169298</v>
      </c>
      <c r="L1669" s="16">
        <f t="shared" si="158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9"/>
        <v>1.2685294117647059</v>
      </c>
      <c r="R1669" s="8">
        <f t="shared" si="156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14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157"/>
        <v>40875.191423611112</v>
      </c>
      <c r="K1670">
        <v>1319859339</v>
      </c>
      <c r="L1670" s="16">
        <f t="shared" si="158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9"/>
        <v>1.026375</v>
      </c>
      <c r="R1670" s="8">
        <f t="shared" si="156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14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157"/>
        <v>42521.885138888887</v>
      </c>
      <c r="K1671">
        <v>1459545276</v>
      </c>
      <c r="L1671" s="16">
        <f t="shared" si="158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9"/>
        <v>1.3975</v>
      </c>
      <c r="R1671" s="8">
        <f t="shared" si="156"/>
        <v>53.75</v>
      </c>
      <c r="S1671" t="str">
        <f t="shared" si="160"/>
        <v>music</v>
      </c>
      <c r="T1671" t="str">
        <f t="shared" si="161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14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157"/>
        <v>40364.166666666664</v>
      </c>
      <c r="K1672">
        <v>1273961999</v>
      </c>
      <c r="L1672" s="16">
        <f t="shared" si="158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9"/>
        <v>1.026</v>
      </c>
      <c r="R1672" s="8">
        <f t="shared" si="156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14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157"/>
        <v>42583.54414351852</v>
      </c>
      <c r="K1673">
        <v>1467464614</v>
      </c>
      <c r="L1673" s="16">
        <f t="shared" si="158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9"/>
        <v>1.0067349999999999</v>
      </c>
      <c r="R1673" s="8">
        <f t="shared" si="156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14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157"/>
        <v>41064.656597222223</v>
      </c>
      <c r="K1674">
        <v>1336232730</v>
      </c>
      <c r="L1674" s="16">
        <f t="shared" si="15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9"/>
        <v>1.1294117647058823</v>
      </c>
      <c r="R1674" s="8">
        <f t="shared" si="156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14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157"/>
        <v>42069.878379629634</v>
      </c>
      <c r="K1675">
        <v>1423083892</v>
      </c>
      <c r="L1675" s="16">
        <f t="shared" si="15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9"/>
        <v>1.2809523809523808</v>
      </c>
      <c r="R1675" s="8">
        <f t="shared" si="156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14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157"/>
        <v>42600.290972222225</v>
      </c>
      <c r="K1676">
        <v>1468852306</v>
      </c>
      <c r="L1676" s="16">
        <f t="shared" si="15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9"/>
        <v>2.0169999999999999</v>
      </c>
      <c r="R1676" s="8">
        <f t="shared" si="156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14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157"/>
        <v>40832.918749999997</v>
      </c>
      <c r="K1677">
        <v>1316194540</v>
      </c>
      <c r="L1677" s="16">
        <f t="shared" si="15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9"/>
        <v>1.37416</v>
      </c>
      <c r="R1677" s="8">
        <f t="shared" si="156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14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157"/>
        <v>41020.165972222225</v>
      </c>
      <c r="K1678">
        <v>1330968347</v>
      </c>
      <c r="L1678" s="16">
        <f t="shared" si="15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9"/>
        <v>1.1533333333333333</v>
      </c>
      <c r="R1678" s="8">
        <f t="shared" si="156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14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157"/>
        <v>42476.249305555553</v>
      </c>
      <c r="K1679">
        <v>1455615976</v>
      </c>
      <c r="L1679" s="16">
        <f t="shared" si="15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9"/>
        <v>1.1166666666666667</v>
      </c>
      <c r="R1679" s="8">
        <f t="shared" si="156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14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157"/>
        <v>41676.854988425926</v>
      </c>
      <c r="K1680">
        <v>1390509071</v>
      </c>
      <c r="L1680" s="16">
        <f t="shared" si="15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9"/>
        <v>1.1839999999999999</v>
      </c>
      <c r="R1680" s="8">
        <f t="shared" si="156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14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157"/>
        <v>40746.068807870368</v>
      </c>
      <c r="K1681">
        <v>1309311545</v>
      </c>
      <c r="L1681" s="16">
        <f t="shared" si="15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9"/>
        <v>1.75</v>
      </c>
      <c r="R1681" s="8">
        <f t="shared" si="156"/>
        <v>62.5</v>
      </c>
      <c r="S1681" t="str">
        <f t="shared" si="160"/>
        <v>music</v>
      </c>
      <c r="T1681" t="str">
        <f t="shared" si="161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14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157"/>
        <v>41832.757719907408</v>
      </c>
      <c r="K1682">
        <v>1402596667</v>
      </c>
      <c r="L1682" s="16">
        <f t="shared" si="15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9"/>
        <v>1.175</v>
      </c>
      <c r="R1682" s="8">
        <f t="shared" si="156"/>
        <v>47</v>
      </c>
      <c r="S1682" t="str">
        <f t="shared" si="160"/>
        <v>music</v>
      </c>
      <c r="T1682" t="str">
        <f t="shared" si="161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14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157"/>
        <v>42823.083333333328</v>
      </c>
      <c r="K1683">
        <v>1486522484</v>
      </c>
      <c r="L1683" s="16">
        <f t="shared" si="15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9"/>
        <v>1.0142212307692309</v>
      </c>
      <c r="R1683" s="8">
        <f t="shared" si="156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14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157"/>
        <v>42839.171990740739</v>
      </c>
      <c r="K1684">
        <v>1486962460</v>
      </c>
      <c r="L1684" s="16">
        <f t="shared" si="15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9"/>
        <v>0</v>
      </c>
      <c r="R1684" s="8" t="e">
        <f t="shared" si="156"/>
        <v>#DIV/0!</v>
      </c>
      <c r="S1684" t="str">
        <f t="shared" si="160"/>
        <v>music</v>
      </c>
      <c r="T1684" t="str">
        <f t="shared" si="161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14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157"/>
        <v>42832.781689814816</v>
      </c>
      <c r="K1685">
        <v>1489517138</v>
      </c>
      <c r="L1685" s="16">
        <f t="shared" si="15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9"/>
        <v>0.21714285714285714</v>
      </c>
      <c r="R1685" s="8">
        <f t="shared" si="156"/>
        <v>76</v>
      </c>
      <c r="S1685" t="str">
        <f t="shared" si="160"/>
        <v>music</v>
      </c>
      <c r="T1685" t="str">
        <f t="shared" si="161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14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157"/>
        <v>42811.773622685185</v>
      </c>
      <c r="K1686">
        <v>1487360041</v>
      </c>
      <c r="L1686" s="16">
        <f t="shared" si="15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9"/>
        <v>1.0912500000000001</v>
      </c>
      <c r="R1686" s="8">
        <f t="shared" si="156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14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157"/>
        <v>42818.208599537036</v>
      </c>
      <c r="K1687">
        <v>1487743223</v>
      </c>
      <c r="L1687" s="16">
        <f t="shared" si="15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9"/>
        <v>1.0285714285714285</v>
      </c>
      <c r="R1687" s="8">
        <f t="shared" si="156"/>
        <v>24</v>
      </c>
      <c r="S1687" t="str">
        <f t="shared" si="160"/>
        <v>music</v>
      </c>
      <c r="T1687" t="str">
        <f t="shared" si="161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14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157"/>
        <v>42852.802303240736</v>
      </c>
      <c r="K1688">
        <v>1488140119</v>
      </c>
      <c r="L1688" s="16">
        <f t="shared" si="15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9"/>
        <v>3.5999999999999999E-3</v>
      </c>
      <c r="R1688" s="8">
        <f t="shared" si="156"/>
        <v>18</v>
      </c>
      <c r="S1688" t="str">
        <f t="shared" si="160"/>
        <v>music</v>
      </c>
      <c r="T1688" t="str">
        <f t="shared" si="161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14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157"/>
        <v>42835.84375</v>
      </c>
      <c r="K1689">
        <v>1488935245</v>
      </c>
      <c r="L1689" s="16">
        <f t="shared" si="15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9"/>
        <v>0.3125</v>
      </c>
      <c r="R1689" s="8">
        <f t="shared" si="156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14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157"/>
        <v>42834.492986111116</v>
      </c>
      <c r="K1690">
        <v>1489150194</v>
      </c>
      <c r="L1690" s="16">
        <f t="shared" si="15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9"/>
        <v>0.443</v>
      </c>
      <c r="R1690" s="8">
        <f t="shared" si="156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14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157"/>
        <v>42810.900810185187</v>
      </c>
      <c r="K1691">
        <v>1487111830</v>
      </c>
      <c r="L1691" s="16">
        <f t="shared" si="15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9"/>
        <v>1</v>
      </c>
      <c r="R1691" s="8">
        <f t="shared" si="156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14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157"/>
        <v>42831.389374999999</v>
      </c>
      <c r="K1692">
        <v>1488882042</v>
      </c>
      <c r="L1692" s="16">
        <f t="shared" si="15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9"/>
        <v>0.254</v>
      </c>
      <c r="R1692" s="8">
        <f t="shared" si="156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14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157"/>
        <v>42828.041666666672</v>
      </c>
      <c r="K1693">
        <v>1488387008</v>
      </c>
      <c r="L1693" s="16">
        <f t="shared" si="15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9"/>
        <v>0.33473333333333333</v>
      </c>
      <c r="R1693" s="8">
        <f t="shared" si="156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14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157"/>
        <v>42820.999305555553</v>
      </c>
      <c r="K1694">
        <v>1487734667</v>
      </c>
      <c r="L1694" s="16">
        <f t="shared" si="15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9"/>
        <v>0.47799999999999998</v>
      </c>
      <c r="R1694" s="8">
        <f t="shared" si="156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14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157"/>
        <v>42834.833333333328</v>
      </c>
      <c r="K1695">
        <v>1489097112</v>
      </c>
      <c r="L1695" s="16">
        <f t="shared" si="15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9"/>
        <v>9.3333333333333338E-2</v>
      </c>
      <c r="R1695" s="8">
        <f t="shared" si="156"/>
        <v>35</v>
      </c>
      <c r="S1695" t="str">
        <f t="shared" si="160"/>
        <v>music</v>
      </c>
      <c r="T1695" t="str">
        <f t="shared" si="161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14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157"/>
        <v>42821.191666666666</v>
      </c>
      <c r="K1696">
        <v>1488038674</v>
      </c>
      <c r="L1696" s="16">
        <f t="shared" si="15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9"/>
        <v>5.0000000000000001E-4</v>
      </c>
      <c r="R1696" s="8">
        <f t="shared" si="156"/>
        <v>5</v>
      </c>
      <c r="S1696" t="str">
        <f t="shared" si="160"/>
        <v>music</v>
      </c>
      <c r="T1696" t="str">
        <f t="shared" si="161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14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157"/>
        <v>42835.041666666672</v>
      </c>
      <c r="K1697">
        <v>1488847514</v>
      </c>
      <c r="L1697" s="16">
        <f t="shared" si="15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9"/>
        <v>0.11708333333333333</v>
      </c>
      <c r="R1697" s="8">
        <f t="shared" si="156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14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157"/>
        <v>42826.027905092589</v>
      </c>
      <c r="K1698">
        <v>1488418811</v>
      </c>
      <c r="L1698" s="16">
        <f t="shared" si="15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9"/>
        <v>0</v>
      </c>
      <c r="R1698" s="8" t="e">
        <f t="shared" si="156"/>
        <v>#DIV/0!</v>
      </c>
      <c r="S1698" t="str">
        <f t="shared" si="160"/>
        <v>music</v>
      </c>
      <c r="T1698" t="str">
        <f t="shared" si="161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14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157"/>
        <v>42834.991296296299</v>
      </c>
      <c r="K1699">
        <v>1489193248</v>
      </c>
      <c r="L1699" s="16">
        <f t="shared" si="15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9"/>
        <v>0.20208000000000001</v>
      </c>
      <c r="R1699" s="8">
        <f t="shared" si="156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14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157"/>
        <v>42820.147916666669</v>
      </c>
      <c r="K1700">
        <v>1488430760</v>
      </c>
      <c r="L1700" s="16">
        <f t="shared" si="15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9"/>
        <v>0</v>
      </c>
      <c r="R1700" s="8" t="e">
        <f t="shared" si="156"/>
        <v>#DIV/0!</v>
      </c>
      <c r="S1700" t="str">
        <f t="shared" si="160"/>
        <v>music</v>
      </c>
      <c r="T1700" t="str">
        <f t="shared" si="161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14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157"/>
        <v>42836.863946759258</v>
      </c>
      <c r="K1701">
        <v>1489351445</v>
      </c>
      <c r="L1701" s="16">
        <f t="shared" si="15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9"/>
        <v>4.2311459353574929E-2</v>
      </c>
      <c r="R1701" s="8">
        <f t="shared" si="156"/>
        <v>54</v>
      </c>
      <c r="S1701" t="str">
        <f t="shared" si="160"/>
        <v>music</v>
      </c>
      <c r="T1701" t="str">
        <f t="shared" si="161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14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157"/>
        <v>42826.166666666672</v>
      </c>
      <c r="K1702">
        <v>1488418990</v>
      </c>
      <c r="L1702" s="16">
        <f t="shared" si="15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9"/>
        <v>0.2606</v>
      </c>
      <c r="R1702" s="8">
        <f t="shared" si="156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4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157"/>
        <v>42019.664409722223</v>
      </c>
      <c r="K1703">
        <v>1418745405</v>
      </c>
      <c r="L1703" s="16">
        <f t="shared" si="15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9"/>
        <v>1.9801980198019802E-3</v>
      </c>
      <c r="R1703" s="8">
        <f t="shared" si="156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4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157"/>
        <v>42093.828125</v>
      </c>
      <c r="K1704">
        <v>1425156750</v>
      </c>
      <c r="L1704" s="16">
        <f t="shared" si="15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9"/>
        <v>6.0606060606060605E-5</v>
      </c>
      <c r="R1704" s="8">
        <f t="shared" si="156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4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157"/>
        <v>42247.281678240746</v>
      </c>
      <c r="K1705">
        <v>1435819537</v>
      </c>
      <c r="L1705" s="16">
        <f t="shared" si="15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9"/>
        <v>1.0200000000000001E-2</v>
      </c>
      <c r="R1705" s="8">
        <f t="shared" si="156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4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157"/>
        <v>42051.139733796299</v>
      </c>
      <c r="K1706">
        <v>1421464873</v>
      </c>
      <c r="L1706" s="16">
        <f t="shared" si="15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9"/>
        <v>0.65100000000000002</v>
      </c>
      <c r="R1706" s="8">
        <f t="shared" si="156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4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157"/>
        <v>42256.666666666672</v>
      </c>
      <c r="K1707">
        <v>1440807846</v>
      </c>
      <c r="L1707" s="16">
        <f t="shared" si="15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9"/>
        <v>0</v>
      </c>
      <c r="R1707" s="8" t="e">
        <f t="shared" si="156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4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157"/>
        <v>42239.306388888886</v>
      </c>
      <c r="K1708">
        <v>1435130472</v>
      </c>
      <c r="L1708" s="16">
        <f t="shared" si="15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9"/>
        <v>0</v>
      </c>
      <c r="R1708" s="8" t="e">
        <f t="shared" si="156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4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157"/>
        <v>42457.679340277777</v>
      </c>
      <c r="K1709">
        <v>1456593495</v>
      </c>
      <c r="L1709" s="16">
        <f t="shared" si="15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9"/>
        <v>9.74E-2</v>
      </c>
      <c r="R1709" s="8">
        <f t="shared" si="156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4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157"/>
        <v>42491.866967592592</v>
      </c>
      <c r="K1710">
        <v>1458679706</v>
      </c>
      <c r="L1710" s="16">
        <f t="shared" si="15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9"/>
        <v>0</v>
      </c>
      <c r="R1710" s="8" t="e">
        <f t="shared" si="156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4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157"/>
        <v>41882.818749999999</v>
      </c>
      <c r="K1711">
        <v>1405949514</v>
      </c>
      <c r="L1711" s="16">
        <f t="shared" si="15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9"/>
        <v>4.8571428571428571E-2</v>
      </c>
      <c r="R1711" s="8">
        <f t="shared" si="156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4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157"/>
        <v>42387.541666666672</v>
      </c>
      <c r="K1712">
        <v>1449151888</v>
      </c>
      <c r="L1712" s="16">
        <f t="shared" si="15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9"/>
        <v>6.7999999999999996E-3</v>
      </c>
      <c r="R1712" s="8">
        <f t="shared" si="156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4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157"/>
        <v>41883.646226851852</v>
      </c>
      <c r="K1713">
        <v>1406907034</v>
      </c>
      <c r="L1713" s="16">
        <f t="shared" si="15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9"/>
        <v>0.105</v>
      </c>
      <c r="R1713" s="8">
        <f t="shared" si="156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4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157"/>
        <v>42185.913807870369</v>
      </c>
      <c r="K1714">
        <v>1430517353</v>
      </c>
      <c r="L1714" s="16">
        <f t="shared" si="15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9"/>
        <v>0</v>
      </c>
      <c r="R1714" s="8" t="e">
        <f t="shared" si="156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4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157"/>
        <v>41917.801064814819</v>
      </c>
      <c r="K1715">
        <v>1409944412</v>
      </c>
      <c r="L1715" s="16">
        <f t="shared" si="15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9"/>
        <v>1.6666666666666666E-2</v>
      </c>
      <c r="R1715" s="8">
        <f t="shared" si="156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4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157"/>
        <v>42125.918530092589</v>
      </c>
      <c r="K1716">
        <v>1427925761</v>
      </c>
      <c r="L1716" s="16">
        <f t="shared" si="15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9"/>
        <v>7.868E-2</v>
      </c>
      <c r="R1716" s="8">
        <f t="shared" si="156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4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157"/>
        <v>42094.140277777777</v>
      </c>
      <c r="K1717">
        <v>1425186785</v>
      </c>
      <c r="L1717" s="16">
        <f t="shared" si="15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9"/>
        <v>2.2000000000000001E-3</v>
      </c>
      <c r="R1717" s="8">
        <f t="shared" si="156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4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157"/>
        <v>42713.619201388887</v>
      </c>
      <c r="K1718">
        <v>1477835499</v>
      </c>
      <c r="L1718" s="16">
        <f t="shared" si="15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9"/>
        <v>7.4999999999999997E-2</v>
      </c>
      <c r="R1718" s="8">
        <f t="shared" si="156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4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157"/>
        <v>42481.166666666672</v>
      </c>
      <c r="K1719">
        <v>1459467238</v>
      </c>
      <c r="L1719" s="16">
        <f t="shared" si="15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9"/>
        <v>0.42725880551301687</v>
      </c>
      <c r="R1719" s="8">
        <f t="shared" si="156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4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157"/>
        <v>42504.207638888889</v>
      </c>
      <c r="K1720">
        <v>1459435149</v>
      </c>
      <c r="L1720" s="16">
        <f t="shared" si="15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9"/>
        <v>2.142857142857143E-3</v>
      </c>
      <c r="R1720" s="8">
        <f t="shared" si="156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4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157"/>
        <v>41899.534618055557</v>
      </c>
      <c r="K1721">
        <v>1408366191</v>
      </c>
      <c r="L1721" s="16">
        <f t="shared" si="15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9"/>
        <v>8.7500000000000008E-3</v>
      </c>
      <c r="R1721" s="8">
        <f t="shared" si="156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4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157"/>
        <v>41952.824895833335</v>
      </c>
      <c r="K1722">
        <v>1412966871</v>
      </c>
      <c r="L1722" s="16">
        <f t="shared" si="15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9"/>
        <v>5.6250000000000001E-2</v>
      </c>
      <c r="R1722" s="8">
        <f t="shared" si="156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4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157"/>
        <v>42349.461377314816</v>
      </c>
      <c r="K1723">
        <v>1447239863</v>
      </c>
      <c r="L1723" s="16">
        <f t="shared" si="15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9"/>
        <v>0</v>
      </c>
      <c r="R1723" s="8" t="e">
        <f t="shared" si="156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4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157"/>
        <v>42463.006944444445</v>
      </c>
      <c r="K1724">
        <v>1456441429</v>
      </c>
      <c r="L1724" s="16">
        <f t="shared" si="15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9"/>
        <v>3.4722222222222224E-4</v>
      </c>
      <c r="R1724" s="8">
        <f t="shared" si="156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4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157"/>
        <v>42186.25</v>
      </c>
      <c r="K1725">
        <v>1430855315</v>
      </c>
      <c r="L1725" s="16">
        <f t="shared" si="15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9"/>
        <v>6.5000000000000002E-2</v>
      </c>
      <c r="R1725" s="8">
        <f t="shared" si="156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4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157"/>
        <v>41942.932430555556</v>
      </c>
      <c r="K1726">
        <v>1412115762</v>
      </c>
      <c r="L1726" s="16">
        <f t="shared" si="15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9"/>
        <v>5.8333333333333336E-3</v>
      </c>
      <c r="R1726" s="8">
        <f t="shared" si="156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4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157"/>
        <v>41875.968159722222</v>
      </c>
      <c r="K1727">
        <v>1406330049</v>
      </c>
      <c r="L1727" s="16">
        <f t="shared" si="15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9"/>
        <v>0.10181818181818182</v>
      </c>
      <c r="R1727" s="8">
        <f t="shared" si="156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4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157"/>
        <v>41817.919722222221</v>
      </c>
      <c r="K1728">
        <v>1401401064</v>
      </c>
      <c r="L1728" s="16">
        <f t="shared" si="15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9"/>
        <v>0.33784615384615385</v>
      </c>
      <c r="R1728" s="8">
        <f t="shared" si="156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4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157"/>
        <v>42099.458333333328</v>
      </c>
      <c r="K1729">
        <v>1423520177</v>
      </c>
      <c r="L1729" s="16">
        <f t="shared" si="15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9"/>
        <v>3.3333333333333332E-4</v>
      </c>
      <c r="R1729" s="8">
        <f t="shared" si="156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4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si="157"/>
        <v>42298.625856481478</v>
      </c>
      <c r="K1730">
        <v>1442847674</v>
      </c>
      <c r="L1730" s="16">
        <f t="shared" si="15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9"/>
        <v>0.68400000000000005</v>
      </c>
      <c r="R1730" s="8">
        <f t="shared" ref="R1730:R1793" si="162">pledged/backers_count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4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ref="J1731:J1794" si="163">(((I1731/60)/60)/24)+DATE(1970,1,1)</f>
        <v>42531.052152777775</v>
      </c>
      <c r="K1731">
        <v>1460337306</v>
      </c>
      <c r="L1731" s="16">
        <f t="shared" ref="L1731:L1794" si="16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5">E1731/D1731</f>
        <v>0</v>
      </c>
      <c r="R1731" s="8" t="e">
        <f t="shared" si="162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4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163"/>
        <v>42302.087766203709</v>
      </c>
      <c r="K1732">
        <v>1443146783</v>
      </c>
      <c r="L1732" s="16">
        <f t="shared" si="16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5"/>
        <v>0</v>
      </c>
      <c r="R1732" s="8" t="e">
        <f t="shared" si="162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4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163"/>
        <v>42166.625</v>
      </c>
      <c r="K1733">
        <v>1432849552</v>
      </c>
      <c r="L1733" s="16">
        <f t="shared" si="16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5"/>
        <v>0</v>
      </c>
      <c r="R1733" s="8" t="e">
        <f t="shared" si="162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4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163"/>
        <v>42385.208333333328</v>
      </c>
      <c r="K1734">
        <v>1447777481</v>
      </c>
      <c r="L1734" s="16">
        <f t="shared" si="16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5"/>
        <v>0</v>
      </c>
      <c r="R1734" s="8" t="e">
        <f t="shared" si="162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4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163"/>
        <v>42626.895833333328</v>
      </c>
      <c r="K1735">
        <v>1472746374</v>
      </c>
      <c r="L1735" s="16">
        <f t="shared" si="16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5"/>
        <v>0</v>
      </c>
      <c r="R1735" s="8" t="e">
        <f t="shared" si="162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4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163"/>
        <v>42132.036527777775</v>
      </c>
      <c r="K1736">
        <v>1428454356</v>
      </c>
      <c r="L1736" s="16">
        <f t="shared" si="16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5"/>
        <v>2.2222222222222223E-4</v>
      </c>
      <c r="R1736" s="8">
        <f t="shared" si="162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4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163"/>
        <v>42589.814178240747</v>
      </c>
      <c r="K1737">
        <v>1468006345</v>
      </c>
      <c r="L1737" s="16">
        <f t="shared" si="16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5"/>
        <v>0.11</v>
      </c>
      <c r="R1737" s="8">
        <f t="shared" si="162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4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163"/>
        <v>42316.90315972222</v>
      </c>
      <c r="K1738">
        <v>1444423233</v>
      </c>
      <c r="L1738" s="16">
        <f t="shared" si="16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5"/>
        <v>7.3333333333333332E-3</v>
      </c>
      <c r="R1738" s="8">
        <f t="shared" si="162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4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163"/>
        <v>42205.948981481488</v>
      </c>
      <c r="K1739">
        <v>1434840392</v>
      </c>
      <c r="L1739" s="16">
        <f t="shared" si="16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5"/>
        <v>0.21249999999999999</v>
      </c>
      <c r="R1739" s="8">
        <f t="shared" si="162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4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163"/>
        <v>41914.874328703707</v>
      </c>
      <c r="K1740">
        <v>1409691542</v>
      </c>
      <c r="L1740" s="16">
        <f t="shared" si="16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5"/>
        <v>4.0000000000000001E-3</v>
      </c>
      <c r="R1740" s="8">
        <f t="shared" si="162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4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163"/>
        <v>42494.832546296297</v>
      </c>
      <c r="K1741">
        <v>1457297932</v>
      </c>
      <c r="L1741" s="16">
        <f t="shared" si="16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5"/>
        <v>1E-3</v>
      </c>
      <c r="R1741" s="8">
        <f t="shared" si="162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4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163"/>
        <v>42201.817384259266</v>
      </c>
      <c r="K1742">
        <v>1434483422</v>
      </c>
      <c r="L1742" s="16">
        <f t="shared" si="16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5"/>
        <v>0</v>
      </c>
      <c r="R1742" s="8" t="e">
        <f t="shared" si="162"/>
        <v>#DIV/0!</v>
      </c>
      <c r="S1742" t="str">
        <f t="shared" si="166"/>
        <v>music</v>
      </c>
      <c r="T1742" t="str">
        <f t="shared" si="167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14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163"/>
        <v>42165.628136574072</v>
      </c>
      <c r="K1743">
        <v>1430060671</v>
      </c>
      <c r="L1743" s="16">
        <f t="shared" si="16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5"/>
        <v>1.1083333333333334</v>
      </c>
      <c r="R1743" s="8">
        <f t="shared" si="162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14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163"/>
        <v>42742.875</v>
      </c>
      <c r="K1744">
        <v>1481058170</v>
      </c>
      <c r="L1744" s="16">
        <f t="shared" si="16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5"/>
        <v>1.0874999999999999</v>
      </c>
      <c r="R1744" s="8">
        <f t="shared" si="162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14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163"/>
        <v>42609.165972222225</v>
      </c>
      <c r="K1745">
        <v>1470348775</v>
      </c>
      <c r="L1745" s="16">
        <f t="shared" si="16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5"/>
        <v>1.0041666666666667</v>
      </c>
      <c r="R1745" s="8">
        <f t="shared" si="162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14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163"/>
        <v>42071.563391203701</v>
      </c>
      <c r="K1746">
        <v>1421937077</v>
      </c>
      <c r="L1746" s="16">
        <f t="shared" si="16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5"/>
        <v>1.1845454545454546</v>
      </c>
      <c r="R1746" s="8">
        <f t="shared" si="162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14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163"/>
        <v>42726.083333333328</v>
      </c>
      <c r="K1747">
        <v>1479276838</v>
      </c>
      <c r="L1747" s="16">
        <f t="shared" si="16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5"/>
        <v>1.1401428571428571</v>
      </c>
      <c r="R1747" s="8">
        <f t="shared" si="162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14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163"/>
        <v>42698.083333333328</v>
      </c>
      <c r="K1748">
        <v>1477368867</v>
      </c>
      <c r="L1748" s="16">
        <f t="shared" si="16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5"/>
        <v>1.4810000000000001</v>
      </c>
      <c r="R1748" s="8">
        <f t="shared" si="162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14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163"/>
        <v>42321.625</v>
      </c>
      <c r="K1749">
        <v>1444904830</v>
      </c>
      <c r="L1749" s="16">
        <f t="shared" si="16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5"/>
        <v>1.0495555555555556</v>
      </c>
      <c r="R1749" s="8">
        <f t="shared" si="162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14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163"/>
        <v>42249.950729166667</v>
      </c>
      <c r="K1750">
        <v>1438642143</v>
      </c>
      <c r="L1750" s="16">
        <f t="shared" si="16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5"/>
        <v>1.29948</v>
      </c>
      <c r="R1750" s="8">
        <f t="shared" si="162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14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163"/>
        <v>42795.791666666672</v>
      </c>
      <c r="K1751">
        <v>1485213921</v>
      </c>
      <c r="L1751" s="16">
        <f t="shared" si="16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5"/>
        <v>1.2348756218905472</v>
      </c>
      <c r="R1751" s="8">
        <f t="shared" si="162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14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163"/>
        <v>42479.836851851855</v>
      </c>
      <c r="K1752">
        <v>1458936304</v>
      </c>
      <c r="L1752" s="16">
        <f t="shared" si="16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5"/>
        <v>2.0162</v>
      </c>
      <c r="R1752" s="8">
        <f t="shared" si="162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14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163"/>
        <v>42082.739849537036</v>
      </c>
      <c r="K1753">
        <v>1424198723</v>
      </c>
      <c r="L1753" s="16">
        <f t="shared" si="16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5"/>
        <v>1.0289999999999999</v>
      </c>
      <c r="R1753" s="8">
        <f t="shared" si="162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14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163"/>
        <v>42657.253263888888</v>
      </c>
      <c r="K1754">
        <v>1473833082</v>
      </c>
      <c r="L1754" s="16">
        <f t="shared" si="16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5"/>
        <v>2.6016666666666666</v>
      </c>
      <c r="R1754" s="8">
        <f t="shared" si="162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14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163"/>
        <v>42450.707962962959</v>
      </c>
      <c r="K1755">
        <v>1455991168</v>
      </c>
      <c r="L1755" s="16">
        <f t="shared" si="16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5"/>
        <v>1.08</v>
      </c>
      <c r="R1755" s="8">
        <f t="shared" si="162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14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163"/>
        <v>42097.835104166668</v>
      </c>
      <c r="K1756">
        <v>1425502953</v>
      </c>
      <c r="L1756" s="16">
        <f t="shared" si="16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5"/>
        <v>1.1052941176470588</v>
      </c>
      <c r="R1756" s="8">
        <f t="shared" si="162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14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163"/>
        <v>42282.788900462961</v>
      </c>
      <c r="K1757">
        <v>1441479361</v>
      </c>
      <c r="L1757" s="16">
        <f t="shared" si="16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5"/>
        <v>1.2</v>
      </c>
      <c r="R1757" s="8">
        <f t="shared" si="162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14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163"/>
        <v>42611.167465277773</v>
      </c>
      <c r="K1758">
        <v>1468987269</v>
      </c>
      <c r="L1758" s="16">
        <f t="shared" si="16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5"/>
        <v>1.0282909090909091</v>
      </c>
      <c r="R1758" s="8">
        <f t="shared" si="162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14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163"/>
        <v>42763.811805555553</v>
      </c>
      <c r="K1759">
        <v>1483041083</v>
      </c>
      <c r="L1759" s="16">
        <f t="shared" si="16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5"/>
        <v>1.1599999999999999</v>
      </c>
      <c r="R1759" s="8">
        <f t="shared" si="162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14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163"/>
        <v>42565.955925925926</v>
      </c>
      <c r="K1760">
        <v>1463352992</v>
      </c>
      <c r="L1760" s="16">
        <f t="shared" si="16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5"/>
        <v>1.147</v>
      </c>
      <c r="R1760" s="8">
        <f t="shared" si="162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14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163"/>
        <v>42088.787372685183</v>
      </c>
      <c r="K1761">
        <v>1425585229</v>
      </c>
      <c r="L1761" s="16">
        <f t="shared" si="16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5"/>
        <v>1.0660000000000001</v>
      </c>
      <c r="R1761" s="8">
        <f t="shared" si="162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14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163"/>
        <v>42425.67260416667</v>
      </c>
      <c r="K1762">
        <v>1454688513</v>
      </c>
      <c r="L1762" s="16">
        <f t="shared" si="16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5"/>
        <v>1.6544000000000001</v>
      </c>
      <c r="R1762" s="8">
        <f t="shared" si="162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14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163"/>
        <v>42259.567824074074</v>
      </c>
      <c r="K1763">
        <v>1437745060</v>
      </c>
      <c r="L1763" s="16">
        <f t="shared" si="16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5"/>
        <v>1.55</v>
      </c>
      <c r="R1763" s="8">
        <f t="shared" si="162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14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163"/>
        <v>42440.982002314813</v>
      </c>
      <c r="K1764">
        <v>1455147245</v>
      </c>
      <c r="L1764" s="16">
        <f t="shared" si="16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5"/>
        <v>8.85</v>
      </c>
      <c r="R1764" s="8">
        <f t="shared" si="162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14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163"/>
        <v>42666.868518518517</v>
      </c>
      <c r="K1765">
        <v>1474663840</v>
      </c>
      <c r="L1765" s="16">
        <f t="shared" si="16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5"/>
        <v>1.0190833333333333</v>
      </c>
      <c r="R1765" s="8">
        <f t="shared" si="162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4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163"/>
        <v>41854.485868055555</v>
      </c>
      <c r="K1766">
        <v>1404560379</v>
      </c>
      <c r="L1766" s="16">
        <f t="shared" si="16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5"/>
        <v>0.19600000000000001</v>
      </c>
      <c r="R1766" s="8">
        <f t="shared" si="162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4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163"/>
        <v>41864.980462962965</v>
      </c>
      <c r="K1767">
        <v>1405380712</v>
      </c>
      <c r="L1767" s="16">
        <f t="shared" si="16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5"/>
        <v>0.59467839999999994</v>
      </c>
      <c r="R1767" s="8">
        <f t="shared" si="162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4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163"/>
        <v>41876.859814814816</v>
      </c>
      <c r="K1768">
        <v>1407184688</v>
      </c>
      <c r="L1768" s="16">
        <f t="shared" si="16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5"/>
        <v>0</v>
      </c>
      <c r="R1768" s="8" t="e">
        <f t="shared" si="162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4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163"/>
        <v>41854.658379629633</v>
      </c>
      <c r="K1769">
        <v>1404488884</v>
      </c>
      <c r="L1769" s="16">
        <f t="shared" si="16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5"/>
        <v>0.4572</v>
      </c>
      <c r="R1769" s="8">
        <f t="shared" si="162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4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163"/>
        <v>41909.560694444444</v>
      </c>
      <c r="K1770">
        <v>1406640444</v>
      </c>
      <c r="L1770" s="16">
        <f t="shared" si="16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5"/>
        <v>3.7400000000000003E-2</v>
      </c>
      <c r="R1770" s="8">
        <f t="shared" si="162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4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163"/>
        <v>42017.818969907406</v>
      </c>
      <c r="K1771">
        <v>1418585959</v>
      </c>
      <c r="L1771" s="16">
        <f t="shared" si="16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5"/>
        <v>2.7025E-2</v>
      </c>
      <c r="R1771" s="8">
        <f t="shared" si="162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4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163"/>
        <v>41926.780023148152</v>
      </c>
      <c r="K1772">
        <v>1410288194</v>
      </c>
      <c r="L1772" s="16">
        <f t="shared" si="16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5"/>
        <v>0.56514285714285717</v>
      </c>
      <c r="R1772" s="8">
        <f t="shared" si="162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4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163"/>
        <v>41935.979629629634</v>
      </c>
      <c r="K1773">
        <v>1411515040</v>
      </c>
      <c r="L1773" s="16">
        <f t="shared" si="16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5"/>
        <v>0.21309523809523809</v>
      </c>
      <c r="R1773" s="8">
        <f t="shared" si="162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4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163"/>
        <v>41826.718009259261</v>
      </c>
      <c r="K1774">
        <v>1399482836</v>
      </c>
      <c r="L1774" s="16">
        <f t="shared" si="16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5"/>
        <v>0.156</v>
      </c>
      <c r="R1774" s="8">
        <f t="shared" si="162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4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163"/>
        <v>42023.760393518518</v>
      </c>
      <c r="K1775">
        <v>1417803298</v>
      </c>
      <c r="L1775" s="16">
        <f t="shared" si="16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5"/>
        <v>6.2566666666666673E-2</v>
      </c>
      <c r="R1775" s="8">
        <f t="shared" si="162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4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163"/>
        <v>41972.624305555553</v>
      </c>
      <c r="K1776">
        <v>1413609292</v>
      </c>
      <c r="L1776" s="16">
        <f t="shared" si="16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5"/>
        <v>0.4592</v>
      </c>
      <c r="R1776" s="8">
        <f t="shared" si="162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4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163"/>
        <v>41936.976388888892</v>
      </c>
      <c r="K1777">
        <v>1410305160</v>
      </c>
      <c r="L1777" s="16">
        <f t="shared" si="16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5"/>
        <v>0.65101538461538466</v>
      </c>
      <c r="R1777" s="8">
        <f t="shared" si="162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4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163"/>
        <v>41941.95684027778</v>
      </c>
      <c r="K1778">
        <v>1411513071</v>
      </c>
      <c r="L1778" s="16">
        <f t="shared" si="16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5"/>
        <v>6.7000000000000004E-2</v>
      </c>
      <c r="R1778" s="8">
        <f t="shared" si="162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4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163"/>
        <v>42055.357094907406</v>
      </c>
      <c r="K1779">
        <v>1421829253</v>
      </c>
      <c r="L1779" s="16">
        <f t="shared" si="16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5"/>
        <v>0.135625</v>
      </c>
      <c r="R1779" s="8">
        <f t="shared" si="162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4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163"/>
        <v>42090.821701388893</v>
      </c>
      <c r="K1780">
        <v>1423600995</v>
      </c>
      <c r="L1780" s="16">
        <f t="shared" si="16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5"/>
        <v>1.9900000000000001E-2</v>
      </c>
      <c r="R1780" s="8">
        <f t="shared" si="162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4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163"/>
        <v>42615.691898148143</v>
      </c>
      <c r="K1781">
        <v>1470242180</v>
      </c>
      <c r="L1781" s="16">
        <f t="shared" si="16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5"/>
        <v>0.36236363636363639</v>
      </c>
      <c r="R1781" s="8">
        <f t="shared" si="162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4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163"/>
        <v>42553.600810185191</v>
      </c>
      <c r="K1782">
        <v>1462285510</v>
      </c>
      <c r="L1782" s="16">
        <f t="shared" si="16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5"/>
        <v>0.39743333333333336</v>
      </c>
      <c r="R1782" s="8">
        <f t="shared" si="162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4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163"/>
        <v>42628.617418981477</v>
      </c>
      <c r="K1783">
        <v>1471272545</v>
      </c>
      <c r="L1783" s="16">
        <f t="shared" si="16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5"/>
        <v>0.25763636363636366</v>
      </c>
      <c r="R1783" s="8">
        <f t="shared" si="162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4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163"/>
        <v>42421.575104166666</v>
      </c>
      <c r="K1784">
        <v>1453211289</v>
      </c>
      <c r="L1784" s="16">
        <f t="shared" si="16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5"/>
        <v>0.15491428571428573</v>
      </c>
      <c r="R1784" s="8">
        <f t="shared" si="162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4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163"/>
        <v>42145.949976851851</v>
      </c>
      <c r="K1785">
        <v>1429656478</v>
      </c>
      <c r="L1785" s="16">
        <f t="shared" si="16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5"/>
        <v>0.236925</v>
      </c>
      <c r="R1785" s="8">
        <f t="shared" si="162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4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163"/>
        <v>42035.142361111109</v>
      </c>
      <c r="K1786">
        <v>1419954240</v>
      </c>
      <c r="L1786" s="16">
        <f t="shared" si="16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5"/>
        <v>0.39760000000000001</v>
      </c>
      <c r="R1786" s="8">
        <f t="shared" si="162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4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163"/>
        <v>41928</v>
      </c>
      <c r="K1787">
        <v>1410750855</v>
      </c>
      <c r="L1787" s="16">
        <f t="shared" si="16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5"/>
        <v>0.20220833333333332</v>
      </c>
      <c r="R1787" s="8">
        <f t="shared" si="162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4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163"/>
        <v>41988.550659722227</v>
      </c>
      <c r="K1788">
        <v>1416057177</v>
      </c>
      <c r="L1788" s="16">
        <f t="shared" si="16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5"/>
        <v>0.47631578947368419</v>
      </c>
      <c r="R1788" s="8">
        <f t="shared" si="162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4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163"/>
        <v>42098.613854166666</v>
      </c>
      <c r="K1789">
        <v>1425570237</v>
      </c>
      <c r="L1789" s="16">
        <f t="shared" si="16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5"/>
        <v>0.15329999999999999</v>
      </c>
      <c r="R1789" s="8">
        <f t="shared" si="162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4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163"/>
        <v>41943.94840277778</v>
      </c>
      <c r="K1790">
        <v>1412203542</v>
      </c>
      <c r="L1790" s="16">
        <f t="shared" si="16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5"/>
        <v>1.3818181818181818E-2</v>
      </c>
      <c r="R1790" s="8">
        <f t="shared" si="162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4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163"/>
        <v>42016.250034722223</v>
      </c>
      <c r="K1791">
        <v>1415858403</v>
      </c>
      <c r="L1791" s="16">
        <f t="shared" si="16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5"/>
        <v>5.0000000000000001E-3</v>
      </c>
      <c r="R1791" s="8">
        <f t="shared" si="162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4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163"/>
        <v>42040.674513888895</v>
      </c>
      <c r="K1792">
        <v>1420560678</v>
      </c>
      <c r="L1792" s="16">
        <f t="shared" si="16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5"/>
        <v>4.9575757575757579E-2</v>
      </c>
      <c r="R1792" s="8">
        <f t="shared" si="162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4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163"/>
        <v>42033.740335648152</v>
      </c>
      <c r="K1793">
        <v>1417369565</v>
      </c>
      <c r="L1793" s="16">
        <f t="shared" si="16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5"/>
        <v>3.5666666666666666E-2</v>
      </c>
      <c r="R1793" s="8">
        <f t="shared" si="162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4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si="163"/>
        <v>42226.290972222225</v>
      </c>
      <c r="K1794">
        <v>1435970682</v>
      </c>
      <c r="L1794" s="16">
        <f t="shared" si="16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5"/>
        <v>0.61124000000000001</v>
      </c>
      <c r="R1794" s="8">
        <f t="shared" ref="R1794:R1857" si="168">pledged/backers_count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4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ref="J1795:J1858" si="169">(((I1795/60)/60)/24)+DATE(1970,1,1)</f>
        <v>41970.933333333334</v>
      </c>
      <c r="K1795">
        <v>1414531440</v>
      </c>
      <c r="L1795" s="16">
        <f t="shared" ref="L1795:L1858" si="170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1">E1795/D1795</f>
        <v>1.3333333333333334E-2</v>
      </c>
      <c r="R1795" s="8">
        <f t="shared" si="168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4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169"/>
        <v>42046.551180555558</v>
      </c>
      <c r="K1796">
        <v>1420636422</v>
      </c>
      <c r="L1796" s="16">
        <f t="shared" si="170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1"/>
        <v>0.11077777777777778</v>
      </c>
      <c r="R1796" s="8">
        <f t="shared" si="168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4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169"/>
        <v>42657.666666666672</v>
      </c>
      <c r="K1797">
        <v>1473922541</v>
      </c>
      <c r="L1797" s="16">
        <f t="shared" si="170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1"/>
        <v>0.38735714285714284</v>
      </c>
      <c r="R1797" s="8">
        <f t="shared" si="168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4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169"/>
        <v>42575.439421296294</v>
      </c>
      <c r="K1798">
        <v>1464172366</v>
      </c>
      <c r="L1798" s="16">
        <f t="shared" si="170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1"/>
        <v>0.22052631578947368</v>
      </c>
      <c r="R1798" s="8">
        <f t="shared" si="168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4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169"/>
        <v>42719.56931712963</v>
      </c>
      <c r="K1799">
        <v>1479217189</v>
      </c>
      <c r="L1799" s="16">
        <f t="shared" si="170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1"/>
        <v>0.67549999999999999</v>
      </c>
      <c r="R1799" s="8">
        <f t="shared" si="168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4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169"/>
        <v>42404.32677083333</v>
      </c>
      <c r="K1800">
        <v>1449388233</v>
      </c>
      <c r="L1800" s="16">
        <f t="shared" si="170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1"/>
        <v>0.136375</v>
      </c>
      <c r="R1800" s="8">
        <f t="shared" si="168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4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169"/>
        <v>41954.884351851855</v>
      </c>
      <c r="K1801">
        <v>1414008808</v>
      </c>
      <c r="L1801" s="16">
        <f t="shared" si="170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1"/>
        <v>1.7457500000000001E-2</v>
      </c>
      <c r="R1801" s="8">
        <f t="shared" si="168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4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169"/>
        <v>42653.606134259258</v>
      </c>
      <c r="K1802">
        <v>1473517970</v>
      </c>
      <c r="L1802" s="16">
        <f t="shared" si="170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1"/>
        <v>0.20449632511889321</v>
      </c>
      <c r="R1802" s="8">
        <f t="shared" si="168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4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169"/>
        <v>42353.506944444445</v>
      </c>
      <c r="K1803">
        <v>1447429868</v>
      </c>
      <c r="L1803" s="16">
        <f t="shared" si="170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1"/>
        <v>0.13852941176470587</v>
      </c>
      <c r="R1803" s="8">
        <f t="shared" si="168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4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169"/>
        <v>42182.915972222225</v>
      </c>
      <c r="K1804">
        <v>1433416830</v>
      </c>
      <c r="L1804" s="16">
        <f t="shared" si="170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1"/>
        <v>0.48485714285714288</v>
      </c>
      <c r="R1804" s="8">
        <f t="shared" si="168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4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169"/>
        <v>42049.071550925932</v>
      </c>
      <c r="K1805">
        <v>1421199782</v>
      </c>
      <c r="L1805" s="16">
        <f t="shared" si="170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1"/>
        <v>0.308</v>
      </c>
      <c r="R1805" s="8">
        <f t="shared" si="168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4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169"/>
        <v>42322.719953703709</v>
      </c>
      <c r="K1806">
        <v>1444061804</v>
      </c>
      <c r="L1806" s="16">
        <f t="shared" si="170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1"/>
        <v>0.35174193548387095</v>
      </c>
      <c r="R1806" s="8">
        <f t="shared" si="168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4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169"/>
        <v>42279.75</v>
      </c>
      <c r="K1807">
        <v>1441048658</v>
      </c>
      <c r="L1807" s="16">
        <f t="shared" si="170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1"/>
        <v>0.36404444444444445</v>
      </c>
      <c r="R1807" s="8">
        <f t="shared" si="168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4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169"/>
        <v>41912.638298611113</v>
      </c>
      <c r="K1808">
        <v>1409066349</v>
      </c>
      <c r="L1808" s="16">
        <f t="shared" si="170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1"/>
        <v>2.955E-2</v>
      </c>
      <c r="R1808" s="8">
        <f t="shared" si="168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4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169"/>
        <v>41910.068437499998</v>
      </c>
      <c r="K1809">
        <v>1409276313</v>
      </c>
      <c r="L1809" s="16">
        <f t="shared" si="170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1"/>
        <v>0.1106</v>
      </c>
      <c r="R1809" s="8">
        <f t="shared" si="168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4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169"/>
        <v>42777.680902777778</v>
      </c>
      <c r="K1810">
        <v>1483806030</v>
      </c>
      <c r="L1810" s="16">
        <f t="shared" si="170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1"/>
        <v>0.41407142857142859</v>
      </c>
      <c r="R1810" s="8">
        <f t="shared" si="168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4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169"/>
        <v>42064.907858796301</v>
      </c>
      <c r="K1811">
        <v>1422222439</v>
      </c>
      <c r="L1811" s="16">
        <f t="shared" si="170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1"/>
        <v>0.10857142857142857</v>
      </c>
      <c r="R1811" s="8">
        <f t="shared" si="168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4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169"/>
        <v>41872.91002314815</v>
      </c>
      <c r="K1812">
        <v>1407621026</v>
      </c>
      <c r="L1812" s="16">
        <f t="shared" si="170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1"/>
        <v>3.3333333333333333E-2</v>
      </c>
      <c r="R1812" s="8">
        <f t="shared" si="168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4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169"/>
        <v>41936.166666666664</v>
      </c>
      <c r="K1813">
        <v>1408962270</v>
      </c>
      <c r="L1813" s="16">
        <f t="shared" si="170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1"/>
        <v>7.407407407407407E-4</v>
      </c>
      <c r="R1813" s="8">
        <f t="shared" si="168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4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169"/>
        <v>42554.318703703699</v>
      </c>
      <c r="K1814">
        <v>1464939536</v>
      </c>
      <c r="L1814" s="16">
        <f t="shared" si="170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1"/>
        <v>0.13307692307692306</v>
      </c>
      <c r="R1814" s="8">
        <f t="shared" si="168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4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169"/>
        <v>41859.889027777775</v>
      </c>
      <c r="K1815">
        <v>1404940812</v>
      </c>
      <c r="L1815" s="16">
        <f t="shared" si="170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1"/>
        <v>0</v>
      </c>
      <c r="R1815" s="8" t="e">
        <f t="shared" si="168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4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169"/>
        <v>42063.314074074078</v>
      </c>
      <c r="K1816">
        <v>1422516736</v>
      </c>
      <c r="L1816" s="16">
        <f t="shared" si="170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1"/>
        <v>0.49183333333333334</v>
      </c>
      <c r="R1816" s="8">
        <f t="shared" si="168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4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169"/>
        <v>42186.906678240746</v>
      </c>
      <c r="K1817">
        <v>1434577537</v>
      </c>
      <c r="L1817" s="16">
        <f t="shared" si="170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1"/>
        <v>0</v>
      </c>
      <c r="R1817" s="8" t="e">
        <f t="shared" si="168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4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169"/>
        <v>42576.791666666672</v>
      </c>
      <c r="K1818">
        <v>1467061303</v>
      </c>
      <c r="L1818" s="16">
        <f t="shared" si="170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1"/>
        <v>2.036E-2</v>
      </c>
      <c r="R1818" s="8">
        <f t="shared" si="168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4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169"/>
        <v>42765.290972222225</v>
      </c>
      <c r="K1819">
        <v>1480607607</v>
      </c>
      <c r="L1819" s="16">
        <f t="shared" si="170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1"/>
        <v>0.52327777777777773</v>
      </c>
      <c r="R1819" s="8">
        <f t="shared" si="168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4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169"/>
        <v>42097.192708333328</v>
      </c>
      <c r="K1820">
        <v>1425447450</v>
      </c>
      <c r="L1820" s="16">
        <f t="shared" si="170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1"/>
        <v>0</v>
      </c>
      <c r="R1820" s="8" t="e">
        <f t="shared" si="168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4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169"/>
        <v>41850.752268518518</v>
      </c>
      <c r="K1821">
        <v>1404151396</v>
      </c>
      <c r="L1821" s="16">
        <f t="shared" si="170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1"/>
        <v>2.0833333333333332E-2</v>
      </c>
      <c r="R1821" s="8">
        <f t="shared" si="168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4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169"/>
        <v>42095.042708333334</v>
      </c>
      <c r="K1822">
        <v>1425261690</v>
      </c>
      <c r="L1822" s="16">
        <f t="shared" si="170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1"/>
        <v>6.565384615384616E-2</v>
      </c>
      <c r="R1822" s="8">
        <f t="shared" si="168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14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169"/>
        <v>40971.319062499999</v>
      </c>
      <c r="K1823">
        <v>1326872367</v>
      </c>
      <c r="L1823" s="16">
        <f t="shared" si="170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1"/>
        <v>1.3489</v>
      </c>
      <c r="R1823" s="8">
        <f t="shared" si="168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14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169"/>
        <v>41670.792361111111</v>
      </c>
      <c r="K1824">
        <v>1388084862</v>
      </c>
      <c r="L1824" s="16">
        <f t="shared" si="170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1"/>
        <v>1</v>
      </c>
      <c r="R1824" s="8">
        <f t="shared" si="168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14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169"/>
        <v>41206.684907407405</v>
      </c>
      <c r="K1825">
        <v>1348503976</v>
      </c>
      <c r="L1825" s="16">
        <f t="shared" si="170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1"/>
        <v>1.1585714285714286</v>
      </c>
      <c r="R1825" s="8">
        <f t="shared" si="168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14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169"/>
        <v>41647.088888888888</v>
      </c>
      <c r="K1826">
        <v>1387403967</v>
      </c>
      <c r="L1826" s="16">
        <f t="shared" si="170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1"/>
        <v>1.0006666666666666</v>
      </c>
      <c r="R1826" s="8">
        <f t="shared" si="168"/>
        <v>75.05</v>
      </c>
      <c r="S1826" t="str">
        <f t="shared" si="172"/>
        <v>music</v>
      </c>
      <c r="T1826" t="str">
        <f t="shared" si="173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14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169"/>
        <v>41466.83452546296</v>
      </c>
      <c r="K1827">
        <v>1371585703</v>
      </c>
      <c r="L1827" s="16">
        <f t="shared" si="170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1"/>
        <v>1.0505</v>
      </c>
      <c r="R1827" s="8">
        <f t="shared" si="168"/>
        <v>42.02</v>
      </c>
      <c r="S1827" t="str">
        <f t="shared" si="172"/>
        <v>music</v>
      </c>
      <c r="T1827" t="str">
        <f t="shared" si="173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14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169"/>
        <v>41687.923807870371</v>
      </c>
      <c r="K1828">
        <v>1390083017</v>
      </c>
      <c r="L1828" s="16">
        <f t="shared" si="170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1"/>
        <v>1.01</v>
      </c>
      <c r="R1828" s="8">
        <f t="shared" si="168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14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169"/>
        <v>40605.325937499998</v>
      </c>
      <c r="K1829">
        <v>1294818561</v>
      </c>
      <c r="L1829" s="16">
        <f t="shared" si="170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1"/>
        <v>1.0066250000000001</v>
      </c>
      <c r="R1829" s="8">
        <f t="shared" si="168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14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169"/>
        <v>41768.916666666664</v>
      </c>
      <c r="K1830">
        <v>1396906530</v>
      </c>
      <c r="L1830" s="16">
        <f t="shared" si="170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1"/>
        <v>1.0016</v>
      </c>
      <c r="R1830" s="8">
        <f t="shared" si="168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14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169"/>
        <v>40564.916666666664</v>
      </c>
      <c r="K1831">
        <v>1291428371</v>
      </c>
      <c r="L1831" s="16">
        <f t="shared" si="170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1"/>
        <v>1.6668333333333334</v>
      </c>
      <c r="R1831" s="8">
        <f t="shared" si="168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14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169"/>
        <v>41694.684108796297</v>
      </c>
      <c r="K1832">
        <v>1390667107</v>
      </c>
      <c r="L1832" s="16">
        <f t="shared" si="170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1"/>
        <v>1.0153333333333334</v>
      </c>
      <c r="R1832" s="8">
        <f t="shared" si="168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14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169"/>
        <v>41041.996099537035</v>
      </c>
      <c r="K1833">
        <v>1335570863</v>
      </c>
      <c r="L1833" s="16">
        <f t="shared" si="170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1"/>
        <v>1.03</v>
      </c>
      <c r="R1833" s="8">
        <f t="shared" si="168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14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169"/>
        <v>40606.539664351854</v>
      </c>
      <c r="K1834">
        <v>1296651427</v>
      </c>
      <c r="L1834" s="16">
        <f t="shared" si="170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1"/>
        <v>1.4285714285714286</v>
      </c>
      <c r="R1834" s="8">
        <f t="shared" si="168"/>
        <v>25</v>
      </c>
      <c r="S1834" t="str">
        <f t="shared" si="172"/>
        <v>music</v>
      </c>
      <c r="T1834" t="str">
        <f t="shared" si="173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14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169"/>
        <v>41335.332638888889</v>
      </c>
      <c r="K1835">
        <v>1359421403</v>
      </c>
      <c r="L1835" s="16">
        <f t="shared" si="170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1"/>
        <v>2.625</v>
      </c>
      <c r="R1835" s="8">
        <f t="shared" si="168"/>
        <v>42</v>
      </c>
      <c r="S1835" t="str">
        <f t="shared" si="172"/>
        <v>music</v>
      </c>
      <c r="T1835" t="str">
        <f t="shared" si="173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14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169"/>
        <v>42028.964062500003</v>
      </c>
      <c r="K1836">
        <v>1418684895</v>
      </c>
      <c r="L1836" s="16">
        <f t="shared" si="170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1"/>
        <v>1.1805000000000001</v>
      </c>
      <c r="R1836" s="8">
        <f t="shared" si="168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14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169"/>
        <v>42460.660543981481</v>
      </c>
      <c r="K1837">
        <v>1456851071</v>
      </c>
      <c r="L1837" s="16">
        <f t="shared" si="170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1"/>
        <v>1.04</v>
      </c>
      <c r="R1837" s="8">
        <f t="shared" si="168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14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169"/>
        <v>41322.809363425928</v>
      </c>
      <c r="K1838">
        <v>1359660329</v>
      </c>
      <c r="L1838" s="16">
        <f t="shared" si="170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1"/>
        <v>2.0034000000000001</v>
      </c>
      <c r="R1838" s="8">
        <f t="shared" si="168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14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169"/>
        <v>40986.006192129629</v>
      </c>
      <c r="K1839">
        <v>1326848935</v>
      </c>
      <c r="L1839" s="16">
        <f t="shared" si="170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1"/>
        <v>3.0683333333333334</v>
      </c>
      <c r="R1839" s="8">
        <f t="shared" si="168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14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169"/>
        <v>40817.125</v>
      </c>
      <c r="K1840">
        <v>1314989557</v>
      </c>
      <c r="L1840" s="16">
        <f t="shared" si="170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1"/>
        <v>1.00149</v>
      </c>
      <c r="R1840" s="8">
        <f t="shared" si="168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14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169"/>
        <v>42644.722013888888</v>
      </c>
      <c r="K1841">
        <v>1472750382</v>
      </c>
      <c r="L1841" s="16">
        <f t="shared" si="170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1"/>
        <v>2.0529999999999999</v>
      </c>
      <c r="R1841" s="8">
        <f t="shared" si="168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14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169"/>
        <v>41401.207638888889</v>
      </c>
      <c r="K1842">
        <v>1366251510</v>
      </c>
      <c r="L1842" s="16">
        <f t="shared" si="170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1"/>
        <v>1.0888888888888888</v>
      </c>
      <c r="R1842" s="8">
        <f t="shared" si="168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14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169"/>
        <v>41779.207638888889</v>
      </c>
      <c r="K1843">
        <v>1397679445</v>
      </c>
      <c r="L1843" s="16">
        <f t="shared" si="170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1"/>
        <v>1.0175000000000001</v>
      </c>
      <c r="R1843" s="8">
        <f t="shared" si="168"/>
        <v>50.875</v>
      </c>
      <c r="S1843" t="str">
        <f t="shared" si="172"/>
        <v>music</v>
      </c>
      <c r="T1843" t="str">
        <f t="shared" si="173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14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169"/>
        <v>42065.249305555553</v>
      </c>
      <c r="K1844">
        <v>1422371381</v>
      </c>
      <c r="L1844" s="16">
        <f t="shared" si="170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1"/>
        <v>1.2524999999999999</v>
      </c>
      <c r="R1844" s="8">
        <f t="shared" si="168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14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169"/>
        <v>40594.994837962964</v>
      </c>
      <c r="K1845">
        <v>1295653954</v>
      </c>
      <c r="L1845" s="16">
        <f t="shared" si="170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1"/>
        <v>1.2400610000000001</v>
      </c>
      <c r="R1845" s="8">
        <f t="shared" si="168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14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169"/>
        <v>40705.125</v>
      </c>
      <c r="K1846">
        <v>1304464914</v>
      </c>
      <c r="L1846" s="16">
        <f t="shared" si="170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1"/>
        <v>1.014</v>
      </c>
      <c r="R1846" s="8">
        <f t="shared" si="168"/>
        <v>76.05</v>
      </c>
      <c r="S1846" t="str">
        <f t="shared" si="172"/>
        <v>music</v>
      </c>
      <c r="T1846" t="str">
        <f t="shared" si="173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14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169"/>
        <v>42538.204861111109</v>
      </c>
      <c r="K1847">
        <v>1464854398</v>
      </c>
      <c r="L1847" s="16">
        <f t="shared" si="170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1"/>
        <v>1</v>
      </c>
      <c r="R1847" s="8">
        <f t="shared" si="168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14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169"/>
        <v>41258.650196759263</v>
      </c>
      <c r="K1848">
        <v>1352993777</v>
      </c>
      <c r="L1848" s="16">
        <f t="shared" si="170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1"/>
        <v>1.3792666666666666</v>
      </c>
      <c r="R1848" s="8">
        <f t="shared" si="168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14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169"/>
        <v>42115.236481481479</v>
      </c>
      <c r="K1849">
        <v>1427780432</v>
      </c>
      <c r="L1849" s="16">
        <f t="shared" si="170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1"/>
        <v>1.2088000000000001</v>
      </c>
      <c r="R1849" s="8">
        <f t="shared" si="168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14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169"/>
        <v>40755.290972222225</v>
      </c>
      <c r="K1850">
        <v>1306608888</v>
      </c>
      <c r="L1850" s="16">
        <f t="shared" si="170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1"/>
        <v>1.0736666666666668</v>
      </c>
      <c r="R1850" s="8">
        <f t="shared" si="168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14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169"/>
        <v>41199.845590277779</v>
      </c>
      <c r="K1851">
        <v>1347913059</v>
      </c>
      <c r="L1851" s="16">
        <f t="shared" si="170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1"/>
        <v>1.0033333333333334</v>
      </c>
      <c r="R1851" s="8">
        <f t="shared" si="168"/>
        <v>37.625</v>
      </c>
      <c r="S1851" t="str">
        <f t="shared" si="172"/>
        <v>music</v>
      </c>
      <c r="T1851" t="str">
        <f t="shared" si="173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14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169"/>
        <v>41830.959490740745</v>
      </c>
      <c r="K1852">
        <v>1402441300</v>
      </c>
      <c r="L1852" s="16">
        <f t="shared" si="170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1"/>
        <v>1.0152222222222222</v>
      </c>
      <c r="R1852" s="8">
        <f t="shared" si="168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14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169"/>
        <v>41848.041666666664</v>
      </c>
      <c r="K1853">
        <v>1404769538</v>
      </c>
      <c r="L1853" s="16">
        <f t="shared" si="170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1"/>
        <v>1.0007692307692309</v>
      </c>
      <c r="R1853" s="8">
        <f t="shared" si="168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14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169"/>
        <v>42119</v>
      </c>
      <c r="K1854">
        <v>1426703452</v>
      </c>
      <c r="L1854" s="16">
        <f t="shared" si="170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1"/>
        <v>1.1696666666666666</v>
      </c>
      <c r="R1854" s="8">
        <f t="shared" si="168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14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169"/>
        <v>41227.102048611108</v>
      </c>
      <c r="K1855">
        <v>1348536417</v>
      </c>
      <c r="L1855" s="16">
        <f t="shared" si="170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1"/>
        <v>1.01875</v>
      </c>
      <c r="R1855" s="8">
        <f t="shared" si="168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14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169"/>
        <v>41418.021261574075</v>
      </c>
      <c r="K1856">
        <v>1366763437</v>
      </c>
      <c r="L1856" s="16">
        <f t="shared" si="170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1"/>
        <v>1.0212366666666666</v>
      </c>
      <c r="R1856" s="8">
        <f t="shared" si="168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14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169"/>
        <v>41645.538657407407</v>
      </c>
      <c r="K1857">
        <v>1385124940</v>
      </c>
      <c r="L1857" s="16">
        <f t="shared" si="170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1"/>
        <v>1.5405897142857143</v>
      </c>
      <c r="R1857" s="8">
        <f t="shared" si="168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14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si="169"/>
        <v>41838.854999999996</v>
      </c>
      <c r="K1858">
        <v>1403901072</v>
      </c>
      <c r="L1858" s="16">
        <f t="shared" si="170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1"/>
        <v>1.0125</v>
      </c>
      <c r="R1858" s="8">
        <f t="shared" ref="R1858:R1921" si="174">pledged/backers_count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14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ref="J1859:J1922" si="175">(((I1859/60)/60)/24)+DATE(1970,1,1)</f>
        <v>41894.76866898148</v>
      </c>
      <c r="K1859">
        <v>1407954413</v>
      </c>
      <c r="L1859" s="16">
        <f t="shared" ref="L1859:L1922" si="17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7">E1859/D1859</f>
        <v>1</v>
      </c>
      <c r="R1859" s="8">
        <f t="shared" si="174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14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175"/>
        <v>40893.242141203707</v>
      </c>
      <c r="K1860">
        <v>1318826921</v>
      </c>
      <c r="L1860" s="16">
        <f t="shared" si="17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7"/>
        <v>1.0874800874800874</v>
      </c>
      <c r="R1860" s="8">
        <f t="shared" si="174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14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175"/>
        <v>40808.770011574074</v>
      </c>
      <c r="K1861">
        <v>1314124129</v>
      </c>
      <c r="L1861" s="16">
        <f t="shared" si="17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7"/>
        <v>1.3183333333333334</v>
      </c>
      <c r="R1861" s="8">
        <f t="shared" si="174"/>
        <v>70.625</v>
      </c>
      <c r="S1861" t="str">
        <f t="shared" si="178"/>
        <v>music</v>
      </c>
      <c r="T1861" t="str">
        <f t="shared" si="179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14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175"/>
        <v>41676.709305555552</v>
      </c>
      <c r="K1862">
        <v>1389891684</v>
      </c>
      <c r="L1862" s="16">
        <f t="shared" si="17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7"/>
        <v>1.3346666666666667</v>
      </c>
      <c r="R1862" s="8">
        <f t="shared" si="174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4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175"/>
        <v>42030.300243055557</v>
      </c>
      <c r="K1863">
        <v>1419664341</v>
      </c>
      <c r="L1863" s="16">
        <f t="shared" si="17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7"/>
        <v>0</v>
      </c>
      <c r="R1863" s="8" t="e">
        <f t="shared" si="174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4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175"/>
        <v>42802.3125</v>
      </c>
      <c r="K1864">
        <v>1484912974</v>
      </c>
      <c r="L1864" s="16">
        <f t="shared" si="17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7"/>
        <v>8.0833333333333326E-2</v>
      </c>
      <c r="R1864" s="8">
        <f t="shared" si="174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4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175"/>
        <v>41802.797280092593</v>
      </c>
      <c r="K1865">
        <v>1400008085</v>
      </c>
      <c r="L1865" s="16">
        <f t="shared" si="17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7"/>
        <v>4.0000000000000001E-3</v>
      </c>
      <c r="R1865" s="8">
        <f t="shared" si="174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4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175"/>
        <v>41763.716435185182</v>
      </c>
      <c r="K1866">
        <v>1396631500</v>
      </c>
      <c r="L1866" s="16">
        <f t="shared" si="17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7"/>
        <v>0.42892307692307691</v>
      </c>
      <c r="R1866" s="8">
        <f t="shared" si="174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4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175"/>
        <v>42680.409108796302</v>
      </c>
      <c r="K1867">
        <v>1475398147</v>
      </c>
      <c r="L1867" s="16">
        <f t="shared" si="17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7"/>
        <v>3.6363636363636364E-5</v>
      </c>
      <c r="R1867" s="8">
        <f t="shared" si="174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4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175"/>
        <v>42795.166666666672</v>
      </c>
      <c r="K1868">
        <v>1483768497</v>
      </c>
      <c r="L1868" s="16">
        <f t="shared" si="17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7"/>
        <v>5.0000000000000001E-3</v>
      </c>
      <c r="R1868" s="8">
        <f t="shared" si="174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4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175"/>
        <v>42679.924907407403</v>
      </c>
      <c r="K1869">
        <v>1475791912</v>
      </c>
      <c r="L1869" s="16">
        <f t="shared" si="17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7"/>
        <v>5.0000000000000001E-4</v>
      </c>
      <c r="R1869" s="8">
        <f t="shared" si="174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4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175"/>
        <v>42353.332638888889</v>
      </c>
      <c r="K1870">
        <v>1448044925</v>
      </c>
      <c r="L1870" s="16">
        <f t="shared" si="17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7"/>
        <v>4.8680000000000001E-2</v>
      </c>
      <c r="R1870" s="8">
        <f t="shared" si="174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4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175"/>
        <v>42739.002881944441</v>
      </c>
      <c r="K1871">
        <v>1480896249</v>
      </c>
      <c r="L1871" s="16">
        <f t="shared" si="17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7"/>
        <v>0</v>
      </c>
      <c r="R1871" s="8" t="e">
        <f t="shared" si="174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4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175"/>
        <v>42400.178472222222</v>
      </c>
      <c r="K1872">
        <v>1451723535</v>
      </c>
      <c r="L1872" s="16">
        <f t="shared" si="17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7"/>
        <v>0.10314285714285715</v>
      </c>
      <c r="R1872" s="8">
        <f t="shared" si="174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4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175"/>
        <v>41963.825243055559</v>
      </c>
      <c r="K1873">
        <v>1413053301</v>
      </c>
      <c r="L1873" s="16">
        <f t="shared" si="17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7"/>
        <v>0.7178461538461538</v>
      </c>
      <c r="R1873" s="8">
        <f t="shared" si="174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4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175"/>
        <v>42185.129652777774</v>
      </c>
      <c r="K1874">
        <v>1433041602</v>
      </c>
      <c r="L1874" s="16">
        <f t="shared" si="17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7"/>
        <v>1.06E-2</v>
      </c>
      <c r="R1874" s="8">
        <f t="shared" si="174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4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175"/>
        <v>42193.697916666672</v>
      </c>
      <c r="K1875">
        <v>1433861210</v>
      </c>
      <c r="L1875" s="16">
        <f t="shared" si="17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7"/>
        <v>4.4999999999999997E-3</v>
      </c>
      <c r="R1875" s="8">
        <f t="shared" si="174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4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175"/>
        <v>42549.969131944439</v>
      </c>
      <c r="K1876">
        <v>1465427733</v>
      </c>
      <c r="L1876" s="16">
        <f t="shared" si="17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7"/>
        <v>1.6249999999999999E-4</v>
      </c>
      <c r="R1876" s="8">
        <f t="shared" si="174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4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175"/>
        <v>42588.899398148147</v>
      </c>
      <c r="K1877">
        <v>1465335308</v>
      </c>
      <c r="L1877" s="16">
        <f t="shared" si="17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7"/>
        <v>5.1000000000000004E-3</v>
      </c>
      <c r="R1877" s="8">
        <f t="shared" si="174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4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175"/>
        <v>41806.284780092588</v>
      </c>
      <c r="K1878">
        <v>1400309405</v>
      </c>
      <c r="L1878" s="16">
        <f t="shared" si="17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7"/>
        <v>0</v>
      </c>
      <c r="R1878" s="8" t="e">
        <f t="shared" si="174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4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175"/>
        <v>42064.029224537036</v>
      </c>
      <c r="K1879">
        <v>1422664925</v>
      </c>
      <c r="L1879" s="16">
        <f t="shared" si="17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7"/>
        <v>0</v>
      </c>
      <c r="R1879" s="8" t="e">
        <f t="shared" si="174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4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175"/>
        <v>41803.008738425924</v>
      </c>
      <c r="K1880">
        <v>1400026355</v>
      </c>
      <c r="L1880" s="16">
        <f t="shared" si="17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7"/>
        <v>0</v>
      </c>
      <c r="R1880" s="8" t="e">
        <f t="shared" si="174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4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175"/>
        <v>42443.607974537037</v>
      </c>
      <c r="K1881">
        <v>1455377729</v>
      </c>
      <c r="L1881" s="16">
        <f t="shared" si="17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7"/>
        <v>1.1999999999999999E-3</v>
      </c>
      <c r="R1881" s="8">
        <f t="shared" si="174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4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175"/>
        <v>42459.525231481486</v>
      </c>
      <c r="K1882">
        <v>1456839380</v>
      </c>
      <c r="L1882" s="16">
        <f t="shared" si="17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7"/>
        <v>0.20080000000000001</v>
      </c>
      <c r="R1882" s="8">
        <f t="shared" si="174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14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175"/>
        <v>42073.110983796301</v>
      </c>
      <c r="K1883">
        <v>1423366789</v>
      </c>
      <c r="L1883" s="16">
        <f t="shared" si="17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7"/>
        <v>1.726845</v>
      </c>
      <c r="R1883" s="8">
        <f t="shared" si="174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14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175"/>
        <v>41100.991666666669</v>
      </c>
      <c r="K1884">
        <v>1339109212</v>
      </c>
      <c r="L1884" s="16">
        <f t="shared" si="17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7"/>
        <v>1.008955223880597</v>
      </c>
      <c r="R1884" s="8">
        <f t="shared" si="174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14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175"/>
        <v>41007.906342592592</v>
      </c>
      <c r="K1885">
        <v>1331333108</v>
      </c>
      <c r="L1885" s="16">
        <f t="shared" si="17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7"/>
        <v>1.0480480480480481</v>
      </c>
      <c r="R1885" s="8">
        <f t="shared" si="174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14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175"/>
        <v>41240.5</v>
      </c>
      <c r="K1886">
        <v>1350967535</v>
      </c>
      <c r="L1886" s="16">
        <f t="shared" si="17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7"/>
        <v>1.351</v>
      </c>
      <c r="R1886" s="8">
        <f t="shared" si="174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14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175"/>
        <v>41131.916666666664</v>
      </c>
      <c r="K1887">
        <v>1341800110</v>
      </c>
      <c r="L1887" s="16">
        <f t="shared" si="17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7"/>
        <v>1.1632786885245903</v>
      </c>
      <c r="R1887" s="8">
        <f t="shared" si="174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14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175"/>
        <v>41955.94835648148</v>
      </c>
      <c r="K1888">
        <v>1413236738</v>
      </c>
      <c r="L1888" s="16">
        <f t="shared" si="17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7"/>
        <v>1.0208333333333333</v>
      </c>
      <c r="R1888" s="8">
        <f t="shared" si="174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14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175"/>
        <v>42341.895833333328</v>
      </c>
      <c r="K1889">
        <v>1447614732</v>
      </c>
      <c r="L1889" s="16">
        <f t="shared" si="17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7"/>
        <v>1.1116666666666666</v>
      </c>
      <c r="R1889" s="8">
        <f t="shared" si="174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14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175"/>
        <v>40330.207638888889</v>
      </c>
      <c r="K1890">
        <v>1272692732</v>
      </c>
      <c r="L1890" s="16">
        <f t="shared" si="17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7"/>
        <v>1.6608000000000001</v>
      </c>
      <c r="R1890" s="8">
        <f t="shared" si="174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14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175"/>
        <v>41344.751689814817</v>
      </c>
      <c r="K1891">
        <v>1359140546</v>
      </c>
      <c r="L1891" s="16">
        <f t="shared" si="17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7"/>
        <v>1.0660000000000001</v>
      </c>
      <c r="R1891" s="8">
        <f t="shared" si="174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14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175"/>
        <v>41258.786203703705</v>
      </c>
      <c r="K1892">
        <v>1353005528</v>
      </c>
      <c r="L1892" s="16">
        <f t="shared" si="17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7"/>
        <v>1.4458441666666668</v>
      </c>
      <c r="R1892" s="8">
        <f t="shared" si="174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14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175"/>
        <v>40381.25</v>
      </c>
      <c r="K1893">
        <v>1275851354</v>
      </c>
      <c r="L1893" s="16">
        <f t="shared" si="17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7"/>
        <v>1.0555000000000001</v>
      </c>
      <c r="R1893" s="8">
        <f t="shared" si="174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14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175"/>
        <v>40701.637511574074</v>
      </c>
      <c r="K1894">
        <v>1304867881</v>
      </c>
      <c r="L1894" s="16">
        <f t="shared" si="17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7"/>
        <v>1.3660000000000001</v>
      </c>
      <c r="R1894" s="8">
        <f t="shared" si="174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14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175"/>
        <v>40649.165972222225</v>
      </c>
      <c r="K1895">
        <v>1301524585</v>
      </c>
      <c r="L1895" s="16">
        <f t="shared" si="17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7"/>
        <v>1.04</v>
      </c>
      <c r="R1895" s="8">
        <f t="shared" si="174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14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175"/>
        <v>40951.904895833337</v>
      </c>
      <c r="K1896">
        <v>1326404583</v>
      </c>
      <c r="L1896" s="16">
        <f t="shared" si="17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7"/>
        <v>1.145</v>
      </c>
      <c r="R1896" s="8">
        <f t="shared" si="174"/>
        <v>57.25</v>
      </c>
      <c r="S1896" t="str">
        <f t="shared" si="178"/>
        <v>music</v>
      </c>
      <c r="T1896" t="str">
        <f t="shared" si="179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14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175"/>
        <v>42297.746782407412</v>
      </c>
      <c r="K1897">
        <v>1442771722</v>
      </c>
      <c r="L1897" s="16">
        <f t="shared" si="17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7"/>
        <v>1.0171957671957672</v>
      </c>
      <c r="R1897" s="8">
        <f t="shared" si="174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14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175"/>
        <v>41011.710243055553</v>
      </c>
      <c r="K1898">
        <v>1331658165</v>
      </c>
      <c r="L1898" s="16">
        <f t="shared" si="17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7"/>
        <v>1.2394678492239468</v>
      </c>
      <c r="R1898" s="8">
        <f t="shared" si="174"/>
        <v>43</v>
      </c>
      <c r="S1898" t="str">
        <f t="shared" si="178"/>
        <v>music</v>
      </c>
      <c r="T1898" t="str">
        <f t="shared" si="179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14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175"/>
        <v>41702.875</v>
      </c>
      <c r="K1899">
        <v>1392040806</v>
      </c>
      <c r="L1899" s="16">
        <f t="shared" si="17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7"/>
        <v>1.0245669291338582</v>
      </c>
      <c r="R1899" s="8">
        <f t="shared" si="174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14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175"/>
        <v>42401.75</v>
      </c>
      <c r="K1900">
        <v>1451277473</v>
      </c>
      <c r="L1900" s="16">
        <f t="shared" si="17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7"/>
        <v>1.4450000000000001</v>
      </c>
      <c r="R1900" s="8">
        <f t="shared" si="174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14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175"/>
        <v>42088.90006944444</v>
      </c>
      <c r="K1901">
        <v>1424730966</v>
      </c>
      <c r="L1901" s="16">
        <f t="shared" si="17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7"/>
        <v>1.3333333333333333</v>
      </c>
      <c r="R1901" s="8">
        <f t="shared" si="174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14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175"/>
        <v>41188.415972222225</v>
      </c>
      <c r="K1902">
        <v>1347137731</v>
      </c>
      <c r="L1902" s="16">
        <f t="shared" si="17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7"/>
        <v>1.0936440000000001</v>
      </c>
      <c r="R1902" s="8">
        <f t="shared" si="174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4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175"/>
        <v>42146.541666666672</v>
      </c>
      <c r="K1903">
        <v>1429707729</v>
      </c>
      <c r="L1903" s="16">
        <f t="shared" si="17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7"/>
        <v>2.696969696969697E-2</v>
      </c>
      <c r="R1903" s="8">
        <f t="shared" si="174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4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175"/>
        <v>42067.789895833332</v>
      </c>
      <c r="K1904">
        <v>1422903447</v>
      </c>
      <c r="L1904" s="16">
        <f t="shared" si="17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7"/>
        <v>1.2E-2</v>
      </c>
      <c r="R1904" s="8">
        <f t="shared" si="174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4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175"/>
        <v>42762.770729166667</v>
      </c>
      <c r="K1905">
        <v>1480357791</v>
      </c>
      <c r="L1905" s="16">
        <f t="shared" si="17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7"/>
        <v>0.46600000000000003</v>
      </c>
      <c r="R1905" s="8">
        <f t="shared" si="174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4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175"/>
        <v>42371.685428240744</v>
      </c>
      <c r="K1906">
        <v>1447864021</v>
      </c>
      <c r="L1906" s="16">
        <f t="shared" si="17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7"/>
        <v>1E-3</v>
      </c>
      <c r="R1906" s="8">
        <f t="shared" si="174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4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175"/>
        <v>41889.925856481481</v>
      </c>
      <c r="K1907">
        <v>1407535994</v>
      </c>
      <c r="L1907" s="16">
        <f t="shared" si="17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7"/>
        <v>1.6800000000000001E-3</v>
      </c>
      <c r="R1907" s="8">
        <f t="shared" si="174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4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175"/>
        <v>42544.671099537038</v>
      </c>
      <c r="K1908">
        <v>1464105983</v>
      </c>
      <c r="L1908" s="16">
        <f t="shared" si="17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7"/>
        <v>0.42759999999999998</v>
      </c>
      <c r="R1908" s="8">
        <f t="shared" si="174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4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175"/>
        <v>41782.587094907409</v>
      </c>
      <c r="K1909">
        <v>1399557925</v>
      </c>
      <c r="L1909" s="16">
        <f t="shared" si="17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7"/>
        <v>2.8333333333333335E-3</v>
      </c>
      <c r="R1909" s="8">
        <f t="shared" si="174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4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175"/>
        <v>42733.917824074073</v>
      </c>
      <c r="K1910">
        <v>1480456900</v>
      </c>
      <c r="L1910" s="16">
        <f t="shared" si="17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7"/>
        <v>1.7319999999999999E-2</v>
      </c>
      <c r="R1910" s="8">
        <f t="shared" si="174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4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175"/>
        <v>41935.429155092592</v>
      </c>
      <c r="K1911">
        <v>1411467479</v>
      </c>
      <c r="L1911" s="16">
        <f t="shared" si="17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7"/>
        <v>0.14111428571428572</v>
      </c>
      <c r="R1911" s="8">
        <f t="shared" si="174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4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175"/>
        <v>42308.947916666672</v>
      </c>
      <c r="K1912">
        <v>1442531217</v>
      </c>
      <c r="L1912" s="16">
        <f t="shared" si="17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7"/>
        <v>0.39395294117647056</v>
      </c>
      <c r="R1912" s="8">
        <f t="shared" si="174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4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175"/>
        <v>41860.033958333333</v>
      </c>
      <c r="K1913">
        <v>1404953334</v>
      </c>
      <c r="L1913" s="16">
        <f t="shared" si="17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7"/>
        <v>2.3529411764705883E-4</v>
      </c>
      <c r="R1913" s="8">
        <f t="shared" si="174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4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175"/>
        <v>42159.226388888885</v>
      </c>
      <c r="K1914">
        <v>1430803560</v>
      </c>
      <c r="L1914" s="16">
        <f t="shared" si="17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7"/>
        <v>0.59299999999999997</v>
      </c>
      <c r="R1914" s="8">
        <f t="shared" si="174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4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175"/>
        <v>41920.511319444442</v>
      </c>
      <c r="K1915">
        <v>1410178578</v>
      </c>
      <c r="L1915" s="16">
        <f t="shared" si="17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7"/>
        <v>1.3270833333333334E-2</v>
      </c>
      <c r="R1915" s="8">
        <f t="shared" si="174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4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175"/>
        <v>41944.165972222225</v>
      </c>
      <c r="K1916">
        <v>1413519073</v>
      </c>
      <c r="L1916" s="16">
        <f t="shared" si="17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7"/>
        <v>9.0090090090090086E-2</v>
      </c>
      <c r="R1916" s="8">
        <f t="shared" si="174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4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175"/>
        <v>41884.04886574074</v>
      </c>
      <c r="K1917">
        <v>1407892222</v>
      </c>
      <c r="L1917" s="16">
        <f t="shared" si="17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7"/>
        <v>1.6E-2</v>
      </c>
      <c r="R1917" s="8">
        <f t="shared" si="174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4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175"/>
        <v>42681.758969907409</v>
      </c>
      <c r="K1918">
        <v>1476378775</v>
      </c>
      <c r="L1918" s="16">
        <f t="shared" si="17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7"/>
        <v>5.1000000000000004E-3</v>
      </c>
      <c r="R1918" s="8">
        <f t="shared" si="174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4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175"/>
        <v>42776.270057870366</v>
      </c>
      <c r="K1919">
        <v>1484116133</v>
      </c>
      <c r="L1919" s="16">
        <f t="shared" si="17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7"/>
        <v>0.52570512820512816</v>
      </c>
      <c r="R1919" s="8">
        <f t="shared" si="174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4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175"/>
        <v>41863.789942129632</v>
      </c>
      <c r="K1920">
        <v>1404845851</v>
      </c>
      <c r="L1920" s="16">
        <f t="shared" si="17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7"/>
        <v>1.04E-2</v>
      </c>
      <c r="R1920" s="8">
        <f t="shared" si="174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4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175"/>
        <v>42143.875567129624</v>
      </c>
      <c r="K1921">
        <v>1429477249</v>
      </c>
      <c r="L1921" s="16">
        <f t="shared" si="17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7"/>
        <v>0.47399999999999998</v>
      </c>
      <c r="R1921" s="8">
        <f t="shared" si="174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4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si="175"/>
        <v>42298.958333333328</v>
      </c>
      <c r="K1922">
        <v>1443042061</v>
      </c>
      <c r="L1922" s="16">
        <f t="shared" si="17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7"/>
        <v>0.43030000000000002</v>
      </c>
      <c r="R1922" s="8">
        <f t="shared" ref="R1922:R1985" si="180">pledged/backers_count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14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ref="J1923:J1986" si="181">(((I1923/60)/60)/24)+DATE(1970,1,1)</f>
        <v>41104.221562500003</v>
      </c>
      <c r="K1923">
        <v>1339651143</v>
      </c>
      <c r="L1923" s="16">
        <f t="shared" ref="L1923:L1986" si="18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3">E1923/D1923</f>
        <v>1.3680000000000001</v>
      </c>
      <c r="R1923" s="8">
        <f t="shared" si="180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14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181"/>
        <v>41620.255868055552</v>
      </c>
      <c r="K1924">
        <v>1384236507</v>
      </c>
      <c r="L1924" s="16">
        <f t="shared" si="18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3"/>
        <v>1.1555</v>
      </c>
      <c r="R1924" s="8">
        <f t="shared" si="180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14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181"/>
        <v>40813.207638888889</v>
      </c>
      <c r="K1925">
        <v>1313612532</v>
      </c>
      <c r="L1925" s="16">
        <f t="shared" si="18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3"/>
        <v>2.4079999999999999</v>
      </c>
      <c r="R1925" s="8">
        <f t="shared" si="180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14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181"/>
        <v>41654.814583333333</v>
      </c>
      <c r="K1926">
        <v>1387390555</v>
      </c>
      <c r="L1926" s="16">
        <f t="shared" si="18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3"/>
        <v>1.1439999999999999</v>
      </c>
      <c r="R1926" s="8">
        <f t="shared" si="180"/>
        <v>104</v>
      </c>
      <c r="S1926" t="str">
        <f t="shared" si="184"/>
        <v>music</v>
      </c>
      <c r="T1926" t="str">
        <f t="shared" si="185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14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181"/>
        <v>41558</v>
      </c>
      <c r="K1927">
        <v>1379540288</v>
      </c>
      <c r="L1927" s="16">
        <f t="shared" si="18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3"/>
        <v>1.1033333333333333</v>
      </c>
      <c r="R1927" s="8">
        <f t="shared" si="180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14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181"/>
        <v>40484.018055555556</v>
      </c>
      <c r="K1928">
        <v>1286319256</v>
      </c>
      <c r="L1928" s="16">
        <f t="shared" si="18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3"/>
        <v>1.9537933333333333</v>
      </c>
      <c r="R1928" s="8">
        <f t="shared" si="180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14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181"/>
        <v>40976.207638888889</v>
      </c>
      <c r="K1929">
        <v>1329856839</v>
      </c>
      <c r="L1929" s="16">
        <f t="shared" si="18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3"/>
        <v>1.0333333333333334</v>
      </c>
      <c r="R1929" s="8">
        <f t="shared" si="180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14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181"/>
        <v>41401.648078703707</v>
      </c>
      <c r="K1930">
        <v>1365348794</v>
      </c>
      <c r="L1930" s="16">
        <f t="shared" si="18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3"/>
        <v>1.031372549019608</v>
      </c>
      <c r="R1930" s="8">
        <f t="shared" si="180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14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181"/>
        <v>40729.021597222221</v>
      </c>
      <c r="K1931">
        <v>1306197066</v>
      </c>
      <c r="L1931" s="16">
        <f t="shared" si="18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3"/>
        <v>1.003125</v>
      </c>
      <c r="R1931" s="8">
        <f t="shared" si="180"/>
        <v>42.8</v>
      </c>
      <c r="S1931" t="str">
        <f t="shared" si="184"/>
        <v>music</v>
      </c>
      <c r="T1931" t="str">
        <f t="shared" si="185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14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181"/>
        <v>41462.558819444443</v>
      </c>
      <c r="K1932">
        <v>1368019482</v>
      </c>
      <c r="L1932" s="16">
        <f t="shared" si="18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3"/>
        <v>1.27</v>
      </c>
      <c r="R1932" s="8">
        <f t="shared" si="180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14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181"/>
        <v>41051.145833333336</v>
      </c>
      <c r="K1933">
        <v>1336512309</v>
      </c>
      <c r="L1933" s="16">
        <f t="shared" si="18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3"/>
        <v>1.20601</v>
      </c>
      <c r="R1933" s="8">
        <f t="shared" si="180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14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181"/>
        <v>40932.809872685182</v>
      </c>
      <c r="K1934">
        <v>1325618773</v>
      </c>
      <c r="L1934" s="16">
        <f t="shared" si="18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3"/>
        <v>1.0699047619047619</v>
      </c>
      <c r="R1934" s="8">
        <f t="shared" si="180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14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181"/>
        <v>41909.130868055552</v>
      </c>
      <c r="K1935">
        <v>1409195307</v>
      </c>
      <c r="L1935" s="16">
        <f t="shared" si="18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3"/>
        <v>1.7243333333333333</v>
      </c>
      <c r="R1935" s="8">
        <f t="shared" si="180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14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181"/>
        <v>40902.208333333336</v>
      </c>
      <c r="K1936">
        <v>1321649321</v>
      </c>
      <c r="L1936" s="16">
        <f t="shared" si="18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3"/>
        <v>1.2362</v>
      </c>
      <c r="R1936" s="8">
        <f t="shared" si="180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14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181"/>
        <v>41811.207638888889</v>
      </c>
      <c r="K1937">
        <v>1400106171</v>
      </c>
      <c r="L1937" s="16">
        <f t="shared" si="18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3"/>
        <v>1.0840000000000001</v>
      </c>
      <c r="R1937" s="8">
        <f t="shared" si="180"/>
        <v>54.2</v>
      </c>
      <c r="S1937" t="str">
        <f t="shared" si="184"/>
        <v>music</v>
      </c>
      <c r="T1937" t="str">
        <f t="shared" si="185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14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181"/>
        <v>40883.249305555553</v>
      </c>
      <c r="K1938">
        <v>1320528070</v>
      </c>
      <c r="L1938" s="16">
        <f t="shared" si="18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3"/>
        <v>1.1652013333333333</v>
      </c>
      <c r="R1938" s="8">
        <f t="shared" si="180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14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181"/>
        <v>41075.165972222225</v>
      </c>
      <c r="K1939">
        <v>1338346281</v>
      </c>
      <c r="L1939" s="16">
        <f t="shared" si="18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3"/>
        <v>1.8724499999999999</v>
      </c>
      <c r="R1939" s="8">
        <f t="shared" si="180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14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181"/>
        <v>41457.208333333336</v>
      </c>
      <c r="K1940">
        <v>1370067231</v>
      </c>
      <c r="L1940" s="16">
        <f t="shared" si="18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3"/>
        <v>1.1593333333333333</v>
      </c>
      <c r="R1940" s="8">
        <f t="shared" si="180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14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181"/>
        <v>41343.943379629629</v>
      </c>
      <c r="K1941">
        <v>1360366708</v>
      </c>
      <c r="L1941" s="16">
        <f t="shared" si="18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3"/>
        <v>1.107</v>
      </c>
      <c r="R1941" s="8">
        <f t="shared" si="180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14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181"/>
        <v>40709.165972222225</v>
      </c>
      <c r="K1942">
        <v>1304770233</v>
      </c>
      <c r="L1942" s="16">
        <f t="shared" si="18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3"/>
        <v>1.7092307692307693</v>
      </c>
      <c r="R1942" s="8">
        <f t="shared" si="180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14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181"/>
        <v>41774.290868055556</v>
      </c>
      <c r="K1943">
        <v>1397545131</v>
      </c>
      <c r="L1943" s="16">
        <f t="shared" si="18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3"/>
        <v>1.2611835600000001</v>
      </c>
      <c r="R1943" s="8">
        <f t="shared" si="180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14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181"/>
        <v>40728.828009259261</v>
      </c>
      <c r="K1944">
        <v>1302033140</v>
      </c>
      <c r="L1944" s="16">
        <f t="shared" si="18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3"/>
        <v>1.3844033333333334</v>
      </c>
      <c r="R1944" s="8">
        <f t="shared" si="180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14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181"/>
        <v>42593.269861111112</v>
      </c>
      <c r="K1945">
        <v>1467008916</v>
      </c>
      <c r="L1945" s="16">
        <f t="shared" si="18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3"/>
        <v>17.052499999999998</v>
      </c>
      <c r="R1945" s="8">
        <f t="shared" si="180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14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181"/>
        <v>41760.584374999999</v>
      </c>
      <c r="K1946">
        <v>1396360890</v>
      </c>
      <c r="L1946" s="16">
        <f t="shared" si="18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3"/>
        <v>7.8805550000000002</v>
      </c>
      <c r="R1946" s="8">
        <f t="shared" si="180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14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181"/>
        <v>42197.251828703709</v>
      </c>
      <c r="K1947">
        <v>1433224958</v>
      </c>
      <c r="L1947" s="16">
        <f t="shared" si="18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3"/>
        <v>3.4801799999999998</v>
      </c>
      <c r="R1947" s="8">
        <f t="shared" si="180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14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181"/>
        <v>41749.108344907407</v>
      </c>
      <c r="K1948">
        <v>1392780961</v>
      </c>
      <c r="L1948" s="16">
        <f t="shared" si="18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3"/>
        <v>1.4974666666666667</v>
      </c>
      <c r="R1948" s="8">
        <f t="shared" si="180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14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181"/>
        <v>40140.249305555553</v>
      </c>
      <c r="K1949">
        <v>1255730520</v>
      </c>
      <c r="L1949" s="16">
        <f t="shared" si="18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3"/>
        <v>1.0063375000000001</v>
      </c>
      <c r="R1949" s="8">
        <f t="shared" si="180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14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181"/>
        <v>42527.709722222222</v>
      </c>
      <c r="K1950">
        <v>1460557809</v>
      </c>
      <c r="L1950" s="16">
        <f t="shared" si="18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3"/>
        <v>8.0021100000000001</v>
      </c>
      <c r="R1950" s="8">
        <f t="shared" si="180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14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181"/>
        <v>41830.423043981478</v>
      </c>
      <c r="K1951">
        <v>1402394951</v>
      </c>
      <c r="L1951" s="16">
        <f t="shared" si="18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3"/>
        <v>1.0600260000000001</v>
      </c>
      <c r="R1951" s="8">
        <f t="shared" si="180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14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181"/>
        <v>40655.181400462963</v>
      </c>
      <c r="K1952">
        <v>1300767673</v>
      </c>
      <c r="L1952" s="16">
        <f t="shared" si="18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3"/>
        <v>2.0051866666666669</v>
      </c>
      <c r="R1952" s="8">
        <f t="shared" si="180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14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181"/>
        <v>42681.462233796294</v>
      </c>
      <c r="K1953">
        <v>1475921137</v>
      </c>
      <c r="L1953" s="16">
        <f t="shared" si="18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3"/>
        <v>2.1244399999999999</v>
      </c>
      <c r="R1953" s="8">
        <f t="shared" si="180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14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181"/>
        <v>41563.60665509259</v>
      </c>
      <c r="K1954">
        <v>1378737215</v>
      </c>
      <c r="L1954" s="16">
        <f t="shared" si="18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3"/>
        <v>1.9847237142857144</v>
      </c>
      <c r="R1954" s="8">
        <f t="shared" si="180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14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181"/>
        <v>40970.125</v>
      </c>
      <c r="K1955">
        <v>1328158065</v>
      </c>
      <c r="L1955" s="16">
        <f t="shared" si="18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3"/>
        <v>2.2594666666666665</v>
      </c>
      <c r="R1955" s="8">
        <f t="shared" si="180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14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181"/>
        <v>42441.208333333328</v>
      </c>
      <c r="K1956">
        <v>1453730176</v>
      </c>
      <c r="L1956" s="16">
        <f t="shared" si="18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3"/>
        <v>6.9894800000000004</v>
      </c>
      <c r="R1956" s="8">
        <f t="shared" si="180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14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181"/>
        <v>41052.791666666664</v>
      </c>
      <c r="K1957">
        <v>1334989881</v>
      </c>
      <c r="L1957" s="16">
        <f t="shared" si="18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3"/>
        <v>3.9859528571428569</v>
      </c>
      <c r="R1957" s="8">
        <f t="shared" si="180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14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181"/>
        <v>42112.882002314815</v>
      </c>
      <c r="K1958">
        <v>1425507005</v>
      </c>
      <c r="L1958" s="16">
        <f t="shared" si="18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3"/>
        <v>2.9403333333333332</v>
      </c>
      <c r="R1958" s="8">
        <f t="shared" si="180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14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181"/>
        <v>41209.098530092589</v>
      </c>
      <c r="K1959">
        <v>1348712513</v>
      </c>
      <c r="L1959" s="16">
        <f t="shared" si="18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3"/>
        <v>1.6750470000000002</v>
      </c>
      <c r="R1959" s="8">
        <f t="shared" si="180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14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181"/>
        <v>41356.94630787037</v>
      </c>
      <c r="K1960">
        <v>1361490161</v>
      </c>
      <c r="L1960" s="16">
        <f t="shared" si="18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3"/>
        <v>14.355717142857143</v>
      </c>
      <c r="R1960" s="8">
        <f t="shared" si="180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14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181"/>
        <v>41913</v>
      </c>
      <c r="K1961">
        <v>1408565860</v>
      </c>
      <c r="L1961" s="16">
        <f t="shared" si="18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3"/>
        <v>1.5673440000000001</v>
      </c>
      <c r="R1961" s="8">
        <f t="shared" si="180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14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181"/>
        <v>41994.362743055557</v>
      </c>
      <c r="K1962">
        <v>1416559341</v>
      </c>
      <c r="L1962" s="16">
        <f t="shared" si="18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3"/>
        <v>1.1790285714285715</v>
      </c>
      <c r="R1962" s="8">
        <f t="shared" si="180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14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181"/>
        <v>41188.165972222225</v>
      </c>
      <c r="K1963">
        <v>1346042417</v>
      </c>
      <c r="L1963" s="16">
        <f t="shared" si="18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3"/>
        <v>11.053811999999999</v>
      </c>
      <c r="R1963" s="8">
        <f t="shared" si="180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14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181"/>
        <v>41772.780509259261</v>
      </c>
      <c r="K1964">
        <v>1397414636</v>
      </c>
      <c r="L1964" s="16">
        <f t="shared" si="18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3"/>
        <v>1.9292499999999999</v>
      </c>
      <c r="R1964" s="8">
        <f t="shared" si="180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14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181"/>
        <v>41898.429791666669</v>
      </c>
      <c r="K1965">
        <v>1407838734</v>
      </c>
      <c r="L1965" s="16">
        <f t="shared" si="18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3"/>
        <v>1.268842105263158</v>
      </c>
      <c r="R1965" s="8">
        <f t="shared" si="180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14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181"/>
        <v>42482.272824074069</v>
      </c>
      <c r="K1966">
        <v>1458714772</v>
      </c>
      <c r="L1966" s="16">
        <f t="shared" si="18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3"/>
        <v>2.5957748878923765</v>
      </c>
      <c r="R1966" s="8">
        <f t="shared" si="180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14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181"/>
        <v>40920.041666666664</v>
      </c>
      <c r="K1967">
        <v>1324433310</v>
      </c>
      <c r="L1967" s="16">
        <f t="shared" si="18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3"/>
        <v>2.6227999999999998</v>
      </c>
      <c r="R1967" s="8">
        <f t="shared" si="180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14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181"/>
        <v>41865.540486111109</v>
      </c>
      <c r="K1968">
        <v>1405429098</v>
      </c>
      <c r="L1968" s="16">
        <f t="shared" si="18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3"/>
        <v>2.0674309000000002</v>
      </c>
      <c r="R1968" s="8">
        <f t="shared" si="180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14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181"/>
        <v>41760.663530092592</v>
      </c>
      <c r="K1969">
        <v>1396367729</v>
      </c>
      <c r="L1969" s="16">
        <f t="shared" si="18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3"/>
        <v>3.7012999999999998</v>
      </c>
      <c r="R1969" s="8">
        <f t="shared" si="180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14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181"/>
        <v>42707.628645833334</v>
      </c>
      <c r="K1970">
        <v>1478095515</v>
      </c>
      <c r="L1970" s="16">
        <f t="shared" si="18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3"/>
        <v>2.8496600000000001</v>
      </c>
      <c r="R1970" s="8">
        <f t="shared" si="180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14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181"/>
        <v>42587.792453703703</v>
      </c>
      <c r="K1971">
        <v>1467831668</v>
      </c>
      <c r="L1971" s="16">
        <f t="shared" si="18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3"/>
        <v>5.7907999999999999</v>
      </c>
      <c r="R1971" s="8">
        <f t="shared" si="180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14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181"/>
        <v>41384.151631944449</v>
      </c>
      <c r="K1972">
        <v>1361248701</v>
      </c>
      <c r="L1972" s="16">
        <f t="shared" si="18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3"/>
        <v>11.318</v>
      </c>
      <c r="R1972" s="8">
        <f t="shared" si="180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14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181"/>
        <v>41593.166666666664</v>
      </c>
      <c r="K1973">
        <v>1381752061</v>
      </c>
      <c r="L1973" s="16">
        <f t="shared" si="18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3"/>
        <v>2.6302771750000002</v>
      </c>
      <c r="R1973" s="8">
        <f t="shared" si="180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14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181"/>
        <v>41231.053749999999</v>
      </c>
      <c r="K1974">
        <v>1350605844</v>
      </c>
      <c r="L1974" s="16">
        <f t="shared" si="18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3"/>
        <v>6.7447999999999997</v>
      </c>
      <c r="R1974" s="8">
        <f t="shared" si="180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14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181"/>
        <v>42588.291666666672</v>
      </c>
      <c r="K1975">
        <v>1467134464</v>
      </c>
      <c r="L1975" s="16">
        <f t="shared" si="18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3"/>
        <v>2.5683081313131315</v>
      </c>
      <c r="R1975" s="8">
        <f t="shared" si="180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14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181"/>
        <v>41505.334131944444</v>
      </c>
      <c r="K1976">
        <v>1371715269</v>
      </c>
      <c r="L1976" s="16">
        <f t="shared" si="18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3"/>
        <v>3.7549600000000001</v>
      </c>
      <c r="R1976" s="8">
        <f t="shared" si="180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14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181"/>
        <v>41343.755219907405</v>
      </c>
      <c r="K1977">
        <v>1360346851</v>
      </c>
      <c r="L1977" s="16">
        <f t="shared" si="18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3"/>
        <v>2.0870837499999997</v>
      </c>
      <c r="R1977" s="8">
        <f t="shared" si="180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14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181"/>
        <v>41468.899594907409</v>
      </c>
      <c r="K1978">
        <v>1371159325</v>
      </c>
      <c r="L1978" s="16">
        <f t="shared" si="18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3"/>
        <v>3.4660000000000002</v>
      </c>
      <c r="R1978" s="8">
        <f t="shared" si="180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14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181"/>
        <v>42357.332638888889</v>
      </c>
      <c r="K1979">
        <v>1446527540</v>
      </c>
      <c r="L1979" s="16">
        <f t="shared" si="18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3"/>
        <v>4.0232999999999999</v>
      </c>
      <c r="R1979" s="8">
        <f t="shared" si="180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14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181"/>
        <v>41072.291666666664</v>
      </c>
      <c r="K1980">
        <v>1336627492</v>
      </c>
      <c r="L1980" s="16">
        <f t="shared" si="18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3"/>
        <v>10.2684514</v>
      </c>
      <c r="R1980" s="8">
        <f t="shared" si="180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14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181"/>
        <v>42327.207638888889</v>
      </c>
      <c r="K1981">
        <v>1444734146</v>
      </c>
      <c r="L1981" s="16">
        <f t="shared" si="18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3"/>
        <v>1.14901155</v>
      </c>
      <c r="R1981" s="8">
        <f t="shared" si="180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14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181"/>
        <v>42463.500717592593</v>
      </c>
      <c r="K1982">
        <v>1456232462</v>
      </c>
      <c r="L1982" s="16">
        <f t="shared" si="18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3"/>
        <v>3.5482402000000004</v>
      </c>
      <c r="R1982" s="8">
        <f t="shared" si="180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4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181"/>
        <v>41829.725289351853</v>
      </c>
      <c r="K1983">
        <v>1402334665</v>
      </c>
      <c r="L1983" s="16">
        <f t="shared" si="18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3"/>
        <v>5.0799999999999998E-2</v>
      </c>
      <c r="R1983" s="8">
        <f t="shared" si="180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4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181"/>
        <v>42708.628321759257</v>
      </c>
      <c r="K1984">
        <v>1478268287</v>
      </c>
      <c r="L1984" s="16">
        <f t="shared" si="18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3"/>
        <v>0</v>
      </c>
      <c r="R1984" s="8" t="e">
        <f t="shared" si="180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4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181"/>
        <v>42615.291666666672</v>
      </c>
      <c r="K1985">
        <v>1470874618</v>
      </c>
      <c r="L1985" s="16">
        <f t="shared" si="18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3"/>
        <v>4.2999999999999997E-2</v>
      </c>
      <c r="R1985" s="8">
        <f t="shared" si="180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4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si="181"/>
        <v>41973.831956018519</v>
      </c>
      <c r="K1986">
        <v>1412189881</v>
      </c>
      <c r="L1986" s="16">
        <f t="shared" si="18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3"/>
        <v>0.21146666666666666</v>
      </c>
      <c r="R1986" s="8">
        <f t="shared" ref="R1986:R2049" si="186">pledged/backers_count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4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ref="J1987:J2050" si="187">(((I1987/60)/60)/24)+DATE(1970,1,1)</f>
        <v>42584.958333333328</v>
      </c>
      <c r="K1987">
        <v>1467650771</v>
      </c>
      <c r="L1987" s="16">
        <f t="shared" ref="L1987:L2050" si="188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9">E1987/D1987</f>
        <v>3.1875000000000001E-2</v>
      </c>
      <c r="R1987" s="8">
        <f t="shared" si="186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4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187"/>
        <v>42443.392164351855</v>
      </c>
      <c r="K1988">
        <v>1455359083</v>
      </c>
      <c r="L1988" s="16">
        <f t="shared" si="188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9"/>
        <v>5.0000000000000001E-4</v>
      </c>
      <c r="R1988" s="8">
        <f t="shared" si="186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4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187"/>
        <v>42064.639768518522</v>
      </c>
      <c r="K1989">
        <v>1422631276</v>
      </c>
      <c r="L1989" s="16">
        <f t="shared" si="188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9"/>
        <v>0.42472727272727273</v>
      </c>
      <c r="R1989" s="8">
        <f t="shared" si="186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4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187"/>
        <v>42236.763217592597</v>
      </c>
      <c r="K1990">
        <v>1437502742</v>
      </c>
      <c r="L1990" s="16">
        <f t="shared" si="188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9"/>
        <v>4.1666666666666666E-3</v>
      </c>
      <c r="R1990" s="8">
        <f t="shared" si="186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4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187"/>
        <v>42715.680648148147</v>
      </c>
      <c r="K1991">
        <v>1478881208</v>
      </c>
      <c r="L1991" s="16">
        <f t="shared" si="188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9"/>
        <v>0.01</v>
      </c>
      <c r="R1991" s="8">
        <f t="shared" si="186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4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187"/>
        <v>42413.195972222224</v>
      </c>
      <c r="K1992">
        <v>1454042532</v>
      </c>
      <c r="L1992" s="16">
        <f t="shared" si="188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9"/>
        <v>0.16966666666666666</v>
      </c>
      <c r="R1992" s="8">
        <f t="shared" si="186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4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187"/>
        <v>42188.89335648148</v>
      </c>
      <c r="K1993">
        <v>1434144386</v>
      </c>
      <c r="L1993" s="16">
        <f t="shared" si="188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9"/>
        <v>7.0000000000000007E-2</v>
      </c>
      <c r="R1993" s="8">
        <f t="shared" si="186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4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187"/>
        <v>42053.143414351856</v>
      </c>
      <c r="K1994">
        <v>1421637991</v>
      </c>
      <c r="L1994" s="16">
        <f t="shared" si="18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9"/>
        <v>1.3333333333333333E-3</v>
      </c>
      <c r="R1994" s="8">
        <f t="shared" si="186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4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187"/>
        <v>42359.58839120371</v>
      </c>
      <c r="K1995">
        <v>1448114837</v>
      </c>
      <c r="L1995" s="16">
        <f t="shared" si="18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9"/>
        <v>0</v>
      </c>
      <c r="R1995" s="8" t="e">
        <f t="shared" si="186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4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187"/>
        <v>42711.047939814816</v>
      </c>
      <c r="K1996">
        <v>1475885342</v>
      </c>
      <c r="L1996" s="16">
        <f t="shared" si="18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9"/>
        <v>0</v>
      </c>
      <c r="R1996" s="8" t="e">
        <f t="shared" si="186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4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187"/>
        <v>42201.902037037042</v>
      </c>
      <c r="K1997">
        <v>1435354736</v>
      </c>
      <c r="L1997" s="16">
        <f t="shared" si="18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9"/>
        <v>7.8E-2</v>
      </c>
      <c r="R1997" s="8">
        <f t="shared" si="186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4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187"/>
        <v>41830.819571759261</v>
      </c>
      <c r="K1998">
        <v>1402429211</v>
      </c>
      <c r="L1998" s="16">
        <f t="shared" si="18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9"/>
        <v>0</v>
      </c>
      <c r="R1998" s="8" t="e">
        <f t="shared" si="186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4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187"/>
        <v>41877.930694444447</v>
      </c>
      <c r="K1999">
        <v>1406499612</v>
      </c>
      <c r="L1999" s="16">
        <f t="shared" si="18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9"/>
        <v>0</v>
      </c>
      <c r="R1999" s="8" t="e">
        <f t="shared" si="186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4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187"/>
        <v>41852.118495370371</v>
      </c>
      <c r="K2000">
        <v>1402973438</v>
      </c>
      <c r="L2000" s="16">
        <f t="shared" si="18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9"/>
        <v>0.26200000000000001</v>
      </c>
      <c r="R2000" s="8">
        <f t="shared" si="186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4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187"/>
        <v>41956.524398148147</v>
      </c>
      <c r="K2001">
        <v>1413286508</v>
      </c>
      <c r="L2001" s="16">
        <f t="shared" si="18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9"/>
        <v>7.6129032258064515E-3</v>
      </c>
      <c r="R2001" s="8">
        <f t="shared" si="186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4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187"/>
        <v>42375.951539351852</v>
      </c>
      <c r="K2002">
        <v>1449528613</v>
      </c>
      <c r="L2002" s="16">
        <f t="shared" si="18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9"/>
        <v>0.125</v>
      </c>
      <c r="R2002" s="8">
        <f t="shared" si="186"/>
        <v>25</v>
      </c>
      <c r="S2002" t="str">
        <f t="shared" si="190"/>
        <v>photography</v>
      </c>
      <c r="T2002" t="str">
        <f t="shared" si="191"/>
        <v>people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14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187"/>
        <v>42167.833333333328</v>
      </c>
      <c r="K2003">
        <v>1431406916</v>
      </c>
      <c r="L2003" s="16">
        <f t="shared" si="18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9"/>
        <v>3.8212909090909091</v>
      </c>
      <c r="R2003" s="8">
        <f t="shared" si="186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14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187"/>
        <v>42758.71230324074</v>
      </c>
      <c r="K2004">
        <v>1482599143</v>
      </c>
      <c r="L2004" s="16">
        <f t="shared" si="18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9"/>
        <v>2.1679422000000002</v>
      </c>
      <c r="R2004" s="8">
        <f t="shared" si="186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14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187"/>
        <v>40361.958333333336</v>
      </c>
      <c r="K2005">
        <v>1276830052</v>
      </c>
      <c r="L2005" s="16">
        <f t="shared" si="18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9"/>
        <v>3.12</v>
      </c>
      <c r="R2005" s="8">
        <f t="shared" si="186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14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187"/>
        <v>41830.604895833334</v>
      </c>
      <c r="K2006">
        <v>1402410663</v>
      </c>
      <c r="L2006" s="16">
        <f t="shared" si="18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9"/>
        <v>2.3442048</v>
      </c>
      <c r="R2006" s="8">
        <f t="shared" si="186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14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187"/>
        <v>41563.165972222225</v>
      </c>
      <c r="K2007">
        <v>1379532618</v>
      </c>
      <c r="L2007" s="16">
        <f t="shared" si="18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9"/>
        <v>1.236801</v>
      </c>
      <c r="R2007" s="8">
        <f t="shared" si="186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14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187"/>
        <v>41976.542187500003</v>
      </c>
      <c r="K2008">
        <v>1414584045</v>
      </c>
      <c r="L2008" s="16">
        <f t="shared" si="18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9"/>
        <v>2.4784000000000002</v>
      </c>
      <c r="R2008" s="8">
        <f t="shared" si="186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14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187"/>
        <v>40414.166666666664</v>
      </c>
      <c r="K2009">
        <v>1276891586</v>
      </c>
      <c r="L2009" s="16">
        <f t="shared" si="18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9"/>
        <v>1.157092</v>
      </c>
      <c r="R2009" s="8">
        <f t="shared" si="186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14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187"/>
        <v>40805.604421296295</v>
      </c>
      <c r="K2010">
        <v>1312641022</v>
      </c>
      <c r="L2010" s="16">
        <f t="shared" si="18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9"/>
        <v>1.1707484768810599</v>
      </c>
      <c r="R2010" s="8">
        <f t="shared" si="186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14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187"/>
        <v>42697.365081018521</v>
      </c>
      <c r="K2011">
        <v>1476776743</v>
      </c>
      <c r="L2011" s="16">
        <f t="shared" si="18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9"/>
        <v>3.05158</v>
      </c>
      <c r="R2011" s="8">
        <f t="shared" si="186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14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187"/>
        <v>42600.996423611112</v>
      </c>
      <c r="K2012">
        <v>1468972491</v>
      </c>
      <c r="L2012" s="16">
        <f t="shared" si="18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9"/>
        <v>3.2005299999999997</v>
      </c>
      <c r="R2012" s="8">
        <f t="shared" si="186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14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187"/>
        <v>42380.958333333328</v>
      </c>
      <c r="K2013">
        <v>1449650173</v>
      </c>
      <c r="L2013" s="16">
        <f t="shared" si="18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9"/>
        <v>8.1956399999999991</v>
      </c>
      <c r="R2013" s="8">
        <f t="shared" si="186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14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187"/>
        <v>42040.822233796294</v>
      </c>
      <c r="K2014">
        <v>1420573441</v>
      </c>
      <c r="L2014" s="16">
        <f t="shared" si="18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9"/>
        <v>2.3490000000000002</v>
      </c>
      <c r="R2014" s="8">
        <f t="shared" si="186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14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187"/>
        <v>42559.960810185185</v>
      </c>
      <c r="K2015">
        <v>1462835014</v>
      </c>
      <c r="L2015" s="16">
        <f t="shared" si="18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9"/>
        <v>4.9491375</v>
      </c>
      <c r="R2015" s="8">
        <f t="shared" si="186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14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187"/>
        <v>41358.172905092593</v>
      </c>
      <c r="K2016">
        <v>1361250539</v>
      </c>
      <c r="L2016" s="16">
        <f t="shared" si="18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9"/>
        <v>78.137822333333332</v>
      </c>
      <c r="R2016" s="8">
        <f t="shared" si="186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14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187"/>
        <v>40795.876886574071</v>
      </c>
      <c r="K2017">
        <v>1313010163</v>
      </c>
      <c r="L2017" s="16">
        <f t="shared" si="18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9"/>
        <v>1.1300013888888889</v>
      </c>
      <c r="R2017" s="8">
        <f t="shared" si="186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14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187"/>
        <v>41342.88077546296</v>
      </c>
      <c r="K2018">
        <v>1360271299</v>
      </c>
      <c r="L2018" s="16">
        <f t="shared" si="18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9"/>
        <v>9.2154220000000002</v>
      </c>
      <c r="R2018" s="8">
        <f t="shared" si="186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14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187"/>
        <v>40992.166666666664</v>
      </c>
      <c r="K2019">
        <v>1329873755</v>
      </c>
      <c r="L2019" s="16">
        <f t="shared" si="18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9"/>
        <v>1.2510239999999999</v>
      </c>
      <c r="R2019" s="8">
        <f t="shared" si="186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14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187"/>
        <v>42229.365844907406</v>
      </c>
      <c r="K2020">
        <v>1436863609</v>
      </c>
      <c r="L2020" s="16">
        <f t="shared" si="18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9"/>
        <v>1.0224343076923077</v>
      </c>
      <c r="R2020" s="8">
        <f t="shared" si="186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14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187"/>
        <v>42635.70857638889</v>
      </c>
      <c r="K2021">
        <v>1471971621</v>
      </c>
      <c r="L2021" s="16">
        <f t="shared" si="18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9"/>
        <v>4.8490975000000001</v>
      </c>
      <c r="R2021" s="8">
        <f t="shared" si="186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14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187"/>
        <v>41773.961111111108</v>
      </c>
      <c r="K2022">
        <v>1396923624</v>
      </c>
      <c r="L2022" s="16">
        <f t="shared" si="18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9"/>
        <v>1.9233333333333333</v>
      </c>
      <c r="R2022" s="8">
        <f t="shared" si="186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14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187"/>
        <v>41906.070567129631</v>
      </c>
      <c r="K2023">
        <v>1407634897</v>
      </c>
      <c r="L2023" s="16">
        <f t="shared" si="18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9"/>
        <v>2.8109999999999999</v>
      </c>
      <c r="R2023" s="8">
        <f t="shared" si="186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14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187"/>
        <v>42532.569120370375</v>
      </c>
      <c r="K2024">
        <v>1463060372</v>
      </c>
      <c r="L2024" s="16">
        <f t="shared" si="18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9"/>
        <v>1.2513700000000001</v>
      </c>
      <c r="R2024" s="8">
        <f t="shared" si="186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14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187"/>
        <v>42166.420752314814</v>
      </c>
      <c r="K2025">
        <v>1431425153</v>
      </c>
      <c r="L2025" s="16">
        <f t="shared" si="18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9"/>
        <v>1.61459</v>
      </c>
      <c r="R2025" s="8">
        <f t="shared" si="186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14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187"/>
        <v>41134.125</v>
      </c>
      <c r="K2026">
        <v>1341875544</v>
      </c>
      <c r="L2026" s="16">
        <f t="shared" si="18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9"/>
        <v>5.8535000000000004</v>
      </c>
      <c r="R2026" s="8">
        <f t="shared" si="186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14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187"/>
        <v>42166.184560185182</v>
      </c>
      <c r="K2027">
        <v>1431404746</v>
      </c>
      <c r="L2027" s="16">
        <f t="shared" si="18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9"/>
        <v>2.0114999999999998</v>
      </c>
      <c r="R2027" s="8">
        <f t="shared" si="186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14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187"/>
        <v>41750.165972222225</v>
      </c>
      <c r="K2028">
        <v>1394127585</v>
      </c>
      <c r="L2028" s="16">
        <f t="shared" si="18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9"/>
        <v>1.3348307999999998</v>
      </c>
      <c r="R2028" s="8">
        <f t="shared" si="186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14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187"/>
        <v>42093.772210648152</v>
      </c>
      <c r="K2029">
        <v>1423855919</v>
      </c>
      <c r="L2029" s="16">
        <f t="shared" si="18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9"/>
        <v>1.2024900000000001</v>
      </c>
      <c r="R2029" s="8">
        <f t="shared" si="186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14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187"/>
        <v>40252.913194444445</v>
      </c>
      <c r="K2030">
        <v>1265493806</v>
      </c>
      <c r="L2030" s="16">
        <f t="shared" si="18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9"/>
        <v>1.2616666666666667</v>
      </c>
      <c r="R2030" s="8">
        <f t="shared" si="186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14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187"/>
        <v>41878.021770833337</v>
      </c>
      <c r="K2031">
        <v>1406507481</v>
      </c>
      <c r="L2031" s="16">
        <f t="shared" si="18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9"/>
        <v>3.6120000000000001</v>
      </c>
      <c r="R2031" s="8">
        <f t="shared" si="186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14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187"/>
        <v>41242.996481481481</v>
      </c>
      <c r="K2032">
        <v>1351641296</v>
      </c>
      <c r="L2032" s="16">
        <f t="shared" si="18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9"/>
        <v>2.26239013671875</v>
      </c>
      <c r="R2032" s="8">
        <f t="shared" si="186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14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187"/>
        <v>42013.041666666672</v>
      </c>
      <c r="K2033">
        <v>1417506853</v>
      </c>
      <c r="L2033" s="16">
        <f t="shared" si="18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9"/>
        <v>1.2035</v>
      </c>
      <c r="R2033" s="8">
        <f t="shared" si="186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14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187"/>
        <v>42719.208333333328</v>
      </c>
      <c r="K2034">
        <v>1479216874</v>
      </c>
      <c r="L2034" s="16">
        <f t="shared" si="18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9"/>
        <v>3.0418799999999999</v>
      </c>
      <c r="R2034" s="8">
        <f t="shared" si="186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14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187"/>
        <v>41755.082384259258</v>
      </c>
      <c r="K2035">
        <v>1395885518</v>
      </c>
      <c r="L2035" s="16">
        <f t="shared" si="18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9"/>
        <v>1.7867599999999999</v>
      </c>
      <c r="R2035" s="8">
        <f t="shared" si="186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14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187"/>
        <v>42131.290277777778</v>
      </c>
      <c r="K2036">
        <v>1426216033</v>
      </c>
      <c r="L2036" s="16">
        <f t="shared" si="18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9"/>
        <v>3.868199871794872</v>
      </c>
      <c r="R2036" s="8">
        <f t="shared" si="186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14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187"/>
        <v>42357.041666666672</v>
      </c>
      <c r="K2037">
        <v>1446562807</v>
      </c>
      <c r="L2037" s="16">
        <f t="shared" si="18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9"/>
        <v>2.1103642500000004</v>
      </c>
      <c r="R2037" s="8">
        <f t="shared" si="186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14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187"/>
        <v>41768.864803240744</v>
      </c>
      <c r="K2038">
        <v>1397076319</v>
      </c>
      <c r="L2038" s="16">
        <f t="shared" si="18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9"/>
        <v>1.3166833333333334</v>
      </c>
      <c r="R2038" s="8">
        <f t="shared" si="186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14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187"/>
        <v>41638.251770833333</v>
      </c>
      <c r="K2039">
        <v>1383195753</v>
      </c>
      <c r="L2039" s="16">
        <f t="shared" si="18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9"/>
        <v>3.0047639999999998</v>
      </c>
      <c r="R2039" s="8">
        <f t="shared" si="186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14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187"/>
        <v>41456.75</v>
      </c>
      <c r="K2040">
        <v>1369895421</v>
      </c>
      <c r="L2040" s="16">
        <f t="shared" si="18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9"/>
        <v>4.2051249999999998</v>
      </c>
      <c r="R2040" s="8">
        <f t="shared" si="186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14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187"/>
        <v>42705.207638888889</v>
      </c>
      <c r="K2041">
        <v>1477996325</v>
      </c>
      <c r="L2041" s="16">
        <f t="shared" si="18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9"/>
        <v>1.362168</v>
      </c>
      <c r="R2041" s="8">
        <f t="shared" si="186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14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187"/>
        <v>41593.968784722223</v>
      </c>
      <c r="K2042">
        <v>1383257703</v>
      </c>
      <c r="L2042" s="16">
        <f t="shared" si="18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9"/>
        <v>2.4817133333333334</v>
      </c>
      <c r="R2042" s="8">
        <f t="shared" si="186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14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187"/>
        <v>42684.567442129628</v>
      </c>
      <c r="K2043">
        <v>1476189427</v>
      </c>
      <c r="L2043" s="16">
        <f t="shared" si="18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9"/>
        <v>1.8186315789473684</v>
      </c>
      <c r="R2043" s="8">
        <f t="shared" si="186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14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187"/>
        <v>42391.708032407405</v>
      </c>
      <c r="K2044">
        <v>1448297974</v>
      </c>
      <c r="L2044" s="16">
        <f t="shared" si="18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9"/>
        <v>1.2353000000000001</v>
      </c>
      <c r="R2044" s="8">
        <f t="shared" si="186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14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187"/>
        <v>42715.207638888889</v>
      </c>
      <c r="K2045">
        <v>1476764077</v>
      </c>
      <c r="L2045" s="16">
        <f t="shared" si="18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9"/>
        <v>5.0620938628158845</v>
      </c>
      <c r="R2045" s="8">
        <f t="shared" si="186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14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187"/>
        <v>42168.684189814812</v>
      </c>
      <c r="K2046">
        <v>1431620714</v>
      </c>
      <c r="L2046" s="16">
        <f t="shared" si="18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9"/>
        <v>1.0821333333333334</v>
      </c>
      <c r="R2046" s="8">
        <f t="shared" si="186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14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187"/>
        <v>41099.088506944441</v>
      </c>
      <c r="K2047">
        <v>1339207647</v>
      </c>
      <c r="L2047" s="16">
        <f t="shared" si="18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9"/>
        <v>8.1918387755102042</v>
      </c>
      <c r="R2047" s="8">
        <f t="shared" si="186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14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187"/>
        <v>41417.171805555554</v>
      </c>
      <c r="K2048">
        <v>1366690044</v>
      </c>
      <c r="L2048" s="16">
        <f t="shared" si="18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9"/>
        <v>1.2110000000000001</v>
      </c>
      <c r="R2048" s="8">
        <f t="shared" si="186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14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187"/>
        <v>42111</v>
      </c>
      <c r="K2049">
        <v>1426714870</v>
      </c>
      <c r="L2049" s="16">
        <f t="shared" si="18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9"/>
        <v>1.0299897959183673</v>
      </c>
      <c r="R2049" s="8">
        <f t="shared" si="186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14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si="187"/>
        <v>41417.651516203703</v>
      </c>
      <c r="K2050">
        <v>1366731491</v>
      </c>
      <c r="L2050" s="16">
        <f t="shared" si="18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9"/>
        <v>1.4833229411764706</v>
      </c>
      <c r="R2050" s="8">
        <f t="shared" ref="R2050:R2113" si="192">pledged/backers_count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14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ref="J2051:J2114" si="193">(((I2051/60)/60)/24)+DATE(1970,1,1)</f>
        <v>41610.957638888889</v>
      </c>
      <c r="K2051">
        <v>1382963963</v>
      </c>
      <c r="L2051" s="16">
        <f t="shared" ref="L2051:L2114" si="19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5">E2051/D2051</f>
        <v>1.2019070000000001</v>
      </c>
      <c r="R2051" s="8">
        <f t="shared" si="192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14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193"/>
        <v>42155.071504629625</v>
      </c>
      <c r="K2052">
        <v>1429580578</v>
      </c>
      <c r="L2052" s="16">
        <f t="shared" si="19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5"/>
        <v>4.7327000000000004</v>
      </c>
      <c r="R2052" s="8">
        <f t="shared" si="192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14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193"/>
        <v>41634.022418981483</v>
      </c>
      <c r="K2053">
        <v>1385425937</v>
      </c>
      <c r="L2053" s="16">
        <f t="shared" si="19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5"/>
        <v>1.303625</v>
      </c>
      <c r="R2053" s="8">
        <f t="shared" si="192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14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193"/>
        <v>42420.08394675926</v>
      </c>
      <c r="K2054">
        <v>1452045653</v>
      </c>
      <c r="L2054" s="16">
        <f t="shared" si="19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5"/>
        <v>3.5304799999999998</v>
      </c>
      <c r="R2054" s="8">
        <f t="shared" si="192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14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193"/>
        <v>42333.659155092595</v>
      </c>
      <c r="K2055">
        <v>1445870951</v>
      </c>
      <c r="L2055" s="16">
        <f t="shared" si="19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5"/>
        <v>1.0102</v>
      </c>
      <c r="R2055" s="8">
        <f t="shared" si="192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14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193"/>
        <v>41761.520949074074</v>
      </c>
      <c r="K2056">
        <v>1396441810</v>
      </c>
      <c r="L2056" s="16">
        <f t="shared" si="19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5"/>
        <v>1.1359142857142857</v>
      </c>
      <c r="R2056" s="8">
        <f t="shared" si="192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14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193"/>
        <v>41976.166666666672</v>
      </c>
      <c r="K2057">
        <v>1415031043</v>
      </c>
      <c r="L2057" s="16">
        <f t="shared" si="19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5"/>
        <v>1.6741666666666666</v>
      </c>
      <c r="R2057" s="8">
        <f t="shared" si="192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14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193"/>
        <v>41381.76090277778</v>
      </c>
      <c r="K2058">
        <v>1363630542</v>
      </c>
      <c r="L2058" s="16">
        <f t="shared" si="19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5"/>
        <v>1.5345200000000001</v>
      </c>
      <c r="R2058" s="8">
        <f t="shared" si="192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14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193"/>
        <v>42426.494583333333</v>
      </c>
      <c r="K2059">
        <v>1453895532</v>
      </c>
      <c r="L2059" s="16">
        <f t="shared" si="19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5"/>
        <v>2.022322</v>
      </c>
      <c r="R2059" s="8">
        <f t="shared" si="192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14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193"/>
        <v>42065.833333333328</v>
      </c>
      <c r="K2060">
        <v>1421916830</v>
      </c>
      <c r="L2060" s="16">
        <f t="shared" si="19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5"/>
        <v>1.6828125</v>
      </c>
      <c r="R2060" s="8">
        <f t="shared" si="192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14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193"/>
        <v>42400.915972222225</v>
      </c>
      <c r="K2061">
        <v>1450880854</v>
      </c>
      <c r="L2061" s="16">
        <f t="shared" si="19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5"/>
        <v>1.4345666666666668</v>
      </c>
      <c r="R2061" s="8">
        <f t="shared" si="192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14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193"/>
        <v>41843.642939814818</v>
      </c>
      <c r="K2062">
        <v>1400945150</v>
      </c>
      <c r="L2062" s="16">
        <f t="shared" si="19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5"/>
        <v>1.964</v>
      </c>
      <c r="R2062" s="8">
        <f t="shared" si="192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14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193"/>
        <v>42735.764513888891</v>
      </c>
      <c r="K2063">
        <v>1480616454</v>
      </c>
      <c r="L2063" s="16">
        <f t="shared" si="19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5"/>
        <v>1.0791999999999999</v>
      </c>
      <c r="R2063" s="8">
        <f t="shared" si="192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14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193"/>
        <v>42453.341412037036</v>
      </c>
      <c r="K2064">
        <v>1456218698</v>
      </c>
      <c r="L2064" s="16">
        <f t="shared" si="19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5"/>
        <v>1.14977</v>
      </c>
      <c r="R2064" s="8">
        <f t="shared" si="192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14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193"/>
        <v>42505.73265046296</v>
      </c>
      <c r="K2065">
        <v>1460482501</v>
      </c>
      <c r="L2065" s="16">
        <f t="shared" si="19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5"/>
        <v>1.4804999999999999</v>
      </c>
      <c r="R2065" s="8">
        <f t="shared" si="192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14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193"/>
        <v>41425.5</v>
      </c>
      <c r="K2066">
        <v>1366879523</v>
      </c>
      <c r="L2066" s="16">
        <f t="shared" si="19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5"/>
        <v>1.9116676082790633</v>
      </c>
      <c r="R2066" s="8">
        <f t="shared" si="192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14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193"/>
        <v>41633.333668981482</v>
      </c>
      <c r="K2067">
        <v>1385366429</v>
      </c>
      <c r="L2067" s="16">
        <f t="shared" si="19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5"/>
        <v>1.99215125</v>
      </c>
      <c r="R2067" s="8">
        <f t="shared" si="192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14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193"/>
        <v>41874.771793981483</v>
      </c>
      <c r="K2068">
        <v>1406226683</v>
      </c>
      <c r="L2068" s="16">
        <f t="shared" si="19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5"/>
        <v>2.1859999999999999</v>
      </c>
      <c r="R2068" s="8">
        <f t="shared" si="192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14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193"/>
        <v>42148.853888888887</v>
      </c>
      <c r="K2069">
        <v>1429648176</v>
      </c>
      <c r="L2069" s="16">
        <f t="shared" si="19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5"/>
        <v>1.2686868686868686</v>
      </c>
      <c r="R2069" s="8">
        <f t="shared" si="192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14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193"/>
        <v>42663.841608796298</v>
      </c>
      <c r="K2070">
        <v>1474402315</v>
      </c>
      <c r="L2070" s="16">
        <f t="shared" si="19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5"/>
        <v>1.0522388</v>
      </c>
      <c r="R2070" s="8">
        <f t="shared" si="192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14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193"/>
        <v>42371.972118055557</v>
      </c>
      <c r="K2071">
        <v>1449098391</v>
      </c>
      <c r="L2071" s="16">
        <f t="shared" si="19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5"/>
        <v>1.2840666000000001</v>
      </c>
      <c r="R2071" s="8">
        <f t="shared" si="192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14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193"/>
        <v>42549.6565162037</v>
      </c>
      <c r="K2072">
        <v>1464536723</v>
      </c>
      <c r="L2072" s="16">
        <f t="shared" si="19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5"/>
        <v>3.1732719999999999</v>
      </c>
      <c r="R2072" s="8">
        <f t="shared" si="192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14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193"/>
        <v>42645.278749999998</v>
      </c>
      <c r="K2073">
        <v>1471502484</v>
      </c>
      <c r="L2073" s="16">
        <f t="shared" si="19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5"/>
        <v>2.8073000000000001</v>
      </c>
      <c r="R2073" s="8">
        <f t="shared" si="192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14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193"/>
        <v>42497.581388888888</v>
      </c>
      <c r="K2074">
        <v>1460037432</v>
      </c>
      <c r="L2074" s="16">
        <f t="shared" si="19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5"/>
        <v>1.1073146853146854</v>
      </c>
      <c r="R2074" s="8">
        <f t="shared" si="192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14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193"/>
        <v>42132.668032407411</v>
      </c>
      <c r="K2075">
        <v>1427212918</v>
      </c>
      <c r="L2075" s="16">
        <f t="shared" si="19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5"/>
        <v>1.5260429999999998</v>
      </c>
      <c r="R2075" s="8">
        <f t="shared" si="192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14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193"/>
        <v>42496.826180555552</v>
      </c>
      <c r="K2076">
        <v>1459972182</v>
      </c>
      <c r="L2076" s="16">
        <f t="shared" si="19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5"/>
        <v>1.0249999999999999</v>
      </c>
      <c r="R2076" s="8">
        <f t="shared" si="192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14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193"/>
        <v>41480.681574074071</v>
      </c>
      <c r="K2077">
        <v>1372177288</v>
      </c>
      <c r="L2077" s="16">
        <f t="shared" si="19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5"/>
        <v>16.783738373837384</v>
      </c>
      <c r="R2077" s="8">
        <f t="shared" si="192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14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193"/>
        <v>41843.880659722221</v>
      </c>
      <c r="K2078">
        <v>1402693689</v>
      </c>
      <c r="L2078" s="16">
        <f t="shared" si="19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5"/>
        <v>5.4334915642458101</v>
      </c>
      <c r="R2078" s="8">
        <f t="shared" si="192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14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193"/>
        <v>42160.875</v>
      </c>
      <c r="K2079">
        <v>1428541276</v>
      </c>
      <c r="L2079" s="16">
        <f t="shared" si="19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5"/>
        <v>1.1550800000000001</v>
      </c>
      <c r="R2079" s="8">
        <f t="shared" si="192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14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193"/>
        <v>42722.771493055552</v>
      </c>
      <c r="K2080">
        <v>1479493857</v>
      </c>
      <c r="L2080" s="16">
        <f t="shared" si="19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5"/>
        <v>1.3120499999999999</v>
      </c>
      <c r="R2080" s="8">
        <f t="shared" si="192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14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193"/>
        <v>42180.791666666672</v>
      </c>
      <c r="K2081">
        <v>1432659793</v>
      </c>
      <c r="L2081" s="16">
        <f t="shared" si="19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5"/>
        <v>2.8816999999999999</v>
      </c>
      <c r="R2081" s="8">
        <f t="shared" si="192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14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193"/>
        <v>42319.998842592591</v>
      </c>
      <c r="K2082">
        <v>1444690700</v>
      </c>
      <c r="L2082" s="16">
        <f t="shared" si="19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5"/>
        <v>5.0780000000000003</v>
      </c>
      <c r="R2082" s="8">
        <f t="shared" si="192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14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193"/>
        <v>41045.207638888889</v>
      </c>
      <c r="K2083">
        <v>1333597555</v>
      </c>
      <c r="L2083" s="16">
        <f t="shared" si="19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5"/>
        <v>1.1457142857142857</v>
      </c>
      <c r="R2083" s="8">
        <f t="shared" si="192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14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193"/>
        <v>40871.161990740737</v>
      </c>
      <c r="K2084">
        <v>1316919196</v>
      </c>
      <c r="L2084" s="16">
        <f t="shared" si="19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5"/>
        <v>1.1073333333333333</v>
      </c>
      <c r="R2084" s="8">
        <f t="shared" si="192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14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193"/>
        <v>41064.72216435185</v>
      </c>
      <c r="K2085">
        <v>1336238395</v>
      </c>
      <c r="L2085" s="16">
        <f t="shared" si="19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5"/>
        <v>1.1333333333333333</v>
      </c>
      <c r="R2085" s="8">
        <f t="shared" si="192"/>
        <v>34</v>
      </c>
      <c r="S2085" t="str">
        <f t="shared" si="196"/>
        <v>music</v>
      </c>
      <c r="T2085" t="str">
        <f t="shared" si="197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14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193"/>
        <v>41763.290972222225</v>
      </c>
      <c r="K2086">
        <v>1396468782</v>
      </c>
      <c r="L2086" s="16">
        <f t="shared" si="19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5"/>
        <v>1.0833333333333333</v>
      </c>
      <c r="R2086" s="8">
        <f t="shared" si="192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14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193"/>
        <v>41105.835497685184</v>
      </c>
      <c r="K2087">
        <v>1339790587</v>
      </c>
      <c r="L2087" s="16">
        <f t="shared" si="19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5"/>
        <v>1.2353333333333334</v>
      </c>
      <c r="R2087" s="8">
        <f t="shared" si="192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14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193"/>
        <v>40891.207638888889</v>
      </c>
      <c r="K2088">
        <v>1321200332</v>
      </c>
      <c r="L2088" s="16">
        <f t="shared" si="19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5"/>
        <v>1.0069999999999999</v>
      </c>
      <c r="R2088" s="8">
        <f t="shared" si="192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14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193"/>
        <v>40794.204375000001</v>
      </c>
      <c r="K2089">
        <v>1312865658</v>
      </c>
      <c r="L2089" s="16">
        <f t="shared" si="19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5"/>
        <v>1.0353333333333334</v>
      </c>
      <c r="R2089" s="8">
        <f t="shared" si="192"/>
        <v>62.12</v>
      </c>
      <c r="S2089" t="str">
        <f t="shared" si="196"/>
        <v>music</v>
      </c>
      <c r="T2089" t="str">
        <f t="shared" si="197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14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193"/>
        <v>40432.165972222225</v>
      </c>
      <c r="K2090">
        <v>1281028152</v>
      </c>
      <c r="L2090" s="16">
        <f t="shared" si="19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5"/>
        <v>1.1551066666666667</v>
      </c>
      <c r="R2090" s="8">
        <f t="shared" si="192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14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193"/>
        <v>41488.076319444444</v>
      </c>
      <c r="K2091">
        <v>1372384194</v>
      </c>
      <c r="L2091" s="16">
        <f t="shared" si="19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5"/>
        <v>1.2040040000000001</v>
      </c>
      <c r="R2091" s="8">
        <f t="shared" si="192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14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193"/>
        <v>41329.381423611114</v>
      </c>
      <c r="K2092">
        <v>1359104955</v>
      </c>
      <c r="L2092" s="16">
        <f t="shared" si="19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5"/>
        <v>1.1504037499999999</v>
      </c>
      <c r="R2092" s="8">
        <f t="shared" si="192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14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193"/>
        <v>40603.833333333336</v>
      </c>
      <c r="K2093">
        <v>1294818278</v>
      </c>
      <c r="L2093" s="16">
        <f t="shared" si="19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5"/>
        <v>1.2046777777777777</v>
      </c>
      <c r="R2093" s="8">
        <f t="shared" si="192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14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193"/>
        <v>40823.707546296297</v>
      </c>
      <c r="K2094">
        <v>1312822732</v>
      </c>
      <c r="L2094" s="16">
        <f t="shared" si="19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5"/>
        <v>1.0128333333333333</v>
      </c>
      <c r="R2094" s="8">
        <f t="shared" si="192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14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193"/>
        <v>41265.896203703705</v>
      </c>
      <c r="K2095">
        <v>1351024232</v>
      </c>
      <c r="L2095" s="16">
        <f t="shared" si="19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5"/>
        <v>1.0246666666666666</v>
      </c>
      <c r="R2095" s="8">
        <f t="shared" si="192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14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193"/>
        <v>40973.125</v>
      </c>
      <c r="K2096">
        <v>1327969730</v>
      </c>
      <c r="L2096" s="16">
        <f t="shared" si="19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5"/>
        <v>1.2054285714285715</v>
      </c>
      <c r="R2096" s="8">
        <f t="shared" si="192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14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193"/>
        <v>40818.733483796292</v>
      </c>
      <c r="K2097">
        <v>1312392973</v>
      </c>
      <c r="L2097" s="16">
        <f t="shared" si="19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5"/>
        <v>1</v>
      </c>
      <c r="R2097" s="8">
        <f t="shared" si="192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14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193"/>
        <v>41208.165972222225</v>
      </c>
      <c r="K2098">
        <v>1349892735</v>
      </c>
      <c r="L2098" s="16">
        <f t="shared" si="19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5"/>
        <v>1.0166666666666666</v>
      </c>
      <c r="R2098" s="8">
        <f t="shared" si="192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14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193"/>
        <v>40878.626562500001</v>
      </c>
      <c r="K2099">
        <v>1317564135</v>
      </c>
      <c r="L2099" s="16">
        <f t="shared" si="19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5"/>
        <v>1</v>
      </c>
      <c r="R2099" s="8">
        <f t="shared" si="192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14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193"/>
        <v>40976.11383101852</v>
      </c>
      <c r="K2100">
        <v>1328582635</v>
      </c>
      <c r="L2100" s="16">
        <f t="shared" si="19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5"/>
        <v>1.0033333333333334</v>
      </c>
      <c r="R2100" s="8">
        <f t="shared" si="192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14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193"/>
        <v>42187.152777777781</v>
      </c>
      <c r="K2101">
        <v>1434650084</v>
      </c>
      <c r="L2101" s="16">
        <f t="shared" si="19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5"/>
        <v>1.3236666666666668</v>
      </c>
      <c r="R2101" s="8">
        <f t="shared" si="192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14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193"/>
        <v>41090.165972222225</v>
      </c>
      <c r="K2102">
        <v>1339704141</v>
      </c>
      <c r="L2102" s="16">
        <f t="shared" si="19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5"/>
        <v>1.3666666666666667</v>
      </c>
      <c r="R2102" s="8">
        <f t="shared" si="192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14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193"/>
        <v>40952.149467592593</v>
      </c>
      <c r="K2103">
        <v>1323920114</v>
      </c>
      <c r="L2103" s="16">
        <f t="shared" si="19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5"/>
        <v>1.1325000000000001</v>
      </c>
      <c r="R2103" s="8">
        <f t="shared" si="192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14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193"/>
        <v>40668.868611111109</v>
      </c>
      <c r="K2104">
        <v>1302036648</v>
      </c>
      <c r="L2104" s="16">
        <f t="shared" si="19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5"/>
        <v>1.36</v>
      </c>
      <c r="R2104" s="8">
        <f t="shared" si="192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14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193"/>
        <v>41222.7966087963</v>
      </c>
      <c r="K2105">
        <v>1349892427</v>
      </c>
      <c r="L2105" s="16">
        <f t="shared" si="19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5"/>
        <v>1.4612318374694613</v>
      </c>
      <c r="R2105" s="8">
        <f t="shared" si="192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14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193"/>
        <v>41425</v>
      </c>
      <c r="K2106">
        <v>1367286434</v>
      </c>
      <c r="L2106" s="16">
        <f t="shared" si="19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5"/>
        <v>1.2949999999999999</v>
      </c>
      <c r="R2106" s="8">
        <f t="shared" si="192"/>
        <v>28</v>
      </c>
      <c r="S2106" t="str">
        <f t="shared" si="196"/>
        <v>music</v>
      </c>
      <c r="T2106" t="str">
        <f t="shared" si="197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14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193"/>
        <v>41964.166666666672</v>
      </c>
      <c r="K2107">
        <v>1415472953</v>
      </c>
      <c r="L2107" s="16">
        <f t="shared" si="19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5"/>
        <v>2.54</v>
      </c>
      <c r="R2107" s="8">
        <f t="shared" si="192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14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193"/>
        <v>41300.21497685185</v>
      </c>
      <c r="K2108">
        <v>1356584974</v>
      </c>
      <c r="L2108" s="16">
        <f t="shared" si="19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5"/>
        <v>1.0704545454545455</v>
      </c>
      <c r="R2108" s="8">
        <f t="shared" si="192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14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193"/>
        <v>41955.752233796295</v>
      </c>
      <c r="K2109">
        <v>1413997393</v>
      </c>
      <c r="L2109" s="16">
        <f t="shared" si="19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5"/>
        <v>1.0773299999999999</v>
      </c>
      <c r="R2109" s="8">
        <f t="shared" si="192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14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193"/>
        <v>41162.163194444445</v>
      </c>
      <c r="K2110">
        <v>1344917580</v>
      </c>
      <c r="L2110" s="16">
        <f t="shared" si="19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5"/>
        <v>1.0731250000000001</v>
      </c>
      <c r="R2110" s="8">
        <f t="shared" si="192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14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193"/>
        <v>42190.708530092597</v>
      </c>
      <c r="K2111">
        <v>1433523617</v>
      </c>
      <c r="L2111" s="16">
        <f t="shared" si="19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5"/>
        <v>1.06525</v>
      </c>
      <c r="R2111" s="8">
        <f t="shared" si="192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14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193"/>
        <v>41787.207638888889</v>
      </c>
      <c r="K2112">
        <v>1398873969</v>
      </c>
      <c r="L2112" s="16">
        <f t="shared" si="19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5"/>
        <v>1.0035000000000001</v>
      </c>
      <c r="R2112" s="8">
        <f t="shared" si="192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14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193"/>
        <v>40770.041666666664</v>
      </c>
      <c r="K2113">
        <v>1307594625</v>
      </c>
      <c r="L2113" s="16">
        <f t="shared" si="19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5"/>
        <v>1.0649999999999999</v>
      </c>
      <c r="R2113" s="8">
        <f t="shared" si="192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14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si="193"/>
        <v>41379.928159722222</v>
      </c>
      <c r="K2114">
        <v>1364854593</v>
      </c>
      <c r="L2114" s="16">
        <f t="shared" si="19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5"/>
        <v>1</v>
      </c>
      <c r="R2114" s="8">
        <f t="shared" ref="R2114:R2177" si="198">pledged/backers_count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14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ref="J2115:J2178" si="199">(((I2115/60)/60)/24)+DATE(1970,1,1)</f>
        <v>41905.86546296296</v>
      </c>
      <c r="K2115">
        <v>1408481176</v>
      </c>
      <c r="L2115" s="16">
        <f t="shared" ref="L2115:L2178" si="2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1">E2115/D2115</f>
        <v>1.0485714285714285</v>
      </c>
      <c r="R2115" s="8">
        <f t="shared" si="198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14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199"/>
        <v>40521.207638888889</v>
      </c>
      <c r="K2116">
        <v>1286480070</v>
      </c>
      <c r="L2116" s="16">
        <f t="shared" si="2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1"/>
        <v>1.0469999999999999</v>
      </c>
      <c r="R2116" s="8">
        <f t="shared" si="198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14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199"/>
        <v>40594.081030092595</v>
      </c>
      <c r="K2117">
        <v>1295575001</v>
      </c>
      <c r="L2117" s="16">
        <f t="shared" si="2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1"/>
        <v>2.2566666666666668</v>
      </c>
      <c r="R2117" s="8">
        <f t="shared" si="198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14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199"/>
        <v>41184.777812500004</v>
      </c>
      <c r="K2118">
        <v>1345056003</v>
      </c>
      <c r="L2118" s="16">
        <f t="shared" si="2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1"/>
        <v>1.0090416666666666</v>
      </c>
      <c r="R2118" s="8">
        <f t="shared" si="198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14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199"/>
        <v>42304.207638888889</v>
      </c>
      <c r="K2119">
        <v>1444699549</v>
      </c>
      <c r="L2119" s="16">
        <f t="shared" si="2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1"/>
        <v>1.4775</v>
      </c>
      <c r="R2119" s="8">
        <f t="shared" si="198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14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199"/>
        <v>40748.839537037034</v>
      </c>
      <c r="K2120">
        <v>1308946136</v>
      </c>
      <c r="L2120" s="16">
        <f t="shared" si="2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1"/>
        <v>1.3461099999999999</v>
      </c>
      <c r="R2120" s="8">
        <f t="shared" si="198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14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199"/>
        <v>41137.130150462966</v>
      </c>
      <c r="K2121">
        <v>1342494445</v>
      </c>
      <c r="L2121" s="16">
        <f t="shared" si="2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1"/>
        <v>1.0075000000000001</v>
      </c>
      <c r="R2121" s="8">
        <f t="shared" si="198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14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199"/>
        <v>41640.964537037034</v>
      </c>
      <c r="K2122">
        <v>1384384136</v>
      </c>
      <c r="L2122" s="16">
        <f t="shared" si="2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1"/>
        <v>1.00880375</v>
      </c>
      <c r="R2122" s="8">
        <f t="shared" si="198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4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199"/>
        <v>42746.7424537037</v>
      </c>
      <c r="K2123">
        <v>1481564948</v>
      </c>
      <c r="L2123" s="16">
        <f t="shared" si="2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1"/>
        <v>5.6800000000000002E-3</v>
      </c>
      <c r="R2123" s="8">
        <f t="shared" si="198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4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199"/>
        <v>42742.300567129627</v>
      </c>
      <c r="K2124">
        <v>1481181169</v>
      </c>
      <c r="L2124" s="16">
        <f t="shared" si="2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1"/>
        <v>3.875E-3</v>
      </c>
      <c r="R2124" s="8">
        <f t="shared" si="198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4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199"/>
        <v>40252.290972222225</v>
      </c>
      <c r="K2125">
        <v>1263982307</v>
      </c>
      <c r="L2125" s="16">
        <f t="shared" si="2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1"/>
        <v>0.1</v>
      </c>
      <c r="R2125" s="8">
        <f t="shared" si="198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4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199"/>
        <v>40512.208333333336</v>
      </c>
      <c r="K2126">
        <v>1286930435</v>
      </c>
      <c r="L2126" s="16">
        <f t="shared" si="2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1"/>
        <v>0.10454545454545454</v>
      </c>
      <c r="R2126" s="8">
        <f t="shared" si="198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4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199"/>
        <v>42221.023530092592</v>
      </c>
      <c r="K2127">
        <v>1436142833</v>
      </c>
      <c r="L2127" s="16">
        <f t="shared" si="2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1"/>
        <v>1.4200000000000001E-2</v>
      </c>
      <c r="R2127" s="8">
        <f t="shared" si="198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4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199"/>
        <v>41981.973229166666</v>
      </c>
      <c r="K2128">
        <v>1415488887</v>
      </c>
      <c r="L2128" s="16">
        <f t="shared" si="2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1"/>
        <v>5.0000000000000001E-4</v>
      </c>
      <c r="R2128" s="8">
        <f t="shared" si="198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4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199"/>
        <v>42075.463692129633</v>
      </c>
      <c r="K2129">
        <v>1423570063</v>
      </c>
      <c r="L2129" s="16">
        <f t="shared" si="2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1"/>
        <v>0.28842857142857142</v>
      </c>
      <c r="R2129" s="8">
        <f t="shared" si="198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4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199"/>
        <v>41903.772789351853</v>
      </c>
      <c r="K2130">
        <v>1406140369</v>
      </c>
      <c r="L2130" s="16">
        <f t="shared" si="2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1"/>
        <v>1.6666666666666668E-3</v>
      </c>
      <c r="R2130" s="8">
        <f t="shared" si="198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4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199"/>
        <v>42439.024305555555</v>
      </c>
      <c r="K2131">
        <v>1454978100</v>
      </c>
      <c r="L2131" s="16">
        <f t="shared" si="2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1"/>
        <v>0.11799999999999999</v>
      </c>
      <c r="R2131" s="8">
        <f t="shared" si="198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4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199"/>
        <v>41867.086377314816</v>
      </c>
      <c r="K2132">
        <v>1405130663</v>
      </c>
      <c r="L2132" s="16">
        <f t="shared" si="2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1"/>
        <v>2.0238095238095236E-3</v>
      </c>
      <c r="R2132" s="8">
        <f t="shared" si="198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4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199"/>
        <v>42197.207071759258</v>
      </c>
      <c r="K2133">
        <v>1434085091</v>
      </c>
      <c r="L2133" s="16">
        <f t="shared" si="2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1"/>
        <v>0.05</v>
      </c>
      <c r="R2133" s="8">
        <f t="shared" si="198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4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199"/>
        <v>41673.487175925926</v>
      </c>
      <c r="K2134">
        <v>1388835692</v>
      </c>
      <c r="L2134" s="16">
        <f t="shared" si="2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1"/>
        <v>2.1129899999999997E-2</v>
      </c>
      <c r="R2134" s="8">
        <f t="shared" si="198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4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199"/>
        <v>40657.290972222225</v>
      </c>
      <c r="K2135">
        <v>1300328399</v>
      </c>
      <c r="L2135" s="16">
        <f t="shared" si="2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1"/>
        <v>1.6E-2</v>
      </c>
      <c r="R2135" s="8">
        <f t="shared" si="198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4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199"/>
        <v>41391.886469907404</v>
      </c>
      <c r="K2136">
        <v>1364505391</v>
      </c>
      <c r="L2136" s="16">
        <f t="shared" si="2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1"/>
        <v>1.7333333333333333E-2</v>
      </c>
      <c r="R2136" s="8">
        <f t="shared" si="198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4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199"/>
        <v>41186.963344907403</v>
      </c>
      <c r="K2137">
        <v>1346800033</v>
      </c>
      <c r="L2137" s="16">
        <f t="shared" si="2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1"/>
        <v>9.5600000000000004E-2</v>
      </c>
      <c r="R2137" s="8">
        <f t="shared" si="198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4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199"/>
        <v>41566.509097222224</v>
      </c>
      <c r="K2138">
        <v>1379592786</v>
      </c>
      <c r="L2138" s="16">
        <f t="shared" si="2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1"/>
        <v>5.9612499999999998E-4</v>
      </c>
      <c r="R2138" s="8">
        <f t="shared" si="198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4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199"/>
        <v>41978.771168981482</v>
      </c>
      <c r="K2139">
        <v>1415212229</v>
      </c>
      <c r="L2139" s="16">
        <f t="shared" si="2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1"/>
        <v>0.28405999999999998</v>
      </c>
      <c r="R2139" s="8">
        <f t="shared" si="198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4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199"/>
        <v>41587.054849537039</v>
      </c>
      <c r="K2140">
        <v>1381364339</v>
      </c>
      <c r="L2140" s="16">
        <f t="shared" si="2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1"/>
        <v>0.128</v>
      </c>
      <c r="R2140" s="8">
        <f t="shared" si="198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4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199"/>
        <v>42677.750092592592</v>
      </c>
      <c r="K2141">
        <v>1475604008</v>
      </c>
      <c r="L2141" s="16">
        <f t="shared" si="2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1"/>
        <v>5.4199999999999998E-2</v>
      </c>
      <c r="R2141" s="8">
        <f t="shared" si="198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4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199"/>
        <v>41285.833611111113</v>
      </c>
      <c r="K2142">
        <v>1355342424</v>
      </c>
      <c r="L2142" s="16">
        <f t="shared" si="2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1"/>
        <v>1.1199999999999999E-3</v>
      </c>
      <c r="R2142" s="8">
        <f t="shared" si="198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4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199"/>
        <v>41957.277303240742</v>
      </c>
      <c r="K2143">
        <v>1413351559</v>
      </c>
      <c r="L2143" s="16">
        <f t="shared" si="2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1"/>
        <v>0</v>
      </c>
      <c r="R2143" s="8" t="e">
        <f t="shared" si="198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4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199"/>
        <v>42368.701504629629</v>
      </c>
      <c r="K2144">
        <v>1449075010</v>
      </c>
      <c r="L2144" s="16">
        <f t="shared" si="2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1"/>
        <v>5.7238095238095241E-2</v>
      </c>
      <c r="R2144" s="8">
        <f t="shared" si="198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4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199"/>
        <v>40380.791666666664</v>
      </c>
      <c r="K2145">
        <v>1275599812</v>
      </c>
      <c r="L2145" s="16">
        <f t="shared" si="2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1"/>
        <v>0.1125</v>
      </c>
      <c r="R2145" s="8">
        <f t="shared" si="198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4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199"/>
        <v>41531.546759259261</v>
      </c>
      <c r="K2146">
        <v>1376399240</v>
      </c>
      <c r="L2146" s="16">
        <f t="shared" si="2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1"/>
        <v>1.7098591549295775E-2</v>
      </c>
      <c r="R2146" s="8">
        <f t="shared" si="198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4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199"/>
        <v>41605.279097222221</v>
      </c>
      <c r="K2147">
        <v>1382938914</v>
      </c>
      <c r="L2147" s="16">
        <f t="shared" si="2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1"/>
        <v>0.30433333333333334</v>
      </c>
      <c r="R2147" s="8">
        <f t="shared" si="198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4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199"/>
        <v>42411.679513888885</v>
      </c>
      <c r="K2148">
        <v>1453997910</v>
      </c>
      <c r="L2148" s="16">
        <f t="shared" si="2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1"/>
        <v>2.0000000000000001E-4</v>
      </c>
      <c r="R2148" s="8">
        <f t="shared" si="198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4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199"/>
        <v>41959.337361111116</v>
      </c>
      <c r="K2149">
        <v>1413356748</v>
      </c>
      <c r="L2149" s="16">
        <f t="shared" si="2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1"/>
        <v>6.9641025641025639E-3</v>
      </c>
      <c r="R2149" s="8">
        <f t="shared" si="198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4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199"/>
        <v>42096.691921296297</v>
      </c>
      <c r="K2150">
        <v>1425404182</v>
      </c>
      <c r="L2150" s="16">
        <f t="shared" si="2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1"/>
        <v>0.02</v>
      </c>
      <c r="R2150" s="8">
        <f t="shared" si="198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4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199"/>
        <v>40390</v>
      </c>
      <c r="K2151">
        <v>1277512556</v>
      </c>
      <c r="L2151" s="16">
        <f t="shared" si="2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1"/>
        <v>0</v>
      </c>
      <c r="R2151" s="8" t="e">
        <f t="shared" si="198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4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199"/>
        <v>42564.284710648149</v>
      </c>
      <c r="K2152">
        <v>1465800599</v>
      </c>
      <c r="L2152" s="16">
        <f t="shared" si="2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1"/>
        <v>8.0999999999999996E-3</v>
      </c>
      <c r="R2152" s="8">
        <f t="shared" si="198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4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199"/>
        <v>42550.847384259265</v>
      </c>
      <c r="K2153">
        <v>1464639614</v>
      </c>
      <c r="L2153" s="16">
        <f t="shared" si="2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1"/>
        <v>2.6222222222222224E-3</v>
      </c>
      <c r="R2153" s="8">
        <f t="shared" si="198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4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199"/>
        <v>41713.790613425925</v>
      </c>
      <c r="K2154">
        <v>1392321509</v>
      </c>
      <c r="L2154" s="16">
        <f t="shared" si="2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1"/>
        <v>1.6666666666666668E-3</v>
      </c>
      <c r="R2154" s="8">
        <f t="shared" si="198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4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199"/>
        <v>42014.332638888889</v>
      </c>
      <c r="K2155">
        <v>1417470718</v>
      </c>
      <c r="L2155" s="16">
        <f t="shared" si="2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1"/>
        <v>9.1244548809124457E-5</v>
      </c>
      <c r="R2155" s="8">
        <f t="shared" si="198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4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199"/>
        <v>41667.632256944446</v>
      </c>
      <c r="K2156">
        <v>1389193827</v>
      </c>
      <c r="L2156" s="16">
        <f t="shared" si="2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1"/>
        <v>8.0000000000000002E-3</v>
      </c>
      <c r="R2156" s="8">
        <f t="shared" si="198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4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199"/>
        <v>42460.70584490741</v>
      </c>
      <c r="K2157">
        <v>1456854985</v>
      </c>
      <c r="L2157" s="16">
        <f t="shared" si="2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1"/>
        <v>2.3E-2</v>
      </c>
      <c r="R2157" s="8">
        <f t="shared" si="198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4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199"/>
        <v>41533.85423611111</v>
      </c>
      <c r="K2158">
        <v>1375475406</v>
      </c>
      <c r="L2158" s="16">
        <f t="shared" si="2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1"/>
        <v>2.6660714285714284E-2</v>
      </c>
      <c r="R2158" s="8">
        <f t="shared" si="198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4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199"/>
        <v>42727.332638888889</v>
      </c>
      <c r="K2159">
        <v>1479684783</v>
      </c>
      <c r="L2159" s="16">
        <f t="shared" si="2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1"/>
        <v>0.28192</v>
      </c>
      <c r="R2159" s="8">
        <f t="shared" si="198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4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199"/>
        <v>41309.853865740741</v>
      </c>
      <c r="K2160">
        <v>1356121774</v>
      </c>
      <c r="L2160" s="16">
        <f t="shared" si="2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1"/>
        <v>6.5900366666666668E-2</v>
      </c>
      <c r="R2160" s="8">
        <f t="shared" si="198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4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199"/>
        <v>40740.731180555551</v>
      </c>
      <c r="K2161">
        <v>1308245574</v>
      </c>
      <c r="L2161" s="16">
        <f t="shared" si="2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1"/>
        <v>7.2222222222222219E-3</v>
      </c>
      <c r="R2161" s="8">
        <f t="shared" si="198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4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199"/>
        <v>41048.711863425924</v>
      </c>
      <c r="K2162">
        <v>1334855105</v>
      </c>
      <c r="L2162" s="16">
        <f t="shared" si="2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1"/>
        <v>8.5000000000000006E-3</v>
      </c>
      <c r="R2162" s="8">
        <f t="shared" si="198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14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199"/>
        <v>42270.852534722217</v>
      </c>
      <c r="K2163">
        <v>1440448059</v>
      </c>
      <c r="L2163" s="16">
        <f t="shared" si="2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1"/>
        <v>1.1575</v>
      </c>
      <c r="R2163" s="8">
        <f t="shared" si="198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14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199"/>
        <v>41844.766099537039</v>
      </c>
      <c r="K2164">
        <v>1403547791</v>
      </c>
      <c r="L2164" s="16">
        <f t="shared" si="2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1"/>
        <v>1.1226666666666667</v>
      </c>
      <c r="R2164" s="8">
        <f t="shared" si="198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14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199"/>
        <v>42163.159722222219</v>
      </c>
      <c r="K2165">
        <v>1429306520</v>
      </c>
      <c r="L2165" s="16">
        <f t="shared" si="2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1"/>
        <v>1.3220000000000001</v>
      </c>
      <c r="R2165" s="8">
        <f t="shared" si="198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14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199"/>
        <v>42546.165972222225</v>
      </c>
      <c r="K2166">
        <v>1464196414</v>
      </c>
      <c r="L2166" s="16">
        <f t="shared" si="2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1"/>
        <v>1.0263636363636364</v>
      </c>
      <c r="R2166" s="8">
        <f t="shared" si="198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14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199"/>
        <v>42468.625405092593</v>
      </c>
      <c r="K2167">
        <v>1457539235</v>
      </c>
      <c r="L2167" s="16">
        <f t="shared" si="2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1"/>
        <v>1.3864000000000001</v>
      </c>
      <c r="R2167" s="8">
        <f t="shared" si="198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14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199"/>
        <v>41978.879837962959</v>
      </c>
      <c r="K2168">
        <v>1413922018</v>
      </c>
      <c r="L2168" s="16">
        <f t="shared" si="2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1"/>
        <v>1.466</v>
      </c>
      <c r="R2168" s="8">
        <f t="shared" si="198"/>
        <v>91.625</v>
      </c>
      <c r="S2168" t="str">
        <f t="shared" si="202"/>
        <v>music</v>
      </c>
      <c r="T2168" t="str">
        <f t="shared" si="203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14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199"/>
        <v>41167.066400462965</v>
      </c>
      <c r="K2169">
        <v>1346463337</v>
      </c>
      <c r="L2169" s="16">
        <f t="shared" si="2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1"/>
        <v>1.2</v>
      </c>
      <c r="R2169" s="8">
        <f t="shared" si="198"/>
        <v>22.5</v>
      </c>
      <c r="S2169" t="str">
        <f t="shared" si="202"/>
        <v>music</v>
      </c>
      <c r="T2169" t="str">
        <f t="shared" si="203"/>
        <v>rock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14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199"/>
        <v>42776.208333333328</v>
      </c>
      <c r="K2170">
        <v>1484058261</v>
      </c>
      <c r="L2170" s="16">
        <f t="shared" si="2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1"/>
        <v>1.215816111111111</v>
      </c>
      <c r="R2170" s="8">
        <f t="shared" si="198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14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199"/>
        <v>42796.700821759259</v>
      </c>
      <c r="K2171">
        <v>1488214151</v>
      </c>
      <c r="L2171" s="16">
        <f t="shared" si="2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1"/>
        <v>1</v>
      </c>
      <c r="R2171" s="8">
        <f t="shared" si="198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14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199"/>
        <v>42238.750254629631</v>
      </c>
      <c r="K2172">
        <v>1436810422</v>
      </c>
      <c r="L2172" s="16">
        <f t="shared" si="2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1"/>
        <v>1.8085714285714285</v>
      </c>
      <c r="R2172" s="8">
        <f t="shared" si="198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14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199"/>
        <v>42177.208333333328</v>
      </c>
      <c r="K2173">
        <v>1431903495</v>
      </c>
      <c r="L2173" s="16">
        <f t="shared" si="2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1"/>
        <v>1.0607500000000001</v>
      </c>
      <c r="R2173" s="8">
        <f t="shared" si="198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14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199"/>
        <v>42112.580092592587</v>
      </c>
      <c r="K2174">
        <v>1426773320</v>
      </c>
      <c r="L2174" s="16">
        <f t="shared" si="2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1"/>
        <v>1</v>
      </c>
      <c r="R2174" s="8">
        <f t="shared" si="198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14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199"/>
        <v>41527.165972222225</v>
      </c>
      <c r="K2175">
        <v>1376066243</v>
      </c>
      <c r="L2175" s="16">
        <f t="shared" si="2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1"/>
        <v>1.2692857142857144</v>
      </c>
      <c r="R2175" s="8">
        <f t="shared" si="198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14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199"/>
        <v>42495.542905092589</v>
      </c>
      <c r="K2176">
        <v>1459861307</v>
      </c>
      <c r="L2176" s="16">
        <f t="shared" si="2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1"/>
        <v>1.0297499999999999</v>
      </c>
      <c r="R2176" s="8">
        <f t="shared" si="198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14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199"/>
        <v>42572.009097222224</v>
      </c>
      <c r="K2177">
        <v>1468455186</v>
      </c>
      <c r="L2177" s="16">
        <f t="shared" si="2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1"/>
        <v>2.5</v>
      </c>
      <c r="R2177" s="8">
        <f t="shared" si="198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14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si="199"/>
        <v>42126.633206018523</v>
      </c>
      <c r="K2178">
        <v>1427987509</v>
      </c>
      <c r="L2178" s="16">
        <f t="shared" si="2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1"/>
        <v>1.2602</v>
      </c>
      <c r="R2178" s="8">
        <f t="shared" ref="R2178:R2241" si="204">pledged/backers_count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14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ref="J2179:J2242" si="205">(((I2179/60)/60)/24)+DATE(1970,1,1)</f>
        <v>42527.250775462962</v>
      </c>
      <c r="K2179">
        <v>1463032867</v>
      </c>
      <c r="L2179" s="16">
        <f t="shared" ref="L2179:L2242" si="20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7">E2179/D2179</f>
        <v>1.0012000000000001</v>
      </c>
      <c r="R2179" s="8">
        <f t="shared" si="204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14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205"/>
        <v>42753.63653935185</v>
      </c>
      <c r="K2180">
        <v>1482160597</v>
      </c>
      <c r="L2180" s="16">
        <f t="shared" si="20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7"/>
        <v>1.3864000000000001</v>
      </c>
      <c r="R2180" s="8">
        <f t="shared" si="204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14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205"/>
        <v>42105.171203703707</v>
      </c>
      <c r="K2181">
        <v>1426133192</v>
      </c>
      <c r="L2181" s="16">
        <f t="shared" si="20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7"/>
        <v>1.6140000000000001</v>
      </c>
      <c r="R2181" s="8">
        <f t="shared" si="204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14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205"/>
        <v>42321.711435185185</v>
      </c>
      <c r="K2182">
        <v>1443801868</v>
      </c>
      <c r="L2182" s="16">
        <f t="shared" si="20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7"/>
        <v>1.071842</v>
      </c>
      <c r="R2182" s="8">
        <f t="shared" si="204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14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205"/>
        <v>42787.005243055552</v>
      </c>
      <c r="K2183">
        <v>1486426053</v>
      </c>
      <c r="L2183" s="16">
        <f t="shared" si="20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7"/>
        <v>1.5309999999999999</v>
      </c>
      <c r="R2183" s="8">
        <f t="shared" si="204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14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205"/>
        <v>41914.900752314818</v>
      </c>
      <c r="K2184">
        <v>1409261825</v>
      </c>
      <c r="L2184" s="16">
        <f t="shared" si="20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7"/>
        <v>5.2416666666666663</v>
      </c>
      <c r="R2184" s="8">
        <f t="shared" si="204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14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205"/>
        <v>42775.208333333328</v>
      </c>
      <c r="K2185">
        <v>1484037977</v>
      </c>
      <c r="L2185" s="16">
        <f t="shared" si="20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7"/>
        <v>4.8927777777777779</v>
      </c>
      <c r="R2185" s="8">
        <f t="shared" si="204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14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205"/>
        <v>42394.666666666672</v>
      </c>
      <c r="K2186">
        <v>1452530041</v>
      </c>
      <c r="L2186" s="16">
        <f t="shared" si="20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7"/>
        <v>2.8473999999999999</v>
      </c>
      <c r="R2186" s="8">
        <f t="shared" si="204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14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205"/>
        <v>41359.349988425929</v>
      </c>
      <c r="K2187">
        <v>1360830239</v>
      </c>
      <c r="L2187" s="16">
        <f t="shared" si="20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7"/>
        <v>18.569700000000001</v>
      </c>
      <c r="R2187" s="8">
        <f t="shared" si="204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14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205"/>
        <v>42620.083333333328</v>
      </c>
      <c r="K2188">
        <v>1470062743</v>
      </c>
      <c r="L2188" s="16">
        <f t="shared" si="20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7"/>
        <v>1.0967499999999999</v>
      </c>
      <c r="R2188" s="8">
        <f t="shared" si="204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14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205"/>
        <v>42097.165972222225</v>
      </c>
      <c r="K2189">
        <v>1425531666</v>
      </c>
      <c r="L2189" s="16">
        <f t="shared" si="20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7"/>
        <v>10.146425000000001</v>
      </c>
      <c r="R2189" s="8">
        <f t="shared" si="204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14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205"/>
        <v>42668.708333333328</v>
      </c>
      <c r="K2190">
        <v>1474380241</v>
      </c>
      <c r="L2190" s="16">
        <f t="shared" si="20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7"/>
        <v>4.1217692027666546</v>
      </c>
      <c r="R2190" s="8">
        <f t="shared" si="204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14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205"/>
        <v>42481.916666666672</v>
      </c>
      <c r="K2191">
        <v>1460055300</v>
      </c>
      <c r="L2191" s="16">
        <f t="shared" si="20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7"/>
        <v>5.0324999999999998</v>
      </c>
      <c r="R2191" s="8">
        <f t="shared" si="204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14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205"/>
        <v>42452.290972222225</v>
      </c>
      <c r="K2192">
        <v>1455721204</v>
      </c>
      <c r="L2192" s="16">
        <f t="shared" si="20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7"/>
        <v>1.8461052631578947</v>
      </c>
      <c r="R2192" s="8">
        <f t="shared" si="204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14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205"/>
        <v>42780.833645833336</v>
      </c>
      <c r="K2193">
        <v>1486065627</v>
      </c>
      <c r="L2193" s="16">
        <f t="shared" si="20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7"/>
        <v>1.1973333333333334</v>
      </c>
      <c r="R2193" s="8">
        <f t="shared" si="204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14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205"/>
        <v>42719.958333333328</v>
      </c>
      <c r="K2194">
        <v>1479414344</v>
      </c>
      <c r="L2194" s="16">
        <f t="shared" si="20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7"/>
        <v>10.812401666666668</v>
      </c>
      <c r="R2194" s="8">
        <f t="shared" si="204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14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205"/>
        <v>42695.207638888889</v>
      </c>
      <c r="K2195">
        <v>1477043072</v>
      </c>
      <c r="L2195" s="16">
        <f t="shared" si="20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7"/>
        <v>4.5237333333333334</v>
      </c>
      <c r="R2195" s="8">
        <f t="shared" si="204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14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205"/>
        <v>42455.716319444444</v>
      </c>
      <c r="K2196">
        <v>1456423890</v>
      </c>
      <c r="L2196" s="16">
        <f t="shared" si="20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7"/>
        <v>5.3737000000000004</v>
      </c>
      <c r="R2196" s="8">
        <f t="shared" si="204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14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205"/>
        <v>42227.771990740745</v>
      </c>
      <c r="K2197">
        <v>1436725900</v>
      </c>
      <c r="L2197" s="16">
        <f t="shared" si="20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7"/>
        <v>1.2032608695652174</v>
      </c>
      <c r="R2197" s="8">
        <f t="shared" si="204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14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205"/>
        <v>42706.291666666672</v>
      </c>
      <c r="K2198">
        <v>1478000502</v>
      </c>
      <c r="L2198" s="16">
        <f t="shared" si="20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7"/>
        <v>1.1383571428571428</v>
      </c>
      <c r="R2198" s="8">
        <f t="shared" si="204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14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205"/>
        <v>42063.584016203706</v>
      </c>
      <c r="K2199">
        <v>1422540059</v>
      </c>
      <c r="L2199" s="16">
        <f t="shared" si="20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7"/>
        <v>9.5103109999999997</v>
      </c>
      <c r="R2199" s="8">
        <f t="shared" si="204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14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205"/>
        <v>42322.555555555555</v>
      </c>
      <c r="K2200">
        <v>1444911600</v>
      </c>
      <c r="L2200" s="16">
        <f t="shared" si="20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7"/>
        <v>1.3289249999999999</v>
      </c>
      <c r="R2200" s="8">
        <f t="shared" si="204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14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205"/>
        <v>42292.416643518518</v>
      </c>
      <c r="K2201">
        <v>1442311198</v>
      </c>
      <c r="L2201" s="16">
        <f t="shared" si="20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7"/>
        <v>1.4697777777777778</v>
      </c>
      <c r="R2201" s="8">
        <f t="shared" si="204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14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205"/>
        <v>42191.125</v>
      </c>
      <c r="K2202">
        <v>1433775668</v>
      </c>
      <c r="L2202" s="16">
        <f t="shared" si="20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7"/>
        <v>5.4215</v>
      </c>
      <c r="R2202" s="8">
        <f t="shared" si="204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14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205"/>
        <v>41290.846817129634</v>
      </c>
      <c r="K2203">
        <v>1357157965</v>
      </c>
      <c r="L2203" s="16">
        <f t="shared" si="20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7"/>
        <v>3.8271818181818182</v>
      </c>
      <c r="R2203" s="8">
        <f t="shared" si="204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14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205"/>
        <v>41214.849166666667</v>
      </c>
      <c r="K2204">
        <v>1349209368</v>
      </c>
      <c r="L2204" s="16">
        <f t="shared" si="20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7"/>
        <v>7.0418124999999998</v>
      </c>
      <c r="R2204" s="8">
        <f t="shared" si="204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14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205"/>
        <v>42271.85974537037</v>
      </c>
      <c r="K2205">
        <v>1440535082</v>
      </c>
      <c r="L2205" s="16">
        <f t="shared" si="20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7"/>
        <v>1.0954999999999999</v>
      </c>
      <c r="R2205" s="8">
        <f t="shared" si="204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14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205"/>
        <v>41342.311562499999</v>
      </c>
      <c r="K2206">
        <v>1360222119</v>
      </c>
      <c r="L2206" s="16">
        <f t="shared" si="20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7"/>
        <v>1.3286666666666667</v>
      </c>
      <c r="R2206" s="8">
        <f t="shared" si="204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14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205"/>
        <v>41061.82163194444</v>
      </c>
      <c r="K2207">
        <v>1335987789</v>
      </c>
      <c r="L2207" s="16">
        <f t="shared" si="20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7"/>
        <v>1.52</v>
      </c>
      <c r="R2207" s="8">
        <f t="shared" si="204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14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205"/>
        <v>41015.257222222222</v>
      </c>
      <c r="K2208">
        <v>1333001424</v>
      </c>
      <c r="L2208" s="16">
        <f t="shared" si="20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7"/>
        <v>1.0272727272727273</v>
      </c>
      <c r="R2208" s="8">
        <f t="shared" si="204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14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205"/>
        <v>41594.235798611109</v>
      </c>
      <c r="K2209">
        <v>1381984773</v>
      </c>
      <c r="L2209" s="16">
        <f t="shared" si="20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7"/>
        <v>1</v>
      </c>
      <c r="R2209" s="8">
        <f t="shared" si="204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14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205"/>
        <v>41006.166666666664</v>
      </c>
      <c r="K2210">
        <v>1328649026</v>
      </c>
      <c r="L2210" s="16">
        <f t="shared" si="20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7"/>
        <v>1.016</v>
      </c>
      <c r="R2210" s="8">
        <f t="shared" si="204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14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205"/>
        <v>41743.958333333336</v>
      </c>
      <c r="K2211">
        <v>1396524644</v>
      </c>
      <c r="L2211" s="16">
        <f t="shared" si="20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7"/>
        <v>1.508</v>
      </c>
      <c r="R2211" s="8">
        <f t="shared" si="204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14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205"/>
        <v>41013.73333333333</v>
      </c>
      <c r="K2212">
        <v>1329442510</v>
      </c>
      <c r="L2212" s="16">
        <f t="shared" si="20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7"/>
        <v>1.11425</v>
      </c>
      <c r="R2212" s="8">
        <f t="shared" si="204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14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205"/>
        <v>41739.290972222225</v>
      </c>
      <c r="K2213">
        <v>1395168625</v>
      </c>
      <c r="L2213" s="16">
        <f t="shared" si="20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7"/>
        <v>1.956</v>
      </c>
      <c r="R2213" s="8">
        <f t="shared" si="204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14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205"/>
        <v>41582.041666666664</v>
      </c>
      <c r="K2214">
        <v>1380650177</v>
      </c>
      <c r="L2214" s="16">
        <f t="shared" si="20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7"/>
        <v>1.1438333333333333</v>
      </c>
      <c r="R2214" s="8">
        <f t="shared" si="204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14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205"/>
        <v>42139.826145833329</v>
      </c>
      <c r="K2215">
        <v>1429127379</v>
      </c>
      <c r="L2215" s="16">
        <f t="shared" si="20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7"/>
        <v>2</v>
      </c>
      <c r="R2215" s="8">
        <f t="shared" si="204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14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205"/>
        <v>41676.792222222226</v>
      </c>
      <c r="K2216">
        <v>1389121248</v>
      </c>
      <c r="L2216" s="16">
        <f t="shared" si="20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7"/>
        <v>2.9250166666666666</v>
      </c>
      <c r="R2216" s="8">
        <f t="shared" si="204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14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205"/>
        <v>40981.290972222225</v>
      </c>
      <c r="K2217">
        <v>1329671572</v>
      </c>
      <c r="L2217" s="16">
        <f t="shared" si="20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7"/>
        <v>1.5636363636363637</v>
      </c>
      <c r="R2217" s="8">
        <f t="shared" si="204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14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205"/>
        <v>42208.751678240747</v>
      </c>
      <c r="K2218">
        <v>1436464945</v>
      </c>
      <c r="L2218" s="16">
        <f t="shared" si="20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7"/>
        <v>1.0566666666666666</v>
      </c>
      <c r="R2218" s="8">
        <f t="shared" si="204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14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205"/>
        <v>42310.333333333328</v>
      </c>
      <c r="K2219">
        <v>1445539113</v>
      </c>
      <c r="L2219" s="16">
        <f t="shared" si="20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7"/>
        <v>1.0119047619047619</v>
      </c>
      <c r="R2219" s="8">
        <f t="shared" si="204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14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205"/>
        <v>41150</v>
      </c>
      <c r="K2220">
        <v>1344281383</v>
      </c>
      <c r="L2220" s="16">
        <f t="shared" si="20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7"/>
        <v>1.2283299999999999</v>
      </c>
      <c r="R2220" s="8">
        <f t="shared" si="204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14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205"/>
        <v>42235.718888888892</v>
      </c>
      <c r="K2221">
        <v>1437412512</v>
      </c>
      <c r="L2221" s="16">
        <f t="shared" si="20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7"/>
        <v>1.0149999999999999</v>
      </c>
      <c r="R2221" s="8">
        <f t="shared" si="204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14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205"/>
        <v>41482.060601851852</v>
      </c>
      <c r="K2222">
        <v>1372296436</v>
      </c>
      <c r="L2222" s="16">
        <f t="shared" si="20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7"/>
        <v>1.0114285714285713</v>
      </c>
      <c r="R2222" s="8">
        <f t="shared" si="204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14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205"/>
        <v>42483</v>
      </c>
      <c r="K2223">
        <v>1458748809</v>
      </c>
      <c r="L2223" s="16">
        <f t="shared" si="20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7"/>
        <v>1.0811999999999999</v>
      </c>
      <c r="R2223" s="8">
        <f t="shared" si="204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14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205"/>
        <v>40936.787581018521</v>
      </c>
      <c r="K2224">
        <v>1325184847</v>
      </c>
      <c r="L2224" s="16">
        <f t="shared" si="20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7"/>
        <v>1.6259999999999999</v>
      </c>
      <c r="R2224" s="8">
        <f t="shared" si="204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14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205"/>
        <v>42182.640833333338</v>
      </c>
      <c r="K2225">
        <v>1432826568</v>
      </c>
      <c r="L2225" s="16">
        <f t="shared" si="20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7"/>
        <v>1.0580000000000001</v>
      </c>
      <c r="R2225" s="8">
        <f t="shared" si="204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14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205"/>
        <v>42672.791666666672</v>
      </c>
      <c r="K2226">
        <v>1475337675</v>
      </c>
      <c r="L2226" s="16">
        <f t="shared" si="20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7"/>
        <v>2.4315000000000002</v>
      </c>
      <c r="R2226" s="8">
        <f t="shared" si="204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14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205"/>
        <v>41903.79184027778</v>
      </c>
      <c r="K2227">
        <v>1408734015</v>
      </c>
      <c r="L2227" s="16">
        <f t="shared" si="20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7"/>
        <v>9.4483338095238096</v>
      </c>
      <c r="R2227" s="8">
        <f t="shared" si="204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14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205"/>
        <v>42412.207638888889</v>
      </c>
      <c r="K2228">
        <v>1452625822</v>
      </c>
      <c r="L2228" s="16">
        <f t="shared" si="20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7"/>
        <v>1.0846283333333333</v>
      </c>
      <c r="R2228" s="8">
        <f t="shared" si="204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14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205"/>
        <v>41591.849016203705</v>
      </c>
      <c r="K2229">
        <v>1381778555</v>
      </c>
      <c r="L2229" s="16">
        <f t="shared" si="20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7"/>
        <v>1.5737692307692308</v>
      </c>
      <c r="R2229" s="8">
        <f t="shared" si="204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14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205"/>
        <v>42232.278194444443</v>
      </c>
      <c r="K2230">
        <v>1437115236</v>
      </c>
      <c r="L2230" s="16">
        <f t="shared" si="20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7"/>
        <v>11.744899999999999</v>
      </c>
      <c r="R2230" s="8">
        <f t="shared" si="204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14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205"/>
        <v>41520.166666666664</v>
      </c>
      <c r="K2231">
        <v>1375113391</v>
      </c>
      <c r="L2231" s="16">
        <f t="shared" si="20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7"/>
        <v>1.7104755366949576</v>
      </c>
      <c r="R2231" s="8">
        <f t="shared" si="204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14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205"/>
        <v>41754.881099537037</v>
      </c>
      <c r="K2232">
        <v>1395868127</v>
      </c>
      <c r="L2232" s="16">
        <f t="shared" si="20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7"/>
        <v>1.2595294117647058</v>
      </c>
      <c r="R2232" s="8">
        <f t="shared" si="204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14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205"/>
        <v>41450.208333333336</v>
      </c>
      <c r="K2233">
        <v>1369864301</v>
      </c>
      <c r="L2233" s="16">
        <f t="shared" si="20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7"/>
        <v>12.121296000000001</v>
      </c>
      <c r="R2233" s="8">
        <f t="shared" si="204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14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205"/>
        <v>41839.125</v>
      </c>
      <c r="K2234">
        <v>1402945408</v>
      </c>
      <c r="L2234" s="16">
        <f t="shared" si="20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7"/>
        <v>4.9580000000000002</v>
      </c>
      <c r="R2234" s="8">
        <f t="shared" si="204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14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205"/>
        <v>42352</v>
      </c>
      <c r="K2235">
        <v>1448269539</v>
      </c>
      <c r="L2235" s="16">
        <f t="shared" si="20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7"/>
        <v>3.3203999999999998</v>
      </c>
      <c r="R2235" s="8">
        <f t="shared" si="204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14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205"/>
        <v>42740.824618055558</v>
      </c>
      <c r="K2236">
        <v>1481053647</v>
      </c>
      <c r="L2236" s="16">
        <f t="shared" si="20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7"/>
        <v>11.65</v>
      </c>
      <c r="R2236" s="8">
        <f t="shared" si="204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14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205"/>
        <v>42091.980451388896</v>
      </c>
      <c r="K2237">
        <v>1424997111</v>
      </c>
      <c r="L2237" s="16">
        <f t="shared" si="20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7"/>
        <v>1.5331538461538461</v>
      </c>
      <c r="R2237" s="8">
        <f t="shared" si="204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14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205"/>
        <v>42401.617164351846</v>
      </c>
      <c r="K2238">
        <v>1451746123</v>
      </c>
      <c r="L2238" s="16">
        <f t="shared" si="20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7"/>
        <v>5.3710714285714287</v>
      </c>
      <c r="R2238" s="8">
        <f t="shared" si="204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14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205"/>
        <v>41955.332638888889</v>
      </c>
      <c r="K2239">
        <v>1412294683</v>
      </c>
      <c r="L2239" s="16">
        <f t="shared" si="20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7"/>
        <v>3.5292777777777777</v>
      </c>
      <c r="R2239" s="8">
        <f t="shared" si="204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14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205"/>
        <v>42804.621712962966</v>
      </c>
      <c r="K2240">
        <v>1486565716</v>
      </c>
      <c r="L2240" s="16">
        <f t="shared" si="20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7"/>
        <v>1.3740000000000001</v>
      </c>
      <c r="R2240" s="8">
        <f t="shared" si="204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14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205"/>
        <v>41609.168055555558</v>
      </c>
      <c r="K2241">
        <v>1382742014</v>
      </c>
      <c r="L2241" s="16">
        <f t="shared" si="20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7"/>
        <v>1.2802667999999999</v>
      </c>
      <c r="R2241" s="8">
        <f t="shared" si="204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14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si="205"/>
        <v>42482.825740740736</v>
      </c>
      <c r="K2242">
        <v>1458762544</v>
      </c>
      <c r="L2242" s="16">
        <f t="shared" si="20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7"/>
        <v>2.7067999999999999</v>
      </c>
      <c r="R2242" s="8">
        <f t="shared" ref="R2242:R2305" si="210">pledged/backers_count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14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ref="J2243:J2306" si="211">(((I2243/60)/60)/24)+DATE(1970,1,1)</f>
        <v>42796.827546296292</v>
      </c>
      <c r="K2243">
        <v>1485892300</v>
      </c>
      <c r="L2243" s="16">
        <f t="shared" ref="L2243:L2306" si="21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3">E2243/D2243</f>
        <v>8.0640000000000001</v>
      </c>
      <c r="R2243" s="8">
        <f t="shared" si="210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14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211"/>
        <v>41605.126388888886</v>
      </c>
      <c r="K2244">
        <v>1382449733</v>
      </c>
      <c r="L2244" s="16">
        <f t="shared" si="21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3"/>
        <v>13.600976000000001</v>
      </c>
      <c r="R2244" s="8">
        <f t="shared" si="210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14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211"/>
        <v>42807.125</v>
      </c>
      <c r="K2245">
        <v>1488823290</v>
      </c>
      <c r="L2245" s="16">
        <f t="shared" si="21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3"/>
        <v>9302.5</v>
      </c>
      <c r="R2245" s="8">
        <f t="shared" si="210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14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211"/>
        <v>42659.854166666672</v>
      </c>
      <c r="K2246">
        <v>1475609946</v>
      </c>
      <c r="L2246" s="16">
        <f t="shared" si="21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3"/>
        <v>3.7702</v>
      </c>
      <c r="R2246" s="8">
        <f t="shared" si="210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14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211"/>
        <v>41691.75</v>
      </c>
      <c r="K2247">
        <v>1390323617</v>
      </c>
      <c r="L2247" s="16">
        <f t="shared" si="21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3"/>
        <v>26.47025</v>
      </c>
      <c r="R2247" s="8">
        <f t="shared" si="210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14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211"/>
        <v>42251.79178240741</v>
      </c>
      <c r="K2248">
        <v>1438801210</v>
      </c>
      <c r="L2248" s="16">
        <f t="shared" si="21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3"/>
        <v>1.0012000000000001</v>
      </c>
      <c r="R2248" s="8">
        <f t="shared" si="210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14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211"/>
        <v>42214.666261574079</v>
      </c>
      <c r="K2249">
        <v>1436975965</v>
      </c>
      <c r="L2249" s="16">
        <f t="shared" si="21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3"/>
        <v>1.0445405405405406</v>
      </c>
      <c r="R2249" s="8">
        <f t="shared" si="210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14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211"/>
        <v>42718.875902777778</v>
      </c>
      <c r="K2250">
        <v>1479157278</v>
      </c>
      <c r="L2250" s="16">
        <f t="shared" si="21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3"/>
        <v>1.0721428571428571</v>
      </c>
      <c r="R2250" s="8">
        <f t="shared" si="210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14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211"/>
        <v>41366.661631944444</v>
      </c>
      <c r="K2251">
        <v>1362329565</v>
      </c>
      <c r="L2251" s="16">
        <f t="shared" si="21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3"/>
        <v>1.6877142857142857</v>
      </c>
      <c r="R2251" s="8">
        <f t="shared" si="210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14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211"/>
        <v>42707.0471412037</v>
      </c>
      <c r="K2252">
        <v>1478131673</v>
      </c>
      <c r="L2252" s="16">
        <f t="shared" si="21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3"/>
        <v>9.7511200000000002</v>
      </c>
      <c r="R2252" s="8">
        <f t="shared" si="210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14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211"/>
        <v>41867.34579861111</v>
      </c>
      <c r="K2253">
        <v>1406362677</v>
      </c>
      <c r="L2253" s="16">
        <f t="shared" si="21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3"/>
        <v>1.3444929411764706</v>
      </c>
      <c r="R2253" s="8">
        <f t="shared" si="210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14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211"/>
        <v>42588.327986111108</v>
      </c>
      <c r="K2254">
        <v>1469173938</v>
      </c>
      <c r="L2254" s="16">
        <f t="shared" si="21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3"/>
        <v>2.722777777777778</v>
      </c>
      <c r="R2254" s="8">
        <f t="shared" si="210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14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211"/>
        <v>42326.672997685186</v>
      </c>
      <c r="K2255">
        <v>1445267347</v>
      </c>
      <c r="L2255" s="16">
        <f t="shared" si="21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3"/>
        <v>1.1268750000000001</v>
      </c>
      <c r="R2255" s="8">
        <f t="shared" si="210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14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211"/>
        <v>42759.647777777776</v>
      </c>
      <c r="K2256">
        <v>1484667168</v>
      </c>
      <c r="L2256" s="16">
        <f t="shared" si="21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3"/>
        <v>4.5979999999999999</v>
      </c>
      <c r="R2256" s="8">
        <f t="shared" si="210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14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211"/>
        <v>42497.951979166668</v>
      </c>
      <c r="K2257">
        <v>1460069451</v>
      </c>
      <c r="L2257" s="16">
        <f t="shared" si="21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3"/>
        <v>2.8665822784810127</v>
      </c>
      <c r="R2257" s="8">
        <f t="shared" si="210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14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211"/>
        <v>42696.451921296291</v>
      </c>
      <c r="K2258">
        <v>1478602246</v>
      </c>
      <c r="L2258" s="16">
        <f t="shared" si="21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3"/>
        <v>2.2270833333333333</v>
      </c>
      <c r="R2258" s="8">
        <f t="shared" si="210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14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211"/>
        <v>42540.958333333328</v>
      </c>
      <c r="K2259">
        <v>1463351329</v>
      </c>
      <c r="L2259" s="16">
        <f t="shared" si="21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3"/>
        <v>6.3613999999999997</v>
      </c>
      <c r="R2259" s="8">
        <f t="shared" si="210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14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211"/>
        <v>42166.75100694444</v>
      </c>
      <c r="K2260">
        <v>1431453687</v>
      </c>
      <c r="L2260" s="16">
        <f t="shared" si="21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3"/>
        <v>1.4650000000000001</v>
      </c>
      <c r="R2260" s="8">
        <f t="shared" si="210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14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211"/>
        <v>42712.804814814815</v>
      </c>
      <c r="K2261">
        <v>1480360736</v>
      </c>
      <c r="L2261" s="16">
        <f t="shared" si="21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3"/>
        <v>18.670999999999999</v>
      </c>
      <c r="R2261" s="8">
        <f t="shared" si="210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14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211"/>
        <v>41724.975115740745</v>
      </c>
      <c r="K2262">
        <v>1393287850</v>
      </c>
      <c r="L2262" s="16">
        <f t="shared" si="21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3"/>
        <v>3.2692000000000001</v>
      </c>
      <c r="R2262" s="8">
        <f t="shared" si="210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14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211"/>
        <v>42780.724768518514</v>
      </c>
      <c r="K2263">
        <v>1485278620</v>
      </c>
      <c r="L2263" s="16">
        <f t="shared" si="21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3"/>
        <v>7.7949999999999999</v>
      </c>
      <c r="R2263" s="8">
        <f t="shared" si="210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14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211"/>
        <v>41961</v>
      </c>
      <c r="K2264">
        <v>1413295358</v>
      </c>
      <c r="L2264" s="16">
        <f t="shared" si="21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3"/>
        <v>1.5415151515151515</v>
      </c>
      <c r="R2264" s="8">
        <f t="shared" si="210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14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211"/>
        <v>42035.832326388889</v>
      </c>
      <c r="K2265">
        <v>1420919913</v>
      </c>
      <c r="L2265" s="16">
        <f t="shared" si="21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3"/>
        <v>1.1554666666666666</v>
      </c>
      <c r="R2265" s="8">
        <f t="shared" si="210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14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211"/>
        <v>42513.125</v>
      </c>
      <c r="K2266">
        <v>1462543114</v>
      </c>
      <c r="L2266" s="16">
        <f t="shared" si="21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3"/>
        <v>1.8003333333333333</v>
      </c>
      <c r="R2266" s="8">
        <f t="shared" si="210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14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211"/>
        <v>42696.853090277778</v>
      </c>
      <c r="K2267">
        <v>1479241707</v>
      </c>
      <c r="L2267" s="16">
        <f t="shared" si="21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3"/>
        <v>2.9849999999999999</v>
      </c>
      <c r="R2267" s="8">
        <f t="shared" si="210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14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211"/>
        <v>42487.083333333328</v>
      </c>
      <c r="K2268">
        <v>1460235592</v>
      </c>
      <c r="L2268" s="16">
        <f t="shared" si="21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3"/>
        <v>3.2026666666666666</v>
      </c>
      <c r="R2268" s="8">
        <f t="shared" si="210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14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211"/>
        <v>41994.041666666672</v>
      </c>
      <c r="K2269">
        <v>1416945297</v>
      </c>
      <c r="L2269" s="16">
        <f t="shared" si="21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3"/>
        <v>3.80525</v>
      </c>
      <c r="R2269" s="8">
        <f t="shared" si="210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14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211"/>
        <v>42806.082349537035</v>
      </c>
      <c r="K2270">
        <v>1486691915</v>
      </c>
      <c r="L2270" s="16">
        <f t="shared" si="21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3"/>
        <v>1.026</v>
      </c>
      <c r="R2270" s="8">
        <f t="shared" si="210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14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211"/>
        <v>42801.208333333328</v>
      </c>
      <c r="K2271">
        <v>1486745663</v>
      </c>
      <c r="L2271" s="16">
        <f t="shared" si="21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3"/>
        <v>18.016400000000001</v>
      </c>
      <c r="R2271" s="8">
        <f t="shared" si="210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14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211"/>
        <v>42745.915972222225</v>
      </c>
      <c r="K2272">
        <v>1482353513</v>
      </c>
      <c r="L2272" s="16">
        <f t="shared" si="21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3"/>
        <v>7.2024800000000004</v>
      </c>
      <c r="R2272" s="8">
        <f t="shared" si="210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14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211"/>
        <v>42714.000046296293</v>
      </c>
      <c r="K2273">
        <v>1478736004</v>
      </c>
      <c r="L2273" s="16">
        <f t="shared" si="21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3"/>
        <v>2.8309000000000002</v>
      </c>
      <c r="R2273" s="8">
        <f t="shared" si="210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14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211"/>
        <v>42345.699490740735</v>
      </c>
      <c r="K2274">
        <v>1446914836</v>
      </c>
      <c r="L2274" s="16">
        <f t="shared" si="21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3"/>
        <v>13.566000000000001</v>
      </c>
      <c r="R2274" s="8">
        <f t="shared" si="210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14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211"/>
        <v>42806.507430555561</v>
      </c>
      <c r="K2275">
        <v>1487164242</v>
      </c>
      <c r="L2275" s="16">
        <f t="shared" si="21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3"/>
        <v>2.2035999999999998</v>
      </c>
      <c r="R2275" s="8">
        <f t="shared" si="210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14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211"/>
        <v>41693.500659722224</v>
      </c>
      <c r="K2276">
        <v>1390564857</v>
      </c>
      <c r="L2276" s="16">
        <f t="shared" si="21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3"/>
        <v>1.196</v>
      </c>
      <c r="R2276" s="8">
        <f t="shared" si="210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14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211"/>
        <v>41995.616655092599</v>
      </c>
      <c r="K2277">
        <v>1416667679</v>
      </c>
      <c r="L2277" s="16">
        <f t="shared" si="21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3"/>
        <v>4.0776923076923079</v>
      </c>
      <c r="R2277" s="8">
        <f t="shared" si="210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14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211"/>
        <v>41644.651493055557</v>
      </c>
      <c r="K2278">
        <v>1386344289</v>
      </c>
      <c r="L2278" s="16">
        <f t="shared" si="21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3"/>
        <v>1.0581826105905425</v>
      </c>
      <c r="R2278" s="8">
        <f t="shared" si="210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14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211"/>
        <v>40966.678506944445</v>
      </c>
      <c r="K2279">
        <v>1327767423</v>
      </c>
      <c r="L2279" s="16">
        <f t="shared" si="21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3"/>
        <v>1.4108235294117648</v>
      </c>
      <c r="R2279" s="8">
        <f t="shared" si="210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14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211"/>
        <v>42372.957638888889</v>
      </c>
      <c r="K2280">
        <v>1448902867</v>
      </c>
      <c r="L2280" s="16">
        <f t="shared" si="21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3"/>
        <v>2.7069999999999999</v>
      </c>
      <c r="R2280" s="8">
        <f t="shared" si="210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14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211"/>
        <v>42039.166666666672</v>
      </c>
      <c r="K2281">
        <v>1421436099</v>
      </c>
      <c r="L2281" s="16">
        <f t="shared" si="21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3"/>
        <v>1.538</v>
      </c>
      <c r="R2281" s="8">
        <f t="shared" si="210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14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211"/>
        <v>42264.624895833331</v>
      </c>
      <c r="K2282">
        <v>1439909991</v>
      </c>
      <c r="L2282" s="16">
        <f t="shared" si="21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3"/>
        <v>4.0357653061224488</v>
      </c>
      <c r="R2282" s="8">
        <f t="shared" si="210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14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211"/>
        <v>40749.284722222219</v>
      </c>
      <c r="K2283">
        <v>1306219897</v>
      </c>
      <c r="L2283" s="16">
        <f t="shared" si="21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3"/>
        <v>1.85</v>
      </c>
      <c r="R2283" s="8">
        <f t="shared" si="210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14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211"/>
        <v>42383.17460648148</v>
      </c>
      <c r="K2284">
        <v>1447560686</v>
      </c>
      <c r="L2284" s="16">
        <f t="shared" si="21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3"/>
        <v>1.8533333333333333</v>
      </c>
      <c r="R2284" s="8">
        <f t="shared" si="210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14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211"/>
        <v>41038.083379629628</v>
      </c>
      <c r="K2285">
        <v>1331348404</v>
      </c>
      <c r="L2285" s="16">
        <f t="shared" si="21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3"/>
        <v>1.0085533333333332</v>
      </c>
      <c r="R2285" s="8">
        <f t="shared" si="210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14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211"/>
        <v>40614.166666666664</v>
      </c>
      <c r="K2286">
        <v>1297451245</v>
      </c>
      <c r="L2286" s="16">
        <f t="shared" si="21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3"/>
        <v>1.0622116666666668</v>
      </c>
      <c r="R2286" s="8">
        <f t="shared" si="210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14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211"/>
        <v>41089.185682870368</v>
      </c>
      <c r="K2287">
        <v>1338352043</v>
      </c>
      <c r="L2287" s="16">
        <f t="shared" si="21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3"/>
        <v>1.2136666666666667</v>
      </c>
      <c r="R2287" s="8">
        <f t="shared" si="210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14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211"/>
        <v>41523.165972222225</v>
      </c>
      <c r="K2288">
        <v>1376003254</v>
      </c>
      <c r="L2288" s="16">
        <f t="shared" si="21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3"/>
        <v>1.0006666666666666</v>
      </c>
      <c r="R2288" s="8">
        <f t="shared" si="210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14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211"/>
        <v>41813.667361111111</v>
      </c>
      <c r="K2289">
        <v>1401724860</v>
      </c>
      <c r="L2289" s="16">
        <f t="shared" si="21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3"/>
        <v>1.1997755555555556</v>
      </c>
      <c r="R2289" s="8">
        <f t="shared" si="210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14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211"/>
        <v>41086.75</v>
      </c>
      <c r="K2290">
        <v>1339098689</v>
      </c>
      <c r="L2290" s="16">
        <f t="shared" si="21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3"/>
        <v>1.0009999999999999</v>
      </c>
      <c r="R2290" s="8">
        <f t="shared" si="210"/>
        <v>40.04</v>
      </c>
      <c r="S2290" t="str">
        <f t="shared" si="214"/>
        <v>music</v>
      </c>
      <c r="T2290" t="str">
        <f t="shared" si="215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14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211"/>
        <v>41614.973611111112</v>
      </c>
      <c r="K2291">
        <v>1382659060</v>
      </c>
      <c r="L2291" s="16">
        <f t="shared" si="21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3"/>
        <v>1.0740000000000001</v>
      </c>
      <c r="R2291" s="8">
        <f t="shared" si="210"/>
        <v>64.44</v>
      </c>
      <c r="S2291" t="str">
        <f t="shared" si="214"/>
        <v>music</v>
      </c>
      <c r="T2291" t="str">
        <f t="shared" si="215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14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211"/>
        <v>40148.708333333336</v>
      </c>
      <c r="K2292">
        <v>1252908330</v>
      </c>
      <c r="L2292" s="16">
        <f t="shared" si="21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3"/>
        <v>1.0406666666666666</v>
      </c>
      <c r="R2292" s="8">
        <f t="shared" si="210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14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211"/>
        <v>41022.166666666664</v>
      </c>
      <c r="K2293">
        <v>1332199618</v>
      </c>
      <c r="L2293" s="16">
        <f t="shared" si="21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3"/>
        <v>1.728</v>
      </c>
      <c r="R2293" s="8">
        <f t="shared" si="210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14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211"/>
        <v>41017.697638888887</v>
      </c>
      <c r="K2294">
        <v>1332175476</v>
      </c>
      <c r="L2294" s="16">
        <f t="shared" si="21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3"/>
        <v>1.072505</v>
      </c>
      <c r="R2294" s="8">
        <f t="shared" si="210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14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211"/>
        <v>41177.165972222225</v>
      </c>
      <c r="K2295">
        <v>1346345999</v>
      </c>
      <c r="L2295" s="16">
        <f t="shared" si="21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3"/>
        <v>1.0823529411764705</v>
      </c>
      <c r="R2295" s="8">
        <f t="shared" si="210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14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211"/>
        <v>41294.72314814815</v>
      </c>
      <c r="K2296">
        <v>1356110480</v>
      </c>
      <c r="L2296" s="16">
        <f t="shared" si="21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3"/>
        <v>1.4608079999999999</v>
      </c>
      <c r="R2296" s="8">
        <f t="shared" si="210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14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211"/>
        <v>41300.954351851848</v>
      </c>
      <c r="K2297">
        <v>1356648856</v>
      </c>
      <c r="L2297" s="16">
        <f t="shared" si="21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3"/>
        <v>1.2524999999999999</v>
      </c>
      <c r="R2297" s="8">
        <f t="shared" si="210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14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211"/>
        <v>40962.731782407405</v>
      </c>
      <c r="K2298">
        <v>1326994426</v>
      </c>
      <c r="L2298" s="16">
        <f t="shared" si="21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3"/>
        <v>1.4907142857142857</v>
      </c>
      <c r="R2298" s="8">
        <f t="shared" si="210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14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211"/>
        <v>40982.165972222225</v>
      </c>
      <c r="K2299">
        <v>1328749249</v>
      </c>
      <c r="L2299" s="16">
        <f t="shared" si="21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3"/>
        <v>1.006</v>
      </c>
      <c r="R2299" s="8">
        <f t="shared" si="210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14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211"/>
        <v>41724.798993055556</v>
      </c>
      <c r="K2300">
        <v>1393272633</v>
      </c>
      <c r="L2300" s="16">
        <f t="shared" si="21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3"/>
        <v>1.0507333333333333</v>
      </c>
      <c r="R2300" s="8">
        <f t="shared" si="210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14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211"/>
        <v>40580.032511574071</v>
      </c>
      <c r="K2301">
        <v>1295657209</v>
      </c>
      <c r="L2301" s="16">
        <f t="shared" si="21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3"/>
        <v>3.5016666666666665</v>
      </c>
      <c r="R2301" s="8">
        <f t="shared" si="210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14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211"/>
        <v>41088.727037037039</v>
      </c>
      <c r="K2302">
        <v>1339694816</v>
      </c>
      <c r="L2302" s="16">
        <f t="shared" si="21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3"/>
        <v>1.0125</v>
      </c>
      <c r="R2302" s="8">
        <f t="shared" si="210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14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211"/>
        <v>41446.146944444445</v>
      </c>
      <c r="K2303">
        <v>1369193496</v>
      </c>
      <c r="L2303" s="16">
        <f t="shared" si="21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3"/>
        <v>1.336044</v>
      </c>
      <c r="R2303" s="8">
        <f t="shared" si="210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14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211"/>
        <v>41639.291666666664</v>
      </c>
      <c r="K2304">
        <v>1385585434</v>
      </c>
      <c r="L2304" s="16">
        <f t="shared" si="21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3"/>
        <v>1.7065217391304348</v>
      </c>
      <c r="R2304" s="8">
        <f t="shared" si="210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14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211"/>
        <v>40890.152731481481</v>
      </c>
      <c r="K2305">
        <v>1320287996</v>
      </c>
      <c r="L2305" s="16">
        <f t="shared" si="21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3"/>
        <v>1.0935829457364341</v>
      </c>
      <c r="R2305" s="8">
        <f t="shared" si="210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14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si="211"/>
        <v>40544.207638888889</v>
      </c>
      <c r="K2306">
        <v>1290281691</v>
      </c>
      <c r="L2306" s="16">
        <f t="shared" si="21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3"/>
        <v>1.0070033333333335</v>
      </c>
      <c r="R2306" s="8">
        <f t="shared" ref="R2306:R2369" si="216">pledged/backers_count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14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ref="J2307:J2370" si="217">(((I2307/60)/60)/24)+DATE(1970,1,1)</f>
        <v>41859.75</v>
      </c>
      <c r="K2307">
        <v>1405356072</v>
      </c>
      <c r="L2307" s="16">
        <f t="shared" ref="L2307:L2370" si="218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9">E2307/D2307</f>
        <v>1.0122777777777778</v>
      </c>
      <c r="R2307" s="8">
        <f t="shared" si="216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14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217"/>
        <v>40978.16815972222</v>
      </c>
      <c r="K2308">
        <v>1328760129</v>
      </c>
      <c r="L2308" s="16">
        <f t="shared" si="218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9"/>
        <v>1.0675857142857144</v>
      </c>
      <c r="R2308" s="8">
        <f t="shared" si="216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14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217"/>
        <v>41034.802407407406</v>
      </c>
      <c r="K2309">
        <v>1333653333</v>
      </c>
      <c r="L2309" s="16">
        <f t="shared" si="218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9"/>
        <v>1.0665777537961894</v>
      </c>
      <c r="R2309" s="8">
        <f t="shared" si="216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14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217"/>
        <v>41880.041666666664</v>
      </c>
      <c r="K2310">
        <v>1406847996</v>
      </c>
      <c r="L2310" s="16">
        <f t="shared" si="218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9"/>
        <v>1.0130622</v>
      </c>
      <c r="R2310" s="8">
        <f t="shared" si="216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14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217"/>
        <v>41342.987696759257</v>
      </c>
      <c r="K2311">
        <v>1359848537</v>
      </c>
      <c r="L2311" s="16">
        <f t="shared" si="218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9"/>
        <v>1.0667450000000001</v>
      </c>
      <c r="R2311" s="8">
        <f t="shared" si="216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14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217"/>
        <v>41354.752488425926</v>
      </c>
      <c r="K2312">
        <v>1361300615</v>
      </c>
      <c r="L2312" s="16">
        <f t="shared" si="218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9"/>
        <v>4.288397837837838</v>
      </c>
      <c r="R2312" s="8">
        <f t="shared" si="216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14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217"/>
        <v>41766.004502314812</v>
      </c>
      <c r="K2313">
        <v>1396829189</v>
      </c>
      <c r="L2313" s="16">
        <f t="shared" si="218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9"/>
        <v>1.0411111111111111</v>
      </c>
      <c r="R2313" s="8">
        <f t="shared" si="216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14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217"/>
        <v>41747.958333333336</v>
      </c>
      <c r="K2314">
        <v>1395155478</v>
      </c>
      <c r="L2314" s="16">
        <f t="shared" si="21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9"/>
        <v>1.0786666666666667</v>
      </c>
      <c r="R2314" s="8">
        <f t="shared" si="216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14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217"/>
        <v>41032.958634259259</v>
      </c>
      <c r="K2315">
        <v>1333494026</v>
      </c>
      <c r="L2315" s="16">
        <f t="shared" si="21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9"/>
        <v>1.7584040000000001</v>
      </c>
      <c r="R2315" s="8">
        <f t="shared" si="216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14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217"/>
        <v>41067.551585648151</v>
      </c>
      <c r="K2316">
        <v>1336482857</v>
      </c>
      <c r="L2316" s="16">
        <f t="shared" si="21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9"/>
        <v>1.5697000000000001</v>
      </c>
      <c r="R2316" s="8">
        <f t="shared" si="216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14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217"/>
        <v>41034.72619212963</v>
      </c>
      <c r="K2317">
        <v>1333646743</v>
      </c>
      <c r="L2317" s="16">
        <f t="shared" si="21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9"/>
        <v>1.026</v>
      </c>
      <c r="R2317" s="8">
        <f t="shared" si="216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14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217"/>
        <v>40156.76666666667</v>
      </c>
      <c r="K2318">
        <v>1253726650</v>
      </c>
      <c r="L2318" s="16">
        <f t="shared" si="21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9"/>
        <v>1.0404266666666666</v>
      </c>
      <c r="R2318" s="8">
        <f t="shared" si="216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14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217"/>
        <v>40224.208333333336</v>
      </c>
      <c r="K2319">
        <v>1263474049</v>
      </c>
      <c r="L2319" s="16">
        <f t="shared" si="21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9"/>
        <v>1.04</v>
      </c>
      <c r="R2319" s="8">
        <f t="shared" si="216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14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217"/>
        <v>40082.165972222225</v>
      </c>
      <c r="K2320">
        <v>1251214014</v>
      </c>
      <c r="L2320" s="16">
        <f t="shared" si="21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9"/>
        <v>1.2105999999999999</v>
      </c>
      <c r="R2320" s="8">
        <f t="shared" si="216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14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217"/>
        <v>41623.082002314812</v>
      </c>
      <c r="K2321">
        <v>1384480685</v>
      </c>
      <c r="L2321" s="16">
        <f t="shared" si="21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9"/>
        <v>1.077</v>
      </c>
      <c r="R2321" s="8">
        <f t="shared" si="216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14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217"/>
        <v>41731.775462962964</v>
      </c>
      <c r="K2322">
        <v>1393443400</v>
      </c>
      <c r="L2322" s="16">
        <f t="shared" si="21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9"/>
        <v>1.0866</v>
      </c>
      <c r="R2322" s="8">
        <f t="shared" si="216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14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217"/>
        <v>42829.21876157407</v>
      </c>
      <c r="K2323">
        <v>1488694501</v>
      </c>
      <c r="L2323" s="16">
        <f t="shared" si="21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9"/>
        <v>0.39120962394619685</v>
      </c>
      <c r="R2323" s="8">
        <f t="shared" si="216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14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217"/>
        <v>42834.853807870371</v>
      </c>
      <c r="K2324">
        <v>1489181369</v>
      </c>
      <c r="L2324" s="16">
        <f t="shared" si="21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9"/>
        <v>3.1481481481481478E-2</v>
      </c>
      <c r="R2324" s="8">
        <f t="shared" si="216"/>
        <v>21.25</v>
      </c>
      <c r="S2324" t="str">
        <f t="shared" si="220"/>
        <v>food</v>
      </c>
      <c r="T2324" t="str">
        <f t="shared" si="221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14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217"/>
        <v>42814.755173611105</v>
      </c>
      <c r="K2325">
        <v>1489428447</v>
      </c>
      <c r="L2325" s="16">
        <f t="shared" si="21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9"/>
        <v>0.48</v>
      </c>
      <c r="R2325" s="8">
        <f t="shared" si="216"/>
        <v>30</v>
      </c>
      <c r="S2325" t="str">
        <f t="shared" si="220"/>
        <v>food</v>
      </c>
      <c r="T2325" t="str">
        <f t="shared" si="221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14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217"/>
        <v>42820.843576388885</v>
      </c>
      <c r="K2326">
        <v>1487970885</v>
      </c>
      <c r="L2326" s="16">
        <f t="shared" si="21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9"/>
        <v>0.20733333333333334</v>
      </c>
      <c r="R2326" s="8">
        <f t="shared" si="216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14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217"/>
        <v>42823.980682870373</v>
      </c>
      <c r="K2327">
        <v>1488241931</v>
      </c>
      <c r="L2327" s="16">
        <f t="shared" si="21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9"/>
        <v>0.08</v>
      </c>
      <c r="R2327" s="8">
        <f t="shared" si="216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14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217"/>
        <v>42855.708333333328</v>
      </c>
      <c r="K2328">
        <v>1489106948</v>
      </c>
      <c r="L2328" s="16">
        <f t="shared" si="21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9"/>
        <v>7.1999999999999998E-3</v>
      </c>
      <c r="R2328" s="8">
        <f t="shared" si="216"/>
        <v>108</v>
      </c>
      <c r="S2328" t="str">
        <f t="shared" si="220"/>
        <v>food</v>
      </c>
      <c r="T2328" t="str">
        <f t="shared" si="221"/>
        <v>small batch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14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217"/>
        <v>41877.917129629634</v>
      </c>
      <c r="K2329">
        <v>1406066440</v>
      </c>
      <c r="L2329" s="16">
        <f t="shared" si="21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9"/>
        <v>5.2609431428571432</v>
      </c>
      <c r="R2329" s="8">
        <f t="shared" si="216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14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217"/>
        <v>42169.781678240746</v>
      </c>
      <c r="K2330">
        <v>1431715537</v>
      </c>
      <c r="L2330" s="16">
        <f t="shared" si="21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9"/>
        <v>2.5445000000000002</v>
      </c>
      <c r="R2330" s="8">
        <f t="shared" si="216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14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217"/>
        <v>41837.624374999999</v>
      </c>
      <c r="K2331">
        <v>1403017146</v>
      </c>
      <c r="L2331" s="16">
        <f t="shared" si="21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9"/>
        <v>1.0591999999999999</v>
      </c>
      <c r="R2331" s="8">
        <f t="shared" si="216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14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217"/>
        <v>42363</v>
      </c>
      <c r="K2332">
        <v>1448400943</v>
      </c>
      <c r="L2332" s="16">
        <f t="shared" si="21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9"/>
        <v>1.0242285714285715</v>
      </c>
      <c r="R2332" s="8">
        <f t="shared" si="216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14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217"/>
        <v>41869.005671296298</v>
      </c>
      <c r="K2333">
        <v>1405728490</v>
      </c>
      <c r="L2333" s="16">
        <f t="shared" si="21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9"/>
        <v>1.4431375</v>
      </c>
      <c r="R2333" s="8">
        <f t="shared" si="216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14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217"/>
        <v>42041.628136574072</v>
      </c>
      <c r="K2334">
        <v>1420643071</v>
      </c>
      <c r="L2334" s="16">
        <f t="shared" si="21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9"/>
        <v>1.06308</v>
      </c>
      <c r="R2334" s="8">
        <f t="shared" si="216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14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217"/>
        <v>41788.743055555555</v>
      </c>
      <c r="K2335">
        <v>1399563390</v>
      </c>
      <c r="L2335" s="16">
        <f t="shared" si="21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9"/>
        <v>2.1216666666666666</v>
      </c>
      <c r="R2335" s="8">
        <f t="shared" si="216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14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217"/>
        <v>41948.731944444444</v>
      </c>
      <c r="K2336">
        <v>1412611498</v>
      </c>
      <c r="L2336" s="16">
        <f t="shared" si="21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9"/>
        <v>1.0195000000000001</v>
      </c>
      <c r="R2336" s="8">
        <f t="shared" si="216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14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217"/>
        <v>41801.572256944448</v>
      </c>
      <c r="K2337">
        <v>1399902243</v>
      </c>
      <c r="L2337" s="16">
        <f t="shared" si="21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9"/>
        <v>1.0227200000000001</v>
      </c>
      <c r="R2337" s="8">
        <f t="shared" si="216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14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217"/>
        <v>41706.924710648149</v>
      </c>
      <c r="K2338">
        <v>1390860695</v>
      </c>
      <c r="L2338" s="16">
        <f t="shared" si="21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9"/>
        <v>5.2073254999999996</v>
      </c>
      <c r="R2338" s="8">
        <f t="shared" si="216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14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217"/>
        <v>41816.640543981484</v>
      </c>
      <c r="K2339">
        <v>1401204143</v>
      </c>
      <c r="L2339" s="16">
        <f t="shared" si="21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9"/>
        <v>1.1065833333333333</v>
      </c>
      <c r="R2339" s="8">
        <f t="shared" si="216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14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217"/>
        <v>41819.896805555552</v>
      </c>
      <c r="K2340">
        <v>1401485484</v>
      </c>
      <c r="L2340" s="16">
        <f t="shared" si="21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9"/>
        <v>1.0114333333333334</v>
      </c>
      <c r="R2340" s="8">
        <f t="shared" si="216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14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217"/>
        <v>42723.332638888889</v>
      </c>
      <c r="K2341">
        <v>1479496309</v>
      </c>
      <c r="L2341" s="16">
        <f t="shared" si="21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9"/>
        <v>2.9420799999999998</v>
      </c>
      <c r="R2341" s="8">
        <f t="shared" si="216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14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217"/>
        <v>42673.642800925925</v>
      </c>
      <c r="K2342">
        <v>1475249138</v>
      </c>
      <c r="L2342" s="16">
        <f t="shared" si="21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9"/>
        <v>1.0577749999999999</v>
      </c>
      <c r="R2342" s="8">
        <f t="shared" si="216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14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217"/>
        <v>42197.813703703709</v>
      </c>
      <c r="K2343">
        <v>1434137504</v>
      </c>
      <c r="L2343" s="16">
        <f t="shared" si="21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9"/>
        <v>0</v>
      </c>
      <c r="R2343" s="8" t="e">
        <f t="shared" si="216"/>
        <v>#DIV/0!</v>
      </c>
      <c r="S2343" t="str">
        <f t="shared" si="220"/>
        <v>technology</v>
      </c>
      <c r="T2343" t="str">
        <f t="shared" si="221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14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217"/>
        <v>41918.208333333336</v>
      </c>
      <c r="K2344">
        <v>1410799870</v>
      </c>
      <c r="L2344" s="16">
        <f t="shared" si="21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9"/>
        <v>0</v>
      </c>
      <c r="R2344" s="8" t="e">
        <f t="shared" si="216"/>
        <v>#DIV/0!</v>
      </c>
      <c r="S2344" t="str">
        <f t="shared" si="220"/>
        <v>technology</v>
      </c>
      <c r="T2344" t="str">
        <f t="shared" si="221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14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217"/>
        <v>42377.82430555555</v>
      </c>
      <c r="K2345">
        <v>1447962505</v>
      </c>
      <c r="L2345" s="16">
        <f t="shared" si="21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9"/>
        <v>0.03</v>
      </c>
      <c r="R2345" s="8">
        <f t="shared" si="216"/>
        <v>300</v>
      </c>
      <c r="S2345" t="str">
        <f t="shared" si="220"/>
        <v>technology</v>
      </c>
      <c r="T2345" t="str">
        <f t="shared" si="221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14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217"/>
        <v>42545.727650462963</v>
      </c>
      <c r="K2346">
        <v>1464197269</v>
      </c>
      <c r="L2346" s="16">
        <f t="shared" si="21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9"/>
        <v>1E-3</v>
      </c>
      <c r="R2346" s="8">
        <f t="shared" si="216"/>
        <v>1</v>
      </c>
      <c r="S2346" t="str">
        <f t="shared" si="220"/>
        <v>technology</v>
      </c>
      <c r="T2346" t="str">
        <f t="shared" si="221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14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217"/>
        <v>42094.985416666663</v>
      </c>
      <c r="K2347">
        <v>1424822556</v>
      </c>
      <c r="L2347" s="16">
        <f t="shared" si="21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9"/>
        <v>0</v>
      </c>
      <c r="R2347" s="8" t="e">
        <f t="shared" si="216"/>
        <v>#DIV/0!</v>
      </c>
      <c r="S2347" t="str">
        <f t="shared" si="220"/>
        <v>technology</v>
      </c>
      <c r="T2347" t="str">
        <f t="shared" si="221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14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217"/>
        <v>42660.79896990741</v>
      </c>
      <c r="K2348">
        <v>1472843431</v>
      </c>
      <c r="L2348" s="16">
        <f t="shared" si="21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9"/>
        <v>6.4999999999999997E-4</v>
      </c>
      <c r="R2348" s="8">
        <f t="shared" si="216"/>
        <v>13</v>
      </c>
      <c r="S2348" t="str">
        <f t="shared" si="220"/>
        <v>technology</v>
      </c>
      <c r="T2348" t="str">
        <f t="shared" si="221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14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217"/>
        <v>42607.607361111113</v>
      </c>
      <c r="K2349">
        <v>1469543676</v>
      </c>
      <c r="L2349" s="16">
        <f t="shared" si="21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9"/>
        <v>1.4999999999999999E-2</v>
      </c>
      <c r="R2349" s="8">
        <f t="shared" si="216"/>
        <v>15</v>
      </c>
      <c r="S2349" t="str">
        <f t="shared" si="220"/>
        <v>technology</v>
      </c>
      <c r="T2349" t="str">
        <f t="shared" si="221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14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217"/>
        <v>42420.932152777779</v>
      </c>
      <c r="K2350">
        <v>1450822938</v>
      </c>
      <c r="L2350" s="16">
        <f t="shared" si="21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9"/>
        <v>3.8571428571428572E-3</v>
      </c>
      <c r="R2350" s="8">
        <f t="shared" si="216"/>
        <v>54</v>
      </c>
      <c r="S2350" t="str">
        <f t="shared" si="220"/>
        <v>technology</v>
      </c>
      <c r="T2350" t="str">
        <f t="shared" si="221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14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217"/>
        <v>42227.775787037041</v>
      </c>
      <c r="K2351">
        <v>1436812628</v>
      </c>
      <c r="L2351" s="16">
        <f t="shared" si="21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9"/>
        <v>0</v>
      </c>
      <c r="R2351" s="8" t="e">
        <f t="shared" si="216"/>
        <v>#DIV/0!</v>
      </c>
      <c r="S2351" t="str">
        <f t="shared" si="220"/>
        <v>technology</v>
      </c>
      <c r="T2351" t="str">
        <f t="shared" si="221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14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217"/>
        <v>42738.842245370368</v>
      </c>
      <c r="K2352">
        <v>1480882370</v>
      </c>
      <c r="L2352" s="16">
        <f t="shared" si="21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9"/>
        <v>0</v>
      </c>
      <c r="R2352" s="8" t="e">
        <f t="shared" si="216"/>
        <v>#DIV/0!</v>
      </c>
      <c r="S2352" t="str">
        <f t="shared" si="220"/>
        <v>technology</v>
      </c>
      <c r="T2352" t="str">
        <f t="shared" si="221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14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217"/>
        <v>42124.101145833338</v>
      </c>
      <c r="K2353">
        <v>1427768739</v>
      </c>
      <c r="L2353" s="16">
        <f t="shared" si="21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9"/>
        <v>5.7142857142857143E-3</v>
      </c>
      <c r="R2353" s="8">
        <f t="shared" si="216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14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217"/>
        <v>42161.633703703701</v>
      </c>
      <c r="K2354">
        <v>1428419552</v>
      </c>
      <c r="L2354" s="16">
        <f t="shared" si="21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9"/>
        <v>0</v>
      </c>
      <c r="R2354" s="8" t="e">
        <f t="shared" si="216"/>
        <v>#DIV/0!</v>
      </c>
      <c r="S2354" t="str">
        <f t="shared" si="220"/>
        <v>technology</v>
      </c>
      <c r="T2354" t="str">
        <f t="shared" si="221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14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217"/>
        <v>42115.676180555558</v>
      </c>
      <c r="K2355">
        <v>1428596022</v>
      </c>
      <c r="L2355" s="16">
        <f t="shared" si="21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9"/>
        <v>0</v>
      </c>
      <c r="R2355" s="8" t="e">
        <f t="shared" si="216"/>
        <v>#DIV/0!</v>
      </c>
      <c r="S2355" t="str">
        <f t="shared" si="220"/>
        <v>technology</v>
      </c>
      <c r="T2355" t="str">
        <f t="shared" si="221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14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217"/>
        <v>42014.722916666666</v>
      </c>
      <c r="K2356">
        <v>1415726460</v>
      </c>
      <c r="L2356" s="16">
        <f t="shared" si="21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9"/>
        <v>7.1428571428571429E-4</v>
      </c>
      <c r="R2356" s="8">
        <f t="shared" si="216"/>
        <v>25</v>
      </c>
      <c r="S2356" t="str">
        <f t="shared" si="220"/>
        <v>technology</v>
      </c>
      <c r="T2356" t="str">
        <f t="shared" si="221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14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217"/>
        <v>42126.918240740735</v>
      </c>
      <c r="K2357">
        <v>1428012136</v>
      </c>
      <c r="L2357" s="16">
        <f t="shared" si="21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9"/>
        <v>6.875E-3</v>
      </c>
      <c r="R2357" s="8">
        <f t="shared" si="216"/>
        <v>27.5</v>
      </c>
      <c r="S2357" t="str">
        <f t="shared" si="220"/>
        <v>technology</v>
      </c>
      <c r="T2357" t="str">
        <f t="shared" si="221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14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217"/>
        <v>42160.78361111111</v>
      </c>
      <c r="K2358">
        <v>1430938104</v>
      </c>
      <c r="L2358" s="16">
        <f t="shared" si="21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9"/>
        <v>0</v>
      </c>
      <c r="R2358" s="8" t="e">
        <f t="shared" si="216"/>
        <v>#DIV/0!</v>
      </c>
      <c r="S2358" t="str">
        <f t="shared" si="220"/>
        <v>technology</v>
      </c>
      <c r="T2358" t="str">
        <f t="shared" si="221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14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217"/>
        <v>42294.620115740734</v>
      </c>
      <c r="K2359">
        <v>1442501578</v>
      </c>
      <c r="L2359" s="16">
        <f t="shared" si="21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9"/>
        <v>0</v>
      </c>
      <c r="R2359" s="8" t="e">
        <f t="shared" si="216"/>
        <v>#DIV/0!</v>
      </c>
      <c r="S2359" t="str">
        <f t="shared" si="220"/>
        <v>technology</v>
      </c>
      <c r="T2359" t="str">
        <f t="shared" si="221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14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217"/>
        <v>42035.027083333334</v>
      </c>
      <c r="K2360">
        <v>1417818036</v>
      </c>
      <c r="L2360" s="16">
        <f t="shared" si="21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9"/>
        <v>0</v>
      </c>
      <c r="R2360" s="8" t="e">
        <f t="shared" si="216"/>
        <v>#DIV/0!</v>
      </c>
      <c r="S2360" t="str">
        <f t="shared" si="220"/>
        <v>technology</v>
      </c>
      <c r="T2360" t="str">
        <f t="shared" si="221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14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217"/>
        <v>42219.649583333332</v>
      </c>
      <c r="K2361">
        <v>1433432124</v>
      </c>
      <c r="L2361" s="16">
        <f t="shared" si="21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9"/>
        <v>0.14680000000000001</v>
      </c>
      <c r="R2361" s="8">
        <f t="shared" si="216"/>
        <v>367</v>
      </c>
      <c r="S2361" t="str">
        <f t="shared" si="220"/>
        <v>technology</v>
      </c>
      <c r="T2361" t="str">
        <f t="shared" si="221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14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217"/>
        <v>42407.70694444445</v>
      </c>
      <c r="K2362">
        <v>1452272280</v>
      </c>
      <c r="L2362" s="16">
        <f t="shared" si="21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9"/>
        <v>4.0000000000000002E-4</v>
      </c>
      <c r="R2362" s="8">
        <f t="shared" si="216"/>
        <v>2</v>
      </c>
      <c r="S2362" t="str">
        <f t="shared" si="220"/>
        <v>technology</v>
      </c>
      <c r="T2362" t="str">
        <f t="shared" si="221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14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217"/>
        <v>42490.916666666672</v>
      </c>
      <c r="K2363">
        <v>1459975008</v>
      </c>
      <c r="L2363" s="16">
        <f t="shared" si="21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9"/>
        <v>0</v>
      </c>
      <c r="R2363" s="8" t="e">
        <f t="shared" si="216"/>
        <v>#DIV/0!</v>
      </c>
      <c r="S2363" t="str">
        <f t="shared" si="220"/>
        <v>technology</v>
      </c>
      <c r="T2363" t="str">
        <f t="shared" si="221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14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217"/>
        <v>41984.688310185185</v>
      </c>
      <c r="K2364">
        <v>1415723470</v>
      </c>
      <c r="L2364" s="16">
        <f t="shared" si="21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9"/>
        <v>0.2857142857142857</v>
      </c>
      <c r="R2364" s="8">
        <f t="shared" si="216"/>
        <v>60</v>
      </c>
      <c r="S2364" t="str">
        <f t="shared" si="220"/>
        <v>technology</v>
      </c>
      <c r="T2364" t="str">
        <f t="shared" si="221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14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217"/>
        <v>42367.011574074073</v>
      </c>
      <c r="K2365">
        <v>1447460200</v>
      </c>
      <c r="L2365" s="16">
        <f t="shared" si="21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9"/>
        <v>0</v>
      </c>
      <c r="R2365" s="8" t="e">
        <f t="shared" si="216"/>
        <v>#DIV/0!</v>
      </c>
      <c r="S2365" t="str">
        <f t="shared" si="220"/>
        <v>technology</v>
      </c>
      <c r="T2365" t="str">
        <f t="shared" si="221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14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217"/>
        <v>42303.934675925921</v>
      </c>
      <c r="K2366">
        <v>1441146356</v>
      </c>
      <c r="L2366" s="16">
        <f t="shared" si="21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9"/>
        <v>0</v>
      </c>
      <c r="R2366" s="8" t="e">
        <f t="shared" si="216"/>
        <v>#DIV/0!</v>
      </c>
      <c r="S2366" t="str">
        <f t="shared" si="220"/>
        <v>technology</v>
      </c>
      <c r="T2366" t="str">
        <f t="shared" si="221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14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217"/>
        <v>42386.958333333328</v>
      </c>
      <c r="K2367">
        <v>1449596425</v>
      </c>
      <c r="L2367" s="16">
        <f t="shared" si="21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9"/>
        <v>0</v>
      </c>
      <c r="R2367" s="8" t="e">
        <f t="shared" si="216"/>
        <v>#DIV/0!</v>
      </c>
      <c r="S2367" t="str">
        <f t="shared" si="220"/>
        <v>technology</v>
      </c>
      <c r="T2367" t="str">
        <f t="shared" si="221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14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217"/>
        <v>42298.531631944439</v>
      </c>
      <c r="K2368">
        <v>1442839533</v>
      </c>
      <c r="L2368" s="16">
        <f t="shared" si="21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9"/>
        <v>0.1052</v>
      </c>
      <c r="R2368" s="8">
        <f t="shared" si="216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14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217"/>
        <v>42485.928425925929</v>
      </c>
      <c r="K2369">
        <v>1456442216</v>
      </c>
      <c r="L2369" s="16">
        <f t="shared" si="21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9"/>
        <v>1.34E-2</v>
      </c>
      <c r="R2369" s="8">
        <f t="shared" si="216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14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si="217"/>
        <v>42108.680150462969</v>
      </c>
      <c r="K2370">
        <v>1425143965</v>
      </c>
      <c r="L2370" s="16">
        <f t="shared" si="21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9"/>
        <v>2.5000000000000001E-3</v>
      </c>
      <c r="R2370" s="8">
        <f t="shared" ref="R2370:R2433" si="222">pledged/backers_count</f>
        <v>50</v>
      </c>
      <c r="S2370" t="str">
        <f t="shared" si="220"/>
        <v>technology</v>
      </c>
      <c r="T2370" t="str">
        <f t="shared" si="221"/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14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ref="J2371:J2434" si="223">(((I2371/60)/60)/24)+DATE(1970,1,1)</f>
        <v>42410.812627314815</v>
      </c>
      <c r="K2371">
        <v>1452540611</v>
      </c>
      <c r="L2371" s="16">
        <f t="shared" ref="L2371:L2434" si="22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5">E2371/D2371</f>
        <v>0</v>
      </c>
      <c r="R2371" s="8" t="e">
        <f t="shared" si="222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14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223"/>
        <v>41991.18913194444</v>
      </c>
      <c r="K2372">
        <v>1416285141</v>
      </c>
      <c r="L2372" s="16">
        <f t="shared" si="22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5"/>
        <v>3.2799999999999999E-3</v>
      </c>
      <c r="R2372" s="8">
        <f t="shared" si="222"/>
        <v>20.5</v>
      </c>
      <c r="S2372" t="str">
        <f t="shared" si="226"/>
        <v>technology</v>
      </c>
      <c r="T2372" t="str">
        <f t="shared" si="227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14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223"/>
        <v>42180.777731481481</v>
      </c>
      <c r="K2373">
        <v>1432665596</v>
      </c>
      <c r="L2373" s="16">
        <f t="shared" si="22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5"/>
        <v>0</v>
      </c>
      <c r="R2373" s="8" t="e">
        <f t="shared" si="222"/>
        <v>#DIV/0!</v>
      </c>
      <c r="S2373" t="str">
        <f t="shared" si="226"/>
        <v>technology</v>
      </c>
      <c r="T2373" t="str">
        <f t="shared" si="227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14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223"/>
        <v>42118.069108796291</v>
      </c>
      <c r="K2374">
        <v>1427247571</v>
      </c>
      <c r="L2374" s="16">
        <f t="shared" si="22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5"/>
        <v>3.272727272727273E-2</v>
      </c>
      <c r="R2374" s="8">
        <f t="shared" si="222"/>
        <v>30</v>
      </c>
      <c r="S2374" t="str">
        <f t="shared" si="226"/>
        <v>technology</v>
      </c>
      <c r="T2374" t="str">
        <f t="shared" si="227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14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223"/>
        <v>42245.662314814821</v>
      </c>
      <c r="K2375">
        <v>1438271624</v>
      </c>
      <c r="L2375" s="16">
        <f t="shared" si="22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5"/>
        <v>5.8823529411764708E-5</v>
      </c>
      <c r="R2375" s="8">
        <f t="shared" si="222"/>
        <v>50</v>
      </c>
      <c r="S2375" t="str">
        <f t="shared" si="226"/>
        <v>technology</v>
      </c>
      <c r="T2375" t="str">
        <f t="shared" si="227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14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223"/>
        <v>42047.843287037031</v>
      </c>
      <c r="K2376">
        <v>1421180060</v>
      </c>
      <c r="L2376" s="16">
        <f t="shared" si="22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5"/>
        <v>4.5454545454545455E-4</v>
      </c>
      <c r="R2376" s="8">
        <f t="shared" si="222"/>
        <v>10</v>
      </c>
      <c r="S2376" t="str">
        <f t="shared" si="226"/>
        <v>technology</v>
      </c>
      <c r="T2376" t="str">
        <f t="shared" si="227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14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223"/>
        <v>42622.836076388892</v>
      </c>
      <c r="K2377">
        <v>1470859437</v>
      </c>
      <c r="L2377" s="16">
        <f t="shared" si="22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5"/>
        <v>0</v>
      </c>
      <c r="R2377" s="8" t="e">
        <f t="shared" si="222"/>
        <v>#DIV/0!</v>
      </c>
      <c r="S2377" t="str">
        <f t="shared" si="226"/>
        <v>technology</v>
      </c>
      <c r="T2377" t="str">
        <f t="shared" si="227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14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223"/>
        <v>42348.925532407404</v>
      </c>
      <c r="K2378">
        <v>1447193566</v>
      </c>
      <c r="L2378" s="16">
        <f t="shared" si="22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5"/>
        <v>0.10877666666666666</v>
      </c>
      <c r="R2378" s="8">
        <f t="shared" si="222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14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223"/>
        <v>42699.911840277782</v>
      </c>
      <c r="K2379">
        <v>1477515183</v>
      </c>
      <c r="L2379" s="16">
        <f t="shared" si="22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5"/>
        <v>0</v>
      </c>
      <c r="R2379" s="8" t="e">
        <f t="shared" si="222"/>
        <v>#DIV/0!</v>
      </c>
      <c r="S2379" t="str">
        <f t="shared" si="226"/>
        <v>technology</v>
      </c>
      <c r="T2379" t="str">
        <f t="shared" si="227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14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223"/>
        <v>42242.013078703705</v>
      </c>
      <c r="K2380">
        <v>1438042730</v>
      </c>
      <c r="L2380" s="16">
        <f t="shared" si="22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5"/>
        <v>0</v>
      </c>
      <c r="R2380" s="8" t="e">
        <f t="shared" si="222"/>
        <v>#DIV/0!</v>
      </c>
      <c r="S2380" t="str">
        <f t="shared" si="226"/>
        <v>technology</v>
      </c>
      <c r="T2380" t="str">
        <f t="shared" si="227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14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223"/>
        <v>42282.016388888893</v>
      </c>
      <c r="K2381">
        <v>1440116616</v>
      </c>
      <c r="L2381" s="16">
        <f t="shared" si="22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5"/>
        <v>0</v>
      </c>
      <c r="R2381" s="8" t="e">
        <f t="shared" si="222"/>
        <v>#DIV/0!</v>
      </c>
      <c r="S2381" t="str">
        <f t="shared" si="226"/>
        <v>technology</v>
      </c>
      <c r="T2381" t="str">
        <f t="shared" si="227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14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223"/>
        <v>42278.793310185181</v>
      </c>
      <c r="K2382">
        <v>1441134142</v>
      </c>
      <c r="L2382" s="16">
        <f t="shared" si="22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5"/>
        <v>3.6666666666666666E-3</v>
      </c>
      <c r="R2382" s="8">
        <f t="shared" si="222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14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223"/>
        <v>42104.935740740737</v>
      </c>
      <c r="K2383">
        <v>1426112848</v>
      </c>
      <c r="L2383" s="16">
        <f t="shared" si="22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5"/>
        <v>1.8193398957730169E-2</v>
      </c>
      <c r="R2383" s="8">
        <f t="shared" si="222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14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223"/>
        <v>42220.187534722223</v>
      </c>
      <c r="K2384">
        <v>1436502603</v>
      </c>
      <c r="L2384" s="16">
        <f t="shared" si="22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5"/>
        <v>2.5000000000000001E-2</v>
      </c>
      <c r="R2384" s="8">
        <f t="shared" si="222"/>
        <v>37.5</v>
      </c>
      <c r="S2384" t="str">
        <f t="shared" si="226"/>
        <v>technology</v>
      </c>
      <c r="T2384" t="str">
        <f t="shared" si="227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14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223"/>
        <v>42057.056793981479</v>
      </c>
      <c r="K2385">
        <v>1421976107</v>
      </c>
      <c r="L2385" s="16">
        <f t="shared" si="22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5"/>
        <v>4.3499999999999997E-2</v>
      </c>
      <c r="R2385" s="8">
        <f t="shared" si="222"/>
        <v>145</v>
      </c>
      <c r="S2385" t="str">
        <f t="shared" si="226"/>
        <v>technology</v>
      </c>
      <c r="T2385" t="str">
        <f t="shared" si="227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14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223"/>
        <v>41957.109293981484</v>
      </c>
      <c r="K2386">
        <v>1413337043</v>
      </c>
      <c r="L2386" s="16">
        <f t="shared" si="22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5"/>
        <v>8.0000000000000002E-3</v>
      </c>
      <c r="R2386" s="8">
        <f t="shared" si="222"/>
        <v>1</v>
      </c>
      <c r="S2386" t="str">
        <f t="shared" si="226"/>
        <v>technology</v>
      </c>
      <c r="T2386" t="str">
        <f t="shared" si="227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14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223"/>
        <v>42221.70175925926</v>
      </c>
      <c r="K2387">
        <v>1436201432</v>
      </c>
      <c r="L2387" s="16">
        <f t="shared" si="22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5"/>
        <v>1.2123076923076924E-2</v>
      </c>
      <c r="R2387" s="8">
        <f t="shared" si="222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14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223"/>
        <v>42014.838240740741</v>
      </c>
      <c r="K2388">
        <v>1415736424</v>
      </c>
      <c r="L2388" s="16">
        <f t="shared" si="22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5"/>
        <v>0</v>
      </c>
      <c r="R2388" s="8" t="e">
        <f t="shared" si="222"/>
        <v>#DIV/0!</v>
      </c>
      <c r="S2388" t="str">
        <f t="shared" si="226"/>
        <v>technology</v>
      </c>
      <c r="T2388" t="str">
        <f t="shared" si="227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14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223"/>
        <v>42573.626620370371</v>
      </c>
      <c r="K2389">
        <v>1465311740</v>
      </c>
      <c r="L2389" s="16">
        <f t="shared" si="22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5"/>
        <v>6.8399999999999997E-3</v>
      </c>
      <c r="R2389" s="8">
        <f t="shared" si="222"/>
        <v>342</v>
      </c>
      <c r="S2389" t="str">
        <f t="shared" si="226"/>
        <v>technology</v>
      </c>
      <c r="T2389" t="str">
        <f t="shared" si="227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14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223"/>
        <v>42019.811805555553</v>
      </c>
      <c r="K2390">
        <v>1418761759</v>
      </c>
      <c r="L2390" s="16">
        <f t="shared" si="22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5"/>
        <v>1.2513513513513513E-2</v>
      </c>
      <c r="R2390" s="8">
        <f t="shared" si="222"/>
        <v>57.875</v>
      </c>
      <c r="S2390" t="str">
        <f t="shared" si="226"/>
        <v>technology</v>
      </c>
      <c r="T2390" t="str">
        <f t="shared" si="227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14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223"/>
        <v>42210.915972222225</v>
      </c>
      <c r="K2391">
        <v>1435160452</v>
      </c>
      <c r="L2391" s="16">
        <f t="shared" si="22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5"/>
        <v>1.8749999999999999E-3</v>
      </c>
      <c r="R2391" s="8">
        <f t="shared" si="222"/>
        <v>30</v>
      </c>
      <c r="S2391" t="str">
        <f t="shared" si="226"/>
        <v>technology</v>
      </c>
      <c r="T2391" t="str">
        <f t="shared" si="227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14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223"/>
        <v>42008.262314814812</v>
      </c>
      <c r="K2392">
        <v>1416896264</v>
      </c>
      <c r="L2392" s="16">
        <f t="shared" si="22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5"/>
        <v>0</v>
      </c>
      <c r="R2392" s="8" t="e">
        <f t="shared" si="222"/>
        <v>#DIV/0!</v>
      </c>
      <c r="S2392" t="str">
        <f t="shared" si="226"/>
        <v>technology</v>
      </c>
      <c r="T2392" t="str">
        <f t="shared" si="227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14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223"/>
        <v>42094.752824074079</v>
      </c>
      <c r="K2393">
        <v>1425236644</v>
      </c>
      <c r="L2393" s="16">
        <f t="shared" si="22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5"/>
        <v>1.25E-3</v>
      </c>
      <c r="R2393" s="8">
        <f t="shared" si="222"/>
        <v>25</v>
      </c>
      <c r="S2393" t="str">
        <f t="shared" si="226"/>
        <v>technology</v>
      </c>
      <c r="T2393" t="str">
        <f t="shared" si="227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14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223"/>
        <v>42306.120636574073</v>
      </c>
      <c r="K2394">
        <v>1443495223</v>
      </c>
      <c r="L2394" s="16">
        <f t="shared" si="22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5"/>
        <v>0</v>
      </c>
      <c r="R2394" s="8" t="e">
        <f t="shared" si="222"/>
        <v>#DIV/0!</v>
      </c>
      <c r="S2394" t="str">
        <f t="shared" si="226"/>
        <v>technology</v>
      </c>
      <c r="T2394" t="str">
        <f t="shared" si="227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14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223"/>
        <v>42224.648344907408</v>
      </c>
      <c r="K2395">
        <v>1436456017</v>
      </c>
      <c r="L2395" s="16">
        <f t="shared" si="22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5"/>
        <v>5.0000000000000001E-4</v>
      </c>
      <c r="R2395" s="8">
        <f t="shared" si="222"/>
        <v>50</v>
      </c>
      <c r="S2395" t="str">
        <f t="shared" si="226"/>
        <v>technology</v>
      </c>
      <c r="T2395" t="str">
        <f t="shared" si="227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14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223"/>
        <v>42061.362187499995</v>
      </c>
      <c r="K2396">
        <v>1422348093</v>
      </c>
      <c r="L2396" s="16">
        <f t="shared" si="22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5"/>
        <v>5.9999999999999995E-4</v>
      </c>
      <c r="R2396" s="8">
        <f t="shared" si="222"/>
        <v>1.5</v>
      </c>
      <c r="S2396" t="str">
        <f t="shared" si="226"/>
        <v>technology</v>
      </c>
      <c r="T2396" t="str">
        <f t="shared" si="227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14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223"/>
        <v>42745.372916666667</v>
      </c>
      <c r="K2397">
        <v>1481597687</v>
      </c>
      <c r="L2397" s="16">
        <f t="shared" si="22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5"/>
        <v>0</v>
      </c>
      <c r="R2397" s="8" t="e">
        <f t="shared" si="222"/>
        <v>#DIV/0!</v>
      </c>
      <c r="S2397" t="str">
        <f t="shared" si="226"/>
        <v>technology</v>
      </c>
      <c r="T2397" t="str">
        <f t="shared" si="227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14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223"/>
        <v>42292.849050925928</v>
      </c>
      <c r="K2398">
        <v>1442348558</v>
      </c>
      <c r="L2398" s="16">
        <f t="shared" si="22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5"/>
        <v>2E-3</v>
      </c>
      <c r="R2398" s="8">
        <f t="shared" si="222"/>
        <v>10</v>
      </c>
      <c r="S2398" t="str">
        <f t="shared" si="226"/>
        <v>technology</v>
      </c>
      <c r="T2398" t="str">
        <f t="shared" si="227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14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223"/>
        <v>42006.88490740741</v>
      </c>
      <c r="K2399">
        <v>1417641256</v>
      </c>
      <c r="L2399" s="16">
        <f t="shared" si="22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5"/>
        <v>0</v>
      </c>
      <c r="R2399" s="8" t="e">
        <f t="shared" si="222"/>
        <v>#DIV/0!</v>
      </c>
      <c r="S2399" t="str">
        <f t="shared" si="226"/>
        <v>technology</v>
      </c>
      <c r="T2399" t="str">
        <f t="shared" si="227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14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223"/>
        <v>42187.916481481487</v>
      </c>
      <c r="K2400">
        <v>1433282384</v>
      </c>
      <c r="L2400" s="16">
        <f t="shared" si="22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5"/>
        <v>0</v>
      </c>
      <c r="R2400" s="8" t="e">
        <f t="shared" si="222"/>
        <v>#DIV/0!</v>
      </c>
      <c r="S2400" t="str">
        <f t="shared" si="226"/>
        <v>technology</v>
      </c>
      <c r="T2400" t="str">
        <f t="shared" si="227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14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223"/>
        <v>41991.853078703702</v>
      </c>
      <c r="K2401">
        <v>1415910506</v>
      </c>
      <c r="L2401" s="16">
        <f t="shared" si="22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5"/>
        <v>0</v>
      </c>
      <c r="R2401" s="8" t="e">
        <f t="shared" si="222"/>
        <v>#DIV/0!</v>
      </c>
      <c r="S2401" t="str">
        <f t="shared" si="226"/>
        <v>technology</v>
      </c>
      <c r="T2401" t="str">
        <f t="shared" si="227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14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223"/>
        <v>42474.268101851849</v>
      </c>
      <c r="K2402">
        <v>1458023164</v>
      </c>
      <c r="L2402" s="16">
        <f t="shared" si="22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5"/>
        <v>0</v>
      </c>
      <c r="R2402" s="8" t="e">
        <f t="shared" si="222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4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223"/>
        <v>42434.822870370372</v>
      </c>
      <c r="K2403">
        <v>1452023096</v>
      </c>
      <c r="L2403" s="16">
        <f t="shared" si="22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5"/>
        <v>7.1785714285714283E-3</v>
      </c>
      <c r="R2403" s="8">
        <f t="shared" si="222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4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223"/>
        <v>42137.679756944446</v>
      </c>
      <c r="K2404">
        <v>1428941931</v>
      </c>
      <c r="L2404" s="16">
        <f t="shared" si="22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5"/>
        <v>4.3333333333333331E-3</v>
      </c>
      <c r="R2404" s="8">
        <f t="shared" si="222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4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223"/>
        <v>42459.840949074074</v>
      </c>
      <c r="K2405">
        <v>1454188258</v>
      </c>
      <c r="L2405" s="16">
        <f t="shared" si="22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5"/>
        <v>0.16833333333333333</v>
      </c>
      <c r="R2405" s="8">
        <f t="shared" si="222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4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223"/>
        <v>42372.03943287037</v>
      </c>
      <c r="K2406">
        <v>1449190607</v>
      </c>
      <c r="L2406" s="16">
        <f t="shared" si="22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5"/>
        <v>0</v>
      </c>
      <c r="R2406" s="8" t="e">
        <f t="shared" si="222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4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223"/>
        <v>42616.585358796292</v>
      </c>
      <c r="K2407">
        <v>1471096975</v>
      </c>
      <c r="L2407" s="16">
        <f t="shared" si="22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5"/>
        <v>0.22520000000000001</v>
      </c>
      <c r="R2407" s="8">
        <f t="shared" si="222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4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223"/>
        <v>42023.110995370371</v>
      </c>
      <c r="K2408">
        <v>1418179190</v>
      </c>
      <c r="L2408" s="16">
        <f t="shared" si="22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5"/>
        <v>0.41384615384615386</v>
      </c>
      <c r="R2408" s="8">
        <f t="shared" si="222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4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223"/>
        <v>42105.25</v>
      </c>
      <c r="K2409">
        <v>1426772928</v>
      </c>
      <c r="L2409" s="16">
        <f t="shared" si="22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5"/>
        <v>0.25259090909090909</v>
      </c>
      <c r="R2409" s="8">
        <f t="shared" si="222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4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223"/>
        <v>41949.182372685187</v>
      </c>
      <c r="K2410">
        <v>1412652157</v>
      </c>
      <c r="L2410" s="16">
        <f t="shared" si="22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5"/>
        <v>2E-3</v>
      </c>
      <c r="R2410" s="8">
        <f t="shared" si="222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4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223"/>
        <v>42234.875868055555</v>
      </c>
      <c r="K2411">
        <v>1437339675</v>
      </c>
      <c r="L2411" s="16">
        <f t="shared" si="22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5"/>
        <v>1.84E-2</v>
      </c>
      <c r="R2411" s="8">
        <f t="shared" si="222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4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223"/>
        <v>42254.408275462964</v>
      </c>
      <c r="K2412">
        <v>1439027275</v>
      </c>
      <c r="L2412" s="16">
        <f t="shared" si="22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5"/>
        <v>0</v>
      </c>
      <c r="R2412" s="8" t="e">
        <f t="shared" si="222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4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223"/>
        <v>42241.732430555552</v>
      </c>
      <c r="K2413">
        <v>1437932082</v>
      </c>
      <c r="L2413" s="16">
        <f t="shared" si="22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5"/>
        <v>6.0400000000000002E-3</v>
      </c>
      <c r="R2413" s="8">
        <f t="shared" si="222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4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223"/>
        <v>42700.778622685189</v>
      </c>
      <c r="K2414">
        <v>1476294073</v>
      </c>
      <c r="L2414" s="16">
        <f t="shared" si="22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5"/>
        <v>0</v>
      </c>
      <c r="R2414" s="8" t="e">
        <f t="shared" si="222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4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223"/>
        <v>41790.979166666664</v>
      </c>
      <c r="K2415">
        <v>1398911882</v>
      </c>
      <c r="L2415" s="16">
        <f t="shared" si="22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5"/>
        <v>8.3333333333333332E-3</v>
      </c>
      <c r="R2415" s="8">
        <f t="shared" si="222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4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223"/>
        <v>42238.165972222225</v>
      </c>
      <c r="K2416">
        <v>1436805660</v>
      </c>
      <c r="L2416" s="16">
        <f t="shared" si="22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5"/>
        <v>3.0666666666666665E-2</v>
      </c>
      <c r="R2416" s="8">
        <f t="shared" si="222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4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223"/>
        <v>42566.862800925926</v>
      </c>
      <c r="K2417">
        <v>1466023346</v>
      </c>
      <c r="L2417" s="16">
        <f t="shared" si="22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5"/>
        <v>5.5833333333333334E-3</v>
      </c>
      <c r="R2417" s="8">
        <f t="shared" si="222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4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223"/>
        <v>42077.625</v>
      </c>
      <c r="K2418">
        <v>1421343743</v>
      </c>
      <c r="L2418" s="16">
        <f t="shared" si="22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5"/>
        <v>2.5000000000000001E-4</v>
      </c>
      <c r="R2418" s="8">
        <f t="shared" si="222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4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223"/>
        <v>41861.884108796294</v>
      </c>
      <c r="K2419">
        <v>1405113187</v>
      </c>
      <c r="L2419" s="16">
        <f t="shared" si="22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5"/>
        <v>0</v>
      </c>
      <c r="R2419" s="8" t="e">
        <f t="shared" si="222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4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223"/>
        <v>42087.815324074079</v>
      </c>
      <c r="K2420">
        <v>1422045244</v>
      </c>
      <c r="L2420" s="16">
        <f t="shared" si="22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5"/>
        <v>2.0000000000000001E-4</v>
      </c>
      <c r="R2420" s="8">
        <f t="shared" si="222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4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223"/>
        <v>42053.738298611104</v>
      </c>
      <c r="K2421">
        <v>1419097389</v>
      </c>
      <c r="L2421" s="16">
        <f t="shared" si="22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5"/>
        <v>0</v>
      </c>
      <c r="R2421" s="8" t="e">
        <f t="shared" si="222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4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223"/>
        <v>41953.070543981477</v>
      </c>
      <c r="K2422">
        <v>1410396095</v>
      </c>
      <c r="L2422" s="16">
        <f t="shared" si="22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5"/>
        <v>0.14825133372851215</v>
      </c>
      <c r="R2422" s="8">
        <f t="shared" si="222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4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223"/>
        <v>42056.687453703707</v>
      </c>
      <c r="K2423">
        <v>1421944196</v>
      </c>
      <c r="L2423" s="16">
        <f t="shared" si="22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5"/>
        <v>1.6666666666666666E-4</v>
      </c>
      <c r="R2423" s="8">
        <f t="shared" si="222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4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223"/>
        <v>42074.683287037042</v>
      </c>
      <c r="K2424">
        <v>1423502636</v>
      </c>
      <c r="L2424" s="16">
        <f t="shared" si="22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5"/>
        <v>2E-3</v>
      </c>
      <c r="R2424" s="8">
        <f t="shared" si="222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4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223"/>
        <v>42004.704745370371</v>
      </c>
      <c r="K2425">
        <v>1417452890</v>
      </c>
      <c r="L2425" s="16">
        <f t="shared" si="22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5"/>
        <v>1.3333333333333334E-4</v>
      </c>
      <c r="R2425" s="8">
        <f t="shared" si="222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4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223"/>
        <v>41939.892453703702</v>
      </c>
      <c r="K2426">
        <v>1411853108</v>
      </c>
      <c r="L2426" s="16">
        <f t="shared" si="22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5"/>
        <v>1.24E-2</v>
      </c>
      <c r="R2426" s="8">
        <f t="shared" si="222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4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223"/>
        <v>42517.919444444444</v>
      </c>
      <c r="K2427">
        <v>1463090149</v>
      </c>
      <c r="L2427" s="16">
        <f t="shared" si="22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5"/>
        <v>2.8571428571428574E-4</v>
      </c>
      <c r="R2427" s="8">
        <f t="shared" si="222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4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223"/>
        <v>42224.170046296291</v>
      </c>
      <c r="K2428">
        <v>1433822692</v>
      </c>
      <c r="L2428" s="16">
        <f t="shared" si="22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5"/>
        <v>0</v>
      </c>
      <c r="R2428" s="8" t="e">
        <f t="shared" si="222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4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223"/>
        <v>42452.277002314819</v>
      </c>
      <c r="K2429">
        <v>1455262733</v>
      </c>
      <c r="L2429" s="16">
        <f t="shared" si="22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5"/>
        <v>2.0000000000000002E-5</v>
      </c>
      <c r="R2429" s="8">
        <f t="shared" si="222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4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223"/>
        <v>42075.742488425924</v>
      </c>
      <c r="K2430">
        <v>1423594151</v>
      </c>
      <c r="L2430" s="16">
        <f t="shared" si="22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5"/>
        <v>2.8571428571428571E-5</v>
      </c>
      <c r="R2430" s="8">
        <f t="shared" si="222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4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223"/>
        <v>42771.697222222225</v>
      </c>
      <c r="K2431">
        <v>1483131966</v>
      </c>
      <c r="L2431" s="16">
        <f t="shared" si="22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5"/>
        <v>1.4321428571428572E-2</v>
      </c>
      <c r="R2431" s="8">
        <f t="shared" si="222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4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223"/>
        <v>42412.130833333329</v>
      </c>
      <c r="K2432">
        <v>1452654504</v>
      </c>
      <c r="L2432" s="16">
        <f t="shared" si="22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5"/>
        <v>7.0000000000000001E-3</v>
      </c>
      <c r="R2432" s="8">
        <f t="shared" si="222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4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223"/>
        <v>42549.099687499998</v>
      </c>
      <c r="K2433">
        <v>1461896613</v>
      </c>
      <c r="L2433" s="16">
        <f t="shared" si="22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5"/>
        <v>2.0000000000000002E-5</v>
      </c>
      <c r="R2433" s="8">
        <f t="shared" si="222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4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si="223"/>
        <v>42071.218715277777</v>
      </c>
      <c r="K2434">
        <v>1423199697</v>
      </c>
      <c r="L2434" s="16">
        <f t="shared" si="22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5"/>
        <v>1.4285714285714287E-4</v>
      </c>
      <c r="R2434" s="8">
        <f t="shared" ref="R2434:R2497" si="228">pledged/backers_count</f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4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ref="J2435:J2498" si="229">(((I2435/60)/60)/24)+DATE(1970,1,1)</f>
        <v>42427.89980324074</v>
      </c>
      <c r="K2435">
        <v>1454016943</v>
      </c>
      <c r="L2435" s="16">
        <f t="shared" ref="L2435:L2498" si="230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1">E2435/D2435</f>
        <v>0</v>
      </c>
      <c r="R2435" s="8" t="e">
        <f t="shared" si="228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4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229"/>
        <v>42220.18604166666</v>
      </c>
      <c r="K2436">
        <v>1435206474</v>
      </c>
      <c r="L2436" s="16">
        <f t="shared" si="230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1"/>
        <v>1.2999999999999999E-3</v>
      </c>
      <c r="R2436" s="8">
        <f t="shared" si="228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4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229"/>
        <v>42282.277615740735</v>
      </c>
      <c r="K2437">
        <v>1441435186</v>
      </c>
      <c r="L2437" s="16">
        <f t="shared" si="230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1"/>
        <v>4.8960000000000002E-3</v>
      </c>
      <c r="R2437" s="8">
        <f t="shared" si="228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4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229"/>
        <v>42398.615393518514</v>
      </c>
      <c r="K2438">
        <v>1448894770</v>
      </c>
      <c r="L2438" s="16">
        <f t="shared" si="230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1"/>
        <v>3.8461538461538462E-4</v>
      </c>
      <c r="R2438" s="8">
        <f t="shared" si="228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4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229"/>
        <v>42080.75</v>
      </c>
      <c r="K2439">
        <v>1422400188</v>
      </c>
      <c r="L2439" s="16">
        <f t="shared" si="230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1"/>
        <v>0</v>
      </c>
      <c r="R2439" s="8" t="e">
        <f t="shared" si="228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4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229"/>
        <v>42345.956736111111</v>
      </c>
      <c r="K2440">
        <v>1444341462</v>
      </c>
      <c r="L2440" s="16">
        <f t="shared" si="230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1"/>
        <v>3.3333333333333335E-3</v>
      </c>
      <c r="R2440" s="8">
        <f t="shared" si="228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4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229"/>
        <v>42295.818622685183</v>
      </c>
      <c r="K2441">
        <v>1442605129</v>
      </c>
      <c r="L2441" s="16">
        <f t="shared" si="230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1"/>
        <v>0</v>
      </c>
      <c r="R2441" s="8" t="e">
        <f t="shared" si="228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4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229"/>
        <v>42413.899456018517</v>
      </c>
      <c r="K2442">
        <v>1452807313</v>
      </c>
      <c r="L2442" s="16">
        <f t="shared" si="230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1"/>
        <v>2E-3</v>
      </c>
      <c r="R2442" s="8">
        <f t="shared" si="228"/>
        <v>5</v>
      </c>
      <c r="S2442" t="str">
        <f t="shared" si="232"/>
        <v>food</v>
      </c>
      <c r="T2442" t="str">
        <f t="shared" si="233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14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229"/>
        <v>42208.207638888889</v>
      </c>
      <c r="K2443">
        <v>1435806054</v>
      </c>
      <c r="L2443" s="16">
        <f t="shared" si="230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1"/>
        <v>1.0788</v>
      </c>
      <c r="R2443" s="8">
        <f t="shared" si="228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14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229"/>
        <v>42082.625324074077</v>
      </c>
      <c r="K2444">
        <v>1424188828</v>
      </c>
      <c r="L2444" s="16">
        <f t="shared" si="230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1"/>
        <v>1.2594166666666666</v>
      </c>
      <c r="R2444" s="8">
        <f t="shared" si="228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14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229"/>
        <v>41866.625254629631</v>
      </c>
      <c r="K2445">
        <v>1405522822</v>
      </c>
      <c r="L2445" s="16">
        <f t="shared" si="230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1"/>
        <v>2.0251494999999999</v>
      </c>
      <c r="R2445" s="8">
        <f t="shared" si="228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14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229"/>
        <v>42515.754525462966</v>
      </c>
      <c r="K2446">
        <v>1461607591</v>
      </c>
      <c r="L2446" s="16">
        <f t="shared" si="230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1"/>
        <v>1.0860000000000001</v>
      </c>
      <c r="R2446" s="8">
        <f t="shared" si="228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14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229"/>
        <v>42273.190057870372</v>
      </c>
      <c r="K2447">
        <v>1440650021</v>
      </c>
      <c r="L2447" s="16">
        <f t="shared" si="230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1"/>
        <v>1.728</v>
      </c>
      <c r="R2447" s="8">
        <f t="shared" si="228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14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229"/>
        <v>42700.64434027778</v>
      </c>
      <c r="K2448">
        <v>1477578471</v>
      </c>
      <c r="L2448" s="16">
        <f t="shared" si="230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1"/>
        <v>1.6798</v>
      </c>
      <c r="R2448" s="8">
        <f t="shared" si="228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14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229"/>
        <v>42686.166666666672</v>
      </c>
      <c r="K2449">
        <v>1476184593</v>
      </c>
      <c r="L2449" s="16">
        <f t="shared" si="230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1"/>
        <v>4.2720000000000002</v>
      </c>
      <c r="R2449" s="8">
        <f t="shared" si="228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14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229"/>
        <v>42613.233333333337</v>
      </c>
      <c r="K2450">
        <v>1472110513</v>
      </c>
      <c r="L2450" s="16">
        <f t="shared" si="230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1"/>
        <v>1.075</v>
      </c>
      <c r="R2450" s="8">
        <f t="shared" si="228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14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229"/>
        <v>41973.184201388889</v>
      </c>
      <c r="K2451">
        <v>1414725915</v>
      </c>
      <c r="L2451" s="16">
        <f t="shared" si="230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1"/>
        <v>1.08</v>
      </c>
      <c r="R2451" s="8">
        <f t="shared" si="228"/>
        <v>90</v>
      </c>
      <c r="S2451" t="str">
        <f t="shared" si="232"/>
        <v>food</v>
      </c>
      <c r="T2451" t="str">
        <f t="shared" si="233"/>
        <v>small batch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14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229"/>
        <v>41940.132638888892</v>
      </c>
      <c r="K2452">
        <v>1411177456</v>
      </c>
      <c r="L2452" s="16">
        <f t="shared" si="230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1"/>
        <v>1.0153353333333335</v>
      </c>
      <c r="R2452" s="8">
        <f t="shared" si="228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14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229"/>
        <v>42799.908449074079</v>
      </c>
      <c r="K2453">
        <v>1487022490</v>
      </c>
      <c r="L2453" s="16">
        <f t="shared" si="230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1"/>
        <v>1.1545000000000001</v>
      </c>
      <c r="R2453" s="8">
        <f t="shared" si="228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14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229"/>
        <v>42367.958333333328</v>
      </c>
      <c r="K2454">
        <v>1448914500</v>
      </c>
      <c r="L2454" s="16">
        <f t="shared" si="230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1"/>
        <v>1.335</v>
      </c>
      <c r="R2454" s="8">
        <f t="shared" si="228"/>
        <v>53.4</v>
      </c>
      <c r="S2454" t="str">
        <f t="shared" si="232"/>
        <v>food</v>
      </c>
      <c r="T2454" t="str">
        <f t="shared" si="233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14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229"/>
        <v>42768.692233796297</v>
      </c>
      <c r="K2455">
        <v>1483461409</v>
      </c>
      <c r="L2455" s="16">
        <f t="shared" si="230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1"/>
        <v>1.5469999999999999</v>
      </c>
      <c r="R2455" s="8">
        <f t="shared" si="228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14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229"/>
        <v>42805.201481481476</v>
      </c>
      <c r="K2456">
        <v>1486183808</v>
      </c>
      <c r="L2456" s="16">
        <f t="shared" si="230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1"/>
        <v>1.0084571428571429</v>
      </c>
      <c r="R2456" s="8">
        <f t="shared" si="228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14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229"/>
        <v>42480.781828703708</v>
      </c>
      <c r="K2457">
        <v>1458758750</v>
      </c>
      <c r="L2457" s="16">
        <f t="shared" si="230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1"/>
        <v>1.82</v>
      </c>
      <c r="R2457" s="8">
        <f t="shared" si="228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14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229"/>
        <v>42791.961099537039</v>
      </c>
      <c r="K2458">
        <v>1485471839</v>
      </c>
      <c r="L2458" s="16">
        <f t="shared" si="230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1"/>
        <v>1.8086666666666666</v>
      </c>
      <c r="R2458" s="8">
        <f t="shared" si="228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14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229"/>
        <v>42453.560833333337</v>
      </c>
      <c r="K2459">
        <v>1456237656</v>
      </c>
      <c r="L2459" s="16">
        <f t="shared" si="230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1"/>
        <v>1.0230434782608695</v>
      </c>
      <c r="R2459" s="8">
        <f t="shared" si="228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14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229"/>
        <v>42530.791666666672</v>
      </c>
      <c r="K2460">
        <v>1462481718</v>
      </c>
      <c r="L2460" s="16">
        <f t="shared" si="230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1"/>
        <v>1.1017999999999999</v>
      </c>
      <c r="R2460" s="8">
        <f t="shared" si="228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14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229"/>
        <v>42452.595891203702</v>
      </c>
      <c r="K2461">
        <v>1454858285</v>
      </c>
      <c r="L2461" s="16">
        <f t="shared" si="230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1"/>
        <v>1.0225</v>
      </c>
      <c r="R2461" s="8">
        <f t="shared" si="228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14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229"/>
        <v>42738.178472222222</v>
      </c>
      <c r="K2462">
        <v>1480480167</v>
      </c>
      <c r="L2462" s="16">
        <f t="shared" si="230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1"/>
        <v>1.0078823529411765</v>
      </c>
      <c r="R2462" s="8">
        <f t="shared" si="228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14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229"/>
        <v>40817.125</v>
      </c>
      <c r="K2463">
        <v>1314577097</v>
      </c>
      <c r="L2463" s="16">
        <f t="shared" si="230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1"/>
        <v>1.038</v>
      </c>
      <c r="R2463" s="8">
        <f t="shared" si="228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14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229"/>
        <v>41109.186296296299</v>
      </c>
      <c r="K2464">
        <v>1340944096</v>
      </c>
      <c r="L2464" s="16">
        <f t="shared" si="230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1"/>
        <v>1.1070833333333334</v>
      </c>
      <c r="R2464" s="8">
        <f t="shared" si="228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14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229"/>
        <v>41380.791666666664</v>
      </c>
      <c r="K2465">
        <v>1362710425</v>
      </c>
      <c r="L2465" s="16">
        <f t="shared" si="230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1"/>
        <v>1.1625000000000001</v>
      </c>
      <c r="R2465" s="8">
        <f t="shared" si="228"/>
        <v>31</v>
      </c>
      <c r="S2465" t="str">
        <f t="shared" si="232"/>
        <v>music</v>
      </c>
      <c r="T2465" t="str">
        <f t="shared" si="233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14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229"/>
        <v>42277.811805555553</v>
      </c>
      <c r="K2466">
        <v>1441143397</v>
      </c>
      <c r="L2466" s="16">
        <f t="shared" si="230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1"/>
        <v>1.111</v>
      </c>
      <c r="R2466" s="8">
        <f t="shared" si="228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14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229"/>
        <v>41175.719305555554</v>
      </c>
      <c r="K2467">
        <v>1345828548</v>
      </c>
      <c r="L2467" s="16">
        <f t="shared" si="230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1"/>
        <v>1.8014285714285714</v>
      </c>
      <c r="R2467" s="8">
        <f t="shared" si="228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14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229"/>
        <v>41403.102465277778</v>
      </c>
      <c r="K2468">
        <v>1365474453</v>
      </c>
      <c r="L2468" s="16">
        <f t="shared" si="230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1"/>
        <v>1</v>
      </c>
      <c r="R2468" s="8">
        <f t="shared" si="228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14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229"/>
        <v>41039.708333333336</v>
      </c>
      <c r="K2469">
        <v>1335473931</v>
      </c>
      <c r="L2469" s="16">
        <f t="shared" si="230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1"/>
        <v>1.1850000000000001</v>
      </c>
      <c r="R2469" s="8">
        <f t="shared" si="228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14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229"/>
        <v>41210.208333333336</v>
      </c>
      <c r="K2470">
        <v>1348285321</v>
      </c>
      <c r="L2470" s="16">
        <f t="shared" si="230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1"/>
        <v>1.0721700000000001</v>
      </c>
      <c r="R2470" s="8">
        <f t="shared" si="228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14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229"/>
        <v>40582.429733796293</v>
      </c>
      <c r="K2471">
        <v>1295000329</v>
      </c>
      <c r="L2471" s="16">
        <f t="shared" si="230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1"/>
        <v>1.1366666666666667</v>
      </c>
      <c r="R2471" s="8">
        <f t="shared" si="228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14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229"/>
        <v>41053.07471064815</v>
      </c>
      <c r="K2472">
        <v>1335232055</v>
      </c>
      <c r="L2472" s="16">
        <f t="shared" si="230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1"/>
        <v>1.0316400000000001</v>
      </c>
      <c r="R2472" s="8">
        <f t="shared" si="228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14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229"/>
        <v>40933.992962962962</v>
      </c>
      <c r="K2473">
        <v>1324079392</v>
      </c>
      <c r="L2473" s="16">
        <f t="shared" si="230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1"/>
        <v>1.28</v>
      </c>
      <c r="R2473" s="8">
        <f t="shared" si="228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14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229"/>
        <v>40425.043749999997</v>
      </c>
      <c r="K2474">
        <v>1277433980</v>
      </c>
      <c r="L2474" s="16">
        <f t="shared" si="230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1"/>
        <v>1.3576026666666667</v>
      </c>
      <c r="R2474" s="8">
        <f t="shared" si="228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14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229"/>
        <v>41223.790150462963</v>
      </c>
      <c r="K2475">
        <v>1349978269</v>
      </c>
      <c r="L2475" s="16">
        <f t="shared" si="230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1"/>
        <v>1</v>
      </c>
      <c r="R2475" s="8">
        <f t="shared" si="228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14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229"/>
        <v>40462.011296296296</v>
      </c>
      <c r="K2476">
        <v>1282868176</v>
      </c>
      <c r="L2476" s="16">
        <f t="shared" si="230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1"/>
        <v>1.0000360000000001</v>
      </c>
      <c r="R2476" s="8">
        <f t="shared" si="228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14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229"/>
        <v>40369.916666666664</v>
      </c>
      <c r="K2477">
        <v>1273647255</v>
      </c>
      <c r="L2477" s="16">
        <f t="shared" si="230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1"/>
        <v>1.0471999999999999</v>
      </c>
      <c r="R2477" s="8">
        <f t="shared" si="228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14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229"/>
        <v>41946.370023148149</v>
      </c>
      <c r="K2478">
        <v>1412149970</v>
      </c>
      <c r="L2478" s="16">
        <f t="shared" si="230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1"/>
        <v>1.050225</v>
      </c>
      <c r="R2478" s="8">
        <f t="shared" si="228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14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229"/>
        <v>41133.691493055558</v>
      </c>
      <c r="K2479">
        <v>1340901345</v>
      </c>
      <c r="L2479" s="16">
        <f t="shared" si="230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1"/>
        <v>1.7133333333333334</v>
      </c>
      <c r="R2479" s="8">
        <f t="shared" si="228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14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229"/>
        <v>41287.950381944444</v>
      </c>
      <c r="K2480">
        <v>1355525313</v>
      </c>
      <c r="L2480" s="16">
        <f t="shared" si="230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1"/>
        <v>1.2749999999999999</v>
      </c>
      <c r="R2480" s="8">
        <f t="shared" si="228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14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229"/>
        <v>41118.083333333336</v>
      </c>
      <c r="K2481">
        <v>1342545994</v>
      </c>
      <c r="L2481" s="16">
        <f t="shared" si="230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1"/>
        <v>1.3344333333333334</v>
      </c>
      <c r="R2481" s="8">
        <f t="shared" si="228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14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229"/>
        <v>42287.936157407406</v>
      </c>
      <c r="K2482">
        <v>1439332084</v>
      </c>
      <c r="L2482" s="16">
        <f t="shared" si="230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1"/>
        <v>1</v>
      </c>
      <c r="R2482" s="8">
        <f t="shared" si="228"/>
        <v>250</v>
      </c>
      <c r="S2482" t="str">
        <f t="shared" si="232"/>
        <v>music</v>
      </c>
      <c r="T2482" t="str">
        <f t="shared" si="233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14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229"/>
        <v>41029.645925925928</v>
      </c>
      <c r="K2483">
        <v>1333207808</v>
      </c>
      <c r="L2483" s="16">
        <f t="shared" si="230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1"/>
        <v>1.1291099999999998</v>
      </c>
      <c r="R2483" s="8">
        <f t="shared" si="228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14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229"/>
        <v>40756.782210648147</v>
      </c>
      <c r="K2484">
        <v>1308336383</v>
      </c>
      <c r="L2484" s="16">
        <f t="shared" si="230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1"/>
        <v>1.0009999999999999</v>
      </c>
      <c r="R2484" s="8">
        <f t="shared" si="228"/>
        <v>40.04</v>
      </c>
      <c r="S2484" t="str">
        <f t="shared" si="232"/>
        <v>music</v>
      </c>
      <c r="T2484" t="str">
        <f t="shared" si="233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14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229"/>
        <v>41030.708368055559</v>
      </c>
      <c r="K2485">
        <v>1330711203</v>
      </c>
      <c r="L2485" s="16">
        <f t="shared" si="230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1"/>
        <v>1.1372727272727272</v>
      </c>
      <c r="R2485" s="8">
        <f t="shared" si="228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14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229"/>
        <v>40801.916701388887</v>
      </c>
      <c r="K2486">
        <v>1313532003</v>
      </c>
      <c r="L2486" s="16">
        <f t="shared" si="230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1"/>
        <v>1.1931742857142855</v>
      </c>
      <c r="R2486" s="8">
        <f t="shared" si="228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14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229"/>
        <v>40828.998599537037</v>
      </c>
      <c r="K2487">
        <v>1315439879</v>
      </c>
      <c r="L2487" s="16">
        <f t="shared" si="230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1"/>
        <v>1.0325</v>
      </c>
      <c r="R2487" s="8">
        <f t="shared" si="228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14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229"/>
        <v>41021.708055555559</v>
      </c>
      <c r="K2488">
        <v>1332521976</v>
      </c>
      <c r="L2488" s="16">
        <f t="shared" si="230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1"/>
        <v>2.6566666666666667</v>
      </c>
      <c r="R2488" s="8">
        <f t="shared" si="228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14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229"/>
        <v>41056.083298611113</v>
      </c>
      <c r="K2489">
        <v>1335491997</v>
      </c>
      <c r="L2489" s="16">
        <f t="shared" si="230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1"/>
        <v>1.0005066666666667</v>
      </c>
      <c r="R2489" s="8">
        <f t="shared" si="228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14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229"/>
        <v>40863.674861111111</v>
      </c>
      <c r="K2490">
        <v>1318864308</v>
      </c>
      <c r="L2490" s="16">
        <f t="shared" si="230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1"/>
        <v>1.0669999999999999</v>
      </c>
      <c r="R2490" s="8">
        <f t="shared" si="228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14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229"/>
        <v>41403.690266203703</v>
      </c>
      <c r="K2491">
        <v>1365525239</v>
      </c>
      <c r="L2491" s="16">
        <f t="shared" si="230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1"/>
        <v>1.3367142857142857</v>
      </c>
      <c r="R2491" s="8">
        <f t="shared" si="228"/>
        <v>62.38</v>
      </c>
      <c r="S2491" t="str">
        <f t="shared" si="232"/>
        <v>music</v>
      </c>
      <c r="T2491" t="str">
        <f t="shared" si="233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14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229"/>
        <v>41083.227731481478</v>
      </c>
      <c r="K2492">
        <v>1335245276</v>
      </c>
      <c r="L2492" s="16">
        <f t="shared" si="230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1"/>
        <v>1.214</v>
      </c>
      <c r="R2492" s="8">
        <f t="shared" si="228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14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229"/>
        <v>40559.07708333333</v>
      </c>
      <c r="K2493">
        <v>1293739714</v>
      </c>
      <c r="L2493" s="16">
        <f t="shared" si="230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1"/>
        <v>1.032</v>
      </c>
      <c r="R2493" s="8">
        <f t="shared" si="228"/>
        <v>51.6</v>
      </c>
      <c r="S2493" t="str">
        <f t="shared" si="232"/>
        <v>music</v>
      </c>
      <c r="T2493" t="str">
        <f t="shared" si="233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14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229"/>
        <v>41076.415972222225</v>
      </c>
      <c r="K2494">
        <v>1335397188</v>
      </c>
      <c r="L2494" s="16">
        <f t="shared" si="230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1"/>
        <v>1.25</v>
      </c>
      <c r="R2494" s="8">
        <f t="shared" si="228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14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229"/>
        <v>41393.168287037035</v>
      </c>
      <c r="K2495">
        <v>1363320140</v>
      </c>
      <c r="L2495" s="16">
        <f t="shared" si="230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1"/>
        <v>1.2869999999999999</v>
      </c>
      <c r="R2495" s="8">
        <f t="shared" si="228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14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229"/>
        <v>41052.645185185182</v>
      </c>
      <c r="K2496">
        <v>1335194944</v>
      </c>
      <c r="L2496" s="16">
        <f t="shared" si="230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1"/>
        <v>1.0100533333333332</v>
      </c>
      <c r="R2496" s="8">
        <f t="shared" si="228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14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229"/>
        <v>41066.946469907409</v>
      </c>
      <c r="K2497">
        <v>1336430575</v>
      </c>
      <c r="L2497" s="16">
        <f t="shared" si="230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1"/>
        <v>1.2753666666666665</v>
      </c>
      <c r="R2497" s="8">
        <f t="shared" si="228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14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si="229"/>
        <v>41362.954768518517</v>
      </c>
      <c r="K2498">
        <v>1361577292</v>
      </c>
      <c r="L2498" s="16">
        <f t="shared" si="230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1"/>
        <v>1</v>
      </c>
      <c r="R2498" s="8">
        <f t="shared" ref="R2498:R2561" si="234">pledged/backers_count</f>
        <v>600</v>
      </c>
      <c r="S2498" t="str">
        <f t="shared" si="232"/>
        <v>music</v>
      </c>
      <c r="T2498" t="str">
        <f t="shared" si="233"/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14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ref="J2499:J2562" si="235">(((I2499/60)/60)/24)+DATE(1970,1,1)</f>
        <v>40760.878912037035</v>
      </c>
      <c r="K2499">
        <v>1309986338</v>
      </c>
      <c r="L2499" s="16">
        <f t="shared" ref="L2499:L2562" si="23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7">E2499/D2499</f>
        <v>1.127715</v>
      </c>
      <c r="R2499" s="8">
        <f t="shared" si="234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14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235"/>
        <v>42031.967442129629</v>
      </c>
      <c r="K2500">
        <v>1421190787</v>
      </c>
      <c r="L2500" s="16">
        <f t="shared" si="23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7"/>
        <v>1.056</v>
      </c>
      <c r="R2500" s="8">
        <f t="shared" si="234"/>
        <v>52.8</v>
      </c>
      <c r="S2500" t="str">
        <f t="shared" si="238"/>
        <v>music</v>
      </c>
      <c r="T2500" t="str">
        <f t="shared" si="239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14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235"/>
        <v>41274.75</v>
      </c>
      <c r="K2501">
        <v>1352820837</v>
      </c>
      <c r="L2501" s="16">
        <f t="shared" si="23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7"/>
        <v>2.0262500000000001</v>
      </c>
      <c r="R2501" s="8">
        <f t="shared" si="234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14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235"/>
        <v>41083.772858796299</v>
      </c>
      <c r="K2502">
        <v>1337884375</v>
      </c>
      <c r="L2502" s="16">
        <f t="shared" si="23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7"/>
        <v>1.1333333333333333</v>
      </c>
      <c r="R2502" s="8">
        <f t="shared" si="234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4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235"/>
        <v>42274.776666666665</v>
      </c>
      <c r="K2503">
        <v>1440787104</v>
      </c>
      <c r="L2503" s="16">
        <f t="shared" si="23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7"/>
        <v>2.5545454545454545E-2</v>
      </c>
      <c r="R2503" s="8">
        <f t="shared" si="234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4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235"/>
        <v>41903.825439814813</v>
      </c>
      <c r="K2504">
        <v>1407440918</v>
      </c>
      <c r="L2504" s="16">
        <f t="shared" si="23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7"/>
        <v>7.8181818181818181E-4</v>
      </c>
      <c r="R2504" s="8">
        <f t="shared" si="234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4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235"/>
        <v>42528.879166666666</v>
      </c>
      <c r="K2505">
        <v>1462743308</v>
      </c>
      <c r="L2505" s="16">
        <f t="shared" si="23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7"/>
        <v>0</v>
      </c>
      <c r="R2505" s="8" t="e">
        <f t="shared" si="234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4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235"/>
        <v>41958.057106481487</v>
      </c>
      <c r="K2506">
        <v>1413418934</v>
      </c>
      <c r="L2506" s="16">
        <f t="shared" si="23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7"/>
        <v>0</v>
      </c>
      <c r="R2506" s="8" t="e">
        <f t="shared" si="234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4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235"/>
        <v>42077.014074074075</v>
      </c>
      <c r="K2507">
        <v>1423704016</v>
      </c>
      <c r="L2507" s="16">
        <f t="shared" si="23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7"/>
        <v>0</v>
      </c>
      <c r="R2507" s="8" t="e">
        <f t="shared" si="234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4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235"/>
        <v>42280.875</v>
      </c>
      <c r="K2508">
        <v>1441955269</v>
      </c>
      <c r="L2508" s="16">
        <f t="shared" si="23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7"/>
        <v>6.0000000000000001E-3</v>
      </c>
      <c r="R2508" s="8">
        <f t="shared" si="234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4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235"/>
        <v>42135.072962962964</v>
      </c>
      <c r="K2509">
        <v>1428716704</v>
      </c>
      <c r="L2509" s="16">
        <f t="shared" si="23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7"/>
        <v>0</v>
      </c>
      <c r="R2509" s="8" t="e">
        <f t="shared" si="234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4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235"/>
        <v>41865.951782407406</v>
      </c>
      <c r="K2510">
        <v>1405464634</v>
      </c>
      <c r="L2510" s="16">
        <f t="shared" si="23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7"/>
        <v>0</v>
      </c>
      <c r="R2510" s="8" t="e">
        <f t="shared" si="234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4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235"/>
        <v>42114.767928240741</v>
      </c>
      <c r="K2511">
        <v>1424719549</v>
      </c>
      <c r="L2511" s="16">
        <f t="shared" si="23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7"/>
        <v>1.0526315789473684E-2</v>
      </c>
      <c r="R2511" s="8">
        <f t="shared" si="234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4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235"/>
        <v>42138.997361111105</v>
      </c>
      <c r="K2512">
        <v>1426463772</v>
      </c>
      <c r="L2512" s="16">
        <f t="shared" si="23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7"/>
        <v>1.5E-3</v>
      </c>
      <c r="R2512" s="8">
        <f t="shared" si="234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4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235"/>
        <v>42401.446909722217</v>
      </c>
      <c r="K2513">
        <v>1451731413</v>
      </c>
      <c r="L2513" s="16">
        <f t="shared" si="23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7"/>
        <v>0</v>
      </c>
      <c r="R2513" s="8" t="e">
        <f t="shared" si="234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4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235"/>
        <v>41986.876863425925</v>
      </c>
      <c r="K2514">
        <v>1417208561</v>
      </c>
      <c r="L2514" s="16">
        <f t="shared" si="23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7"/>
        <v>0</v>
      </c>
      <c r="R2514" s="8" t="e">
        <f t="shared" si="234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4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235"/>
        <v>42792.00681712963</v>
      </c>
      <c r="K2515">
        <v>1482883789</v>
      </c>
      <c r="L2515" s="16">
        <f t="shared" si="23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7"/>
        <v>0</v>
      </c>
      <c r="R2515" s="8" t="e">
        <f t="shared" si="234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4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235"/>
        <v>41871.389780092592</v>
      </c>
      <c r="K2516">
        <v>1407057677</v>
      </c>
      <c r="L2516" s="16">
        <f t="shared" si="23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7"/>
        <v>1.7500000000000002E-2</v>
      </c>
      <c r="R2516" s="8">
        <f t="shared" si="234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4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235"/>
        <v>42057.839733796296</v>
      </c>
      <c r="K2517">
        <v>1422043753</v>
      </c>
      <c r="L2517" s="16">
        <f t="shared" si="23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7"/>
        <v>0.186</v>
      </c>
      <c r="R2517" s="8">
        <f t="shared" si="234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4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235"/>
        <v>41972.6950462963</v>
      </c>
      <c r="K2518">
        <v>1414683652</v>
      </c>
      <c r="L2518" s="16">
        <f t="shared" si="23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7"/>
        <v>0</v>
      </c>
      <c r="R2518" s="8" t="e">
        <f t="shared" si="234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4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235"/>
        <v>42082.760763888888</v>
      </c>
      <c r="K2519">
        <v>1424200530</v>
      </c>
      <c r="L2519" s="16">
        <f t="shared" si="23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7"/>
        <v>9.8166666666666666E-2</v>
      </c>
      <c r="R2519" s="8">
        <f t="shared" si="234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4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235"/>
        <v>41956.722546296296</v>
      </c>
      <c r="K2520">
        <v>1413303628</v>
      </c>
      <c r="L2520" s="16">
        <f t="shared" si="23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7"/>
        <v>0</v>
      </c>
      <c r="R2520" s="8" t="e">
        <f t="shared" si="234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4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235"/>
        <v>41839.155138888891</v>
      </c>
      <c r="K2521">
        <v>1403149404</v>
      </c>
      <c r="L2521" s="16">
        <f t="shared" si="23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7"/>
        <v>4.3333333333333331E-4</v>
      </c>
      <c r="R2521" s="8">
        <f t="shared" si="234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4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235"/>
        <v>42658.806249999994</v>
      </c>
      <c r="K2522">
        <v>1472567085</v>
      </c>
      <c r="L2522" s="16">
        <f t="shared" si="23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7"/>
        <v>0</v>
      </c>
      <c r="R2522" s="8" t="e">
        <f t="shared" si="234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14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235"/>
        <v>42290.967835648145</v>
      </c>
      <c r="K2523">
        <v>1442963621</v>
      </c>
      <c r="L2523" s="16">
        <f t="shared" si="23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7"/>
        <v>1.0948792000000001</v>
      </c>
      <c r="R2523" s="8">
        <f t="shared" si="234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14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235"/>
        <v>42482.619444444441</v>
      </c>
      <c r="K2524">
        <v>1459431960</v>
      </c>
      <c r="L2524" s="16">
        <f t="shared" si="23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7"/>
        <v>1</v>
      </c>
      <c r="R2524" s="8">
        <f t="shared" si="234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14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235"/>
        <v>41961.017268518524</v>
      </c>
      <c r="K2525">
        <v>1413674692</v>
      </c>
      <c r="L2525" s="16">
        <f t="shared" si="23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7"/>
        <v>1.5644444444444445</v>
      </c>
      <c r="R2525" s="8">
        <f t="shared" si="234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14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235"/>
        <v>41994.1875</v>
      </c>
      <c r="K2526">
        <v>1416338557</v>
      </c>
      <c r="L2526" s="16">
        <f t="shared" si="23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7"/>
        <v>1.016</v>
      </c>
      <c r="R2526" s="8">
        <f t="shared" si="234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14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235"/>
        <v>41088.844571759262</v>
      </c>
      <c r="K2527">
        <v>1338322571</v>
      </c>
      <c r="L2527" s="16">
        <f t="shared" si="23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7"/>
        <v>1.00325</v>
      </c>
      <c r="R2527" s="8">
        <f t="shared" si="234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14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235"/>
        <v>41981.207638888889</v>
      </c>
      <c r="K2528">
        <v>1415585474</v>
      </c>
      <c r="L2528" s="16">
        <f t="shared" si="23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7"/>
        <v>1.1294999999999999</v>
      </c>
      <c r="R2528" s="8">
        <f t="shared" si="234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14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235"/>
        <v>41565.165972222225</v>
      </c>
      <c r="K2529">
        <v>1380477691</v>
      </c>
      <c r="L2529" s="16">
        <f t="shared" si="23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7"/>
        <v>1.02125</v>
      </c>
      <c r="R2529" s="8">
        <f t="shared" si="234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14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235"/>
        <v>42236.458333333328</v>
      </c>
      <c r="K2530">
        <v>1438459303</v>
      </c>
      <c r="L2530" s="16">
        <f t="shared" si="23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7"/>
        <v>1.0724974999999999</v>
      </c>
      <c r="R2530" s="8">
        <f t="shared" si="234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14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235"/>
        <v>40993.0390625</v>
      </c>
      <c r="K2531">
        <v>1328752575</v>
      </c>
      <c r="L2531" s="16">
        <f t="shared" si="23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7"/>
        <v>1.0428333333333333</v>
      </c>
      <c r="R2531" s="8">
        <f t="shared" si="234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14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235"/>
        <v>42114.201388888891</v>
      </c>
      <c r="K2532">
        <v>1426711505</v>
      </c>
      <c r="L2532" s="16">
        <f t="shared" si="23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7"/>
        <v>1</v>
      </c>
      <c r="R2532" s="8">
        <f t="shared" si="234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14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235"/>
        <v>42231.165972222225</v>
      </c>
      <c r="K2533">
        <v>1437668354</v>
      </c>
      <c r="L2533" s="16">
        <f t="shared" si="23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7"/>
        <v>1.004</v>
      </c>
      <c r="R2533" s="8">
        <f t="shared" si="234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14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235"/>
        <v>41137.849143518521</v>
      </c>
      <c r="K2534">
        <v>1342556566</v>
      </c>
      <c r="L2534" s="16">
        <f t="shared" si="23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7"/>
        <v>1.26125</v>
      </c>
      <c r="R2534" s="8">
        <f t="shared" si="234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14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235"/>
        <v>41334.750787037039</v>
      </c>
      <c r="K2535">
        <v>1359568911</v>
      </c>
      <c r="L2535" s="16">
        <f t="shared" si="23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7"/>
        <v>1.1066666666666667</v>
      </c>
      <c r="R2535" s="8">
        <f t="shared" si="234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14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235"/>
        <v>40179.25</v>
      </c>
      <c r="K2536">
        <v>1257871712</v>
      </c>
      <c r="L2536" s="16">
        <f t="shared" si="23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7"/>
        <v>1.05</v>
      </c>
      <c r="R2536" s="8">
        <f t="shared" si="234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14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235"/>
        <v>41974.832696759258</v>
      </c>
      <c r="K2537">
        <v>1414781945</v>
      </c>
      <c r="L2537" s="16">
        <f t="shared" si="23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7"/>
        <v>1.03775</v>
      </c>
      <c r="R2537" s="8">
        <f t="shared" si="234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14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235"/>
        <v>41485.106087962966</v>
      </c>
      <c r="K2538">
        <v>1373337166</v>
      </c>
      <c r="L2538" s="16">
        <f t="shared" si="23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7"/>
        <v>1.1599999999999999</v>
      </c>
      <c r="R2538" s="8">
        <f t="shared" si="234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14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235"/>
        <v>40756.648784722223</v>
      </c>
      <c r="K2539">
        <v>1307028855</v>
      </c>
      <c r="L2539" s="16">
        <f t="shared" si="23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7"/>
        <v>1.1000000000000001</v>
      </c>
      <c r="R2539" s="8">
        <f t="shared" si="234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14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235"/>
        <v>41329.207638888889</v>
      </c>
      <c r="K2540">
        <v>1359029661</v>
      </c>
      <c r="L2540" s="16">
        <f t="shared" si="23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7"/>
        <v>1.130176111111111</v>
      </c>
      <c r="R2540" s="8">
        <f t="shared" si="234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14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235"/>
        <v>42037.902222222227</v>
      </c>
      <c r="K2541">
        <v>1417729152</v>
      </c>
      <c r="L2541" s="16">
        <f t="shared" si="23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7"/>
        <v>1.0024999999999999</v>
      </c>
      <c r="R2541" s="8">
        <f t="shared" si="234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14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235"/>
        <v>40845.675011574072</v>
      </c>
      <c r="K2542">
        <v>1314720721</v>
      </c>
      <c r="L2542" s="16">
        <f t="shared" si="23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7"/>
        <v>1.034</v>
      </c>
      <c r="R2542" s="8">
        <f t="shared" si="234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14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235"/>
        <v>41543.449282407404</v>
      </c>
      <c r="K2543">
        <v>1375008418</v>
      </c>
      <c r="L2543" s="16">
        <f t="shared" si="23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7"/>
        <v>1.0702857142857143</v>
      </c>
      <c r="R2543" s="8">
        <f t="shared" si="234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14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235"/>
        <v>41548.165972222225</v>
      </c>
      <c r="K2544">
        <v>1377252857</v>
      </c>
      <c r="L2544" s="16">
        <f t="shared" si="23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7"/>
        <v>1.0357142857142858</v>
      </c>
      <c r="R2544" s="8">
        <f t="shared" si="234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14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235"/>
        <v>40545.125</v>
      </c>
      <c r="K2545">
        <v>1291257298</v>
      </c>
      <c r="L2545" s="16">
        <f t="shared" si="23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7"/>
        <v>1.5640000000000001</v>
      </c>
      <c r="R2545" s="8">
        <f t="shared" si="234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14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235"/>
        <v>41098.520474537036</v>
      </c>
      <c r="K2546">
        <v>1339158569</v>
      </c>
      <c r="L2546" s="16">
        <f t="shared" si="23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7"/>
        <v>1.0082</v>
      </c>
      <c r="R2546" s="8">
        <f t="shared" si="234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14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235"/>
        <v>42062.020833333328</v>
      </c>
      <c r="K2547">
        <v>1421983138</v>
      </c>
      <c r="L2547" s="16">
        <f t="shared" si="23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7"/>
        <v>1.9530000000000001</v>
      </c>
      <c r="R2547" s="8">
        <f t="shared" si="234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14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235"/>
        <v>41552.208333333336</v>
      </c>
      <c r="K2548">
        <v>1378586179</v>
      </c>
      <c r="L2548" s="16">
        <f t="shared" si="23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7"/>
        <v>1.1171428571428572</v>
      </c>
      <c r="R2548" s="8">
        <f t="shared" si="234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14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235"/>
        <v>41003.731516203705</v>
      </c>
      <c r="K2549">
        <v>1330972403</v>
      </c>
      <c r="L2549" s="16">
        <f t="shared" si="23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7"/>
        <v>1.1985454545454546</v>
      </c>
      <c r="R2549" s="8">
        <f t="shared" si="234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14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235"/>
        <v>42643.185416666667</v>
      </c>
      <c r="K2550">
        <v>1473087637</v>
      </c>
      <c r="L2550" s="16">
        <f t="shared" si="23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7"/>
        <v>1.0185</v>
      </c>
      <c r="R2550" s="8">
        <f t="shared" si="234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14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235"/>
        <v>41425.708333333336</v>
      </c>
      <c r="K2551">
        <v>1366999870</v>
      </c>
      <c r="L2551" s="16">
        <f t="shared" si="23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7"/>
        <v>1.0280254777070064</v>
      </c>
      <c r="R2551" s="8">
        <f t="shared" si="234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14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235"/>
        <v>42285.165972222225</v>
      </c>
      <c r="K2552">
        <v>1439392406</v>
      </c>
      <c r="L2552" s="16">
        <f t="shared" si="23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7"/>
        <v>1.0084615384615385</v>
      </c>
      <c r="R2552" s="8">
        <f t="shared" si="234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14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235"/>
        <v>40989.866666666669</v>
      </c>
      <c r="K2553">
        <v>1329890585</v>
      </c>
      <c r="L2553" s="16">
        <f t="shared" si="23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7"/>
        <v>1.0273469387755103</v>
      </c>
      <c r="R2553" s="8">
        <f t="shared" si="234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14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235"/>
        <v>42799.809965277775</v>
      </c>
      <c r="K2554">
        <v>1486149981</v>
      </c>
      <c r="L2554" s="16">
        <f t="shared" si="23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7"/>
        <v>1.0649999999999999</v>
      </c>
      <c r="R2554" s="8">
        <f t="shared" si="234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14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235"/>
        <v>41173.199155092596</v>
      </c>
      <c r="K2555">
        <v>1343018807</v>
      </c>
      <c r="L2555" s="16">
        <f t="shared" si="23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7"/>
        <v>1.5553333333333332</v>
      </c>
      <c r="R2555" s="8">
        <f t="shared" si="234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14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235"/>
        <v>42156.165972222225</v>
      </c>
      <c r="K2556">
        <v>1430445163</v>
      </c>
      <c r="L2556" s="16">
        <f t="shared" si="23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7"/>
        <v>1.228</v>
      </c>
      <c r="R2556" s="8">
        <f t="shared" si="234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14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235"/>
        <v>41057.655011574076</v>
      </c>
      <c r="K2557">
        <v>1335541393</v>
      </c>
      <c r="L2557" s="16">
        <f t="shared" si="23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7"/>
        <v>1.0734999999999999</v>
      </c>
      <c r="R2557" s="8">
        <f t="shared" si="234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14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235"/>
        <v>41267.991400462961</v>
      </c>
      <c r="K2558">
        <v>1352504857</v>
      </c>
      <c r="L2558" s="16">
        <f t="shared" si="23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7"/>
        <v>1.0550335570469798</v>
      </c>
      <c r="R2558" s="8">
        <f t="shared" si="234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14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235"/>
        <v>41774.745208333334</v>
      </c>
      <c r="K2559">
        <v>1397584386</v>
      </c>
      <c r="L2559" s="16">
        <f t="shared" si="23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7"/>
        <v>1.1844444444444444</v>
      </c>
      <c r="R2559" s="8">
        <f t="shared" si="234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14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235"/>
        <v>42125.582638888889</v>
      </c>
      <c r="K2560">
        <v>1427747906</v>
      </c>
      <c r="L2560" s="16">
        <f t="shared" si="23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7"/>
        <v>1.0888</v>
      </c>
      <c r="R2560" s="8">
        <f t="shared" si="234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14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235"/>
        <v>40862.817361111112</v>
      </c>
      <c r="K2561">
        <v>1318539484</v>
      </c>
      <c r="L2561" s="16">
        <f t="shared" si="23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7"/>
        <v>1.1125</v>
      </c>
      <c r="R2561" s="8">
        <f t="shared" si="234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14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si="235"/>
        <v>42069.951087962967</v>
      </c>
      <c r="K2562">
        <v>1423090174</v>
      </c>
      <c r="L2562" s="16">
        <f t="shared" si="23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7"/>
        <v>1.0009999999999999</v>
      </c>
      <c r="R2562" s="8">
        <f t="shared" ref="R2562:R2625" si="240">pledged/backers_count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14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ref="J2563:J2626" si="241">(((I2563/60)/60)/24)+DATE(1970,1,1)</f>
        <v>42290.528807870374</v>
      </c>
      <c r="K2563">
        <v>1442148089</v>
      </c>
      <c r="L2563" s="16">
        <f t="shared" ref="L2563:L2626" si="24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3">E2563/D2563</f>
        <v>0</v>
      </c>
      <c r="R2563" s="8" t="e">
        <f t="shared" si="240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14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241"/>
        <v>42654.524756944447</v>
      </c>
      <c r="K2564">
        <v>1471005339</v>
      </c>
      <c r="L2564" s="16">
        <f t="shared" si="24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3"/>
        <v>7.4999999999999997E-3</v>
      </c>
      <c r="R2564" s="8">
        <f t="shared" si="240"/>
        <v>25</v>
      </c>
      <c r="S2564" t="str">
        <f t="shared" si="244"/>
        <v>food</v>
      </c>
      <c r="T2564" t="str">
        <f t="shared" si="245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14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241"/>
        <v>42215.139479166668</v>
      </c>
      <c r="K2565">
        <v>1433042451</v>
      </c>
      <c r="L2565" s="16">
        <f t="shared" si="24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3"/>
        <v>0</v>
      </c>
      <c r="R2565" s="8" t="e">
        <f t="shared" si="240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14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241"/>
        <v>41852.040497685186</v>
      </c>
      <c r="K2566">
        <v>1404262699</v>
      </c>
      <c r="L2566" s="16">
        <f t="shared" si="24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3"/>
        <v>0</v>
      </c>
      <c r="R2566" s="8" t="e">
        <f t="shared" si="240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14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241"/>
        <v>42499.868055555555</v>
      </c>
      <c r="K2567">
        <v>1457710589</v>
      </c>
      <c r="L2567" s="16">
        <f t="shared" si="24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3"/>
        <v>0.01</v>
      </c>
      <c r="R2567" s="8">
        <f t="shared" si="240"/>
        <v>100</v>
      </c>
      <c r="S2567" t="str">
        <f t="shared" si="244"/>
        <v>food</v>
      </c>
      <c r="T2567" t="str">
        <f t="shared" si="245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14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241"/>
        <v>41872.980879629627</v>
      </c>
      <c r="K2568">
        <v>1406071948</v>
      </c>
      <c r="L2568" s="16">
        <f t="shared" si="24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3"/>
        <v>0</v>
      </c>
      <c r="R2568" s="8" t="e">
        <f t="shared" si="240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14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241"/>
        <v>42117.878912037035</v>
      </c>
      <c r="K2569">
        <v>1427231138</v>
      </c>
      <c r="L2569" s="16">
        <f t="shared" si="24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3"/>
        <v>2.6666666666666666E-3</v>
      </c>
      <c r="R2569" s="8">
        <f t="shared" si="240"/>
        <v>60</v>
      </c>
      <c r="S2569" t="str">
        <f t="shared" si="244"/>
        <v>food</v>
      </c>
      <c r="T2569" t="str">
        <f t="shared" si="245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14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241"/>
        <v>42614.666597222225</v>
      </c>
      <c r="K2570">
        <v>1470153594</v>
      </c>
      <c r="L2570" s="16">
        <f t="shared" si="24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3"/>
        <v>5.0000000000000001E-3</v>
      </c>
      <c r="R2570" s="8">
        <f t="shared" si="240"/>
        <v>50</v>
      </c>
      <c r="S2570" t="str">
        <f t="shared" si="244"/>
        <v>food</v>
      </c>
      <c r="T2570" t="str">
        <f t="shared" si="245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14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241"/>
        <v>42264.105462962965</v>
      </c>
      <c r="K2571">
        <v>1439865112</v>
      </c>
      <c r="L2571" s="16">
        <f t="shared" si="24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3"/>
        <v>2.2307692307692306E-2</v>
      </c>
      <c r="R2571" s="8">
        <f t="shared" si="240"/>
        <v>72.5</v>
      </c>
      <c r="S2571" t="str">
        <f t="shared" si="244"/>
        <v>food</v>
      </c>
      <c r="T2571" t="str">
        <f t="shared" si="245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14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241"/>
        <v>42774.903182870374</v>
      </c>
      <c r="K2572">
        <v>1483998035</v>
      </c>
      <c r="L2572" s="16">
        <f t="shared" si="24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3"/>
        <v>8.4285714285714294E-3</v>
      </c>
      <c r="R2572" s="8">
        <f t="shared" si="240"/>
        <v>29.5</v>
      </c>
      <c r="S2572" t="str">
        <f t="shared" si="244"/>
        <v>food</v>
      </c>
      <c r="T2572" t="str">
        <f t="shared" si="245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14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241"/>
        <v>42509.341678240744</v>
      </c>
      <c r="K2573">
        <v>1458461521</v>
      </c>
      <c r="L2573" s="16">
        <f t="shared" si="24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3"/>
        <v>2.5000000000000001E-3</v>
      </c>
      <c r="R2573" s="8">
        <f t="shared" si="240"/>
        <v>62.5</v>
      </c>
      <c r="S2573" t="str">
        <f t="shared" si="244"/>
        <v>food</v>
      </c>
      <c r="T2573" t="str">
        <f t="shared" si="245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14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241"/>
        <v>42107.119409722218</v>
      </c>
      <c r="K2574">
        <v>1426301517</v>
      </c>
      <c r="L2574" s="16">
        <f t="shared" si="24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3"/>
        <v>0</v>
      </c>
      <c r="R2574" s="8" t="e">
        <f t="shared" si="240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14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241"/>
        <v>41874.592002314814</v>
      </c>
      <c r="K2575">
        <v>1404915149</v>
      </c>
      <c r="L2575" s="16">
        <f t="shared" si="24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3"/>
        <v>0</v>
      </c>
      <c r="R2575" s="8" t="e">
        <f t="shared" si="240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14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241"/>
        <v>42508.825752314813</v>
      </c>
      <c r="K2576">
        <v>1461786545</v>
      </c>
      <c r="L2576" s="16">
        <f t="shared" si="24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3"/>
        <v>0</v>
      </c>
      <c r="R2576" s="8" t="e">
        <f t="shared" si="240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14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241"/>
        <v>42016.108726851846</v>
      </c>
      <c r="K2577">
        <v>1418438194</v>
      </c>
      <c r="L2577" s="16">
        <f t="shared" si="24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3"/>
        <v>0</v>
      </c>
      <c r="R2577" s="8" t="e">
        <f t="shared" si="240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14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241"/>
        <v>42104.968136574069</v>
      </c>
      <c r="K2578">
        <v>1424823247</v>
      </c>
      <c r="L2578" s="16">
        <f t="shared" si="24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3"/>
        <v>0</v>
      </c>
      <c r="R2578" s="8" t="e">
        <f t="shared" si="240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14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241"/>
        <v>41855.820567129631</v>
      </c>
      <c r="K2579">
        <v>1405021297</v>
      </c>
      <c r="L2579" s="16">
        <f t="shared" si="24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3"/>
        <v>0</v>
      </c>
      <c r="R2579" s="8" t="e">
        <f t="shared" si="240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14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241"/>
        <v>42286.708333333328</v>
      </c>
      <c r="K2580">
        <v>1440203579</v>
      </c>
      <c r="L2580" s="16">
        <f t="shared" si="24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3"/>
        <v>0</v>
      </c>
      <c r="R2580" s="8" t="e">
        <f t="shared" si="240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14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241"/>
        <v>41897.829895833333</v>
      </c>
      <c r="K2581">
        <v>1405626903</v>
      </c>
      <c r="L2581" s="16">
        <f t="shared" si="24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3"/>
        <v>1.3849999999999999E-3</v>
      </c>
      <c r="R2581" s="8">
        <f t="shared" si="240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14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241"/>
        <v>42140.125</v>
      </c>
      <c r="K2582">
        <v>1429170603</v>
      </c>
      <c r="L2582" s="16">
        <f t="shared" si="24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3"/>
        <v>6.0000000000000001E-3</v>
      </c>
      <c r="R2582" s="8">
        <f t="shared" si="240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4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241"/>
        <v>42324.670115740737</v>
      </c>
      <c r="K2583">
        <v>1445094298</v>
      </c>
      <c r="L2583" s="16">
        <f t="shared" si="24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3"/>
        <v>0.106</v>
      </c>
      <c r="R2583" s="8">
        <f t="shared" si="240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4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241"/>
        <v>42672.988819444443</v>
      </c>
      <c r="K2584">
        <v>1475192634</v>
      </c>
      <c r="L2584" s="16">
        <f t="shared" si="24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3"/>
        <v>1.1111111111111112E-5</v>
      </c>
      <c r="R2584" s="8">
        <f t="shared" si="240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4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241"/>
        <v>42079.727777777778</v>
      </c>
      <c r="K2585">
        <v>1421346480</v>
      </c>
      <c r="L2585" s="16">
        <f t="shared" si="24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3"/>
        <v>5.0000000000000001E-3</v>
      </c>
      <c r="R2585" s="8">
        <f t="shared" si="240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4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241"/>
        <v>42170.173252314817</v>
      </c>
      <c r="K2586">
        <v>1431749369</v>
      </c>
      <c r="L2586" s="16">
        <f t="shared" si="24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3"/>
        <v>0</v>
      </c>
      <c r="R2586" s="8" t="e">
        <f t="shared" si="240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4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241"/>
        <v>41825.963333333333</v>
      </c>
      <c r="K2587">
        <v>1402009632</v>
      </c>
      <c r="L2587" s="16">
        <f t="shared" si="24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3"/>
        <v>1.6666666666666668E-3</v>
      </c>
      <c r="R2587" s="8">
        <f t="shared" si="240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4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241"/>
        <v>42363.330277777779</v>
      </c>
      <c r="K2588">
        <v>1448438136</v>
      </c>
      <c r="L2588" s="16">
        <f t="shared" si="24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3"/>
        <v>1.6666666666666668E-3</v>
      </c>
      <c r="R2588" s="8">
        <f t="shared" si="240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4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241"/>
        <v>42368.675381944442</v>
      </c>
      <c r="K2589">
        <v>1448899953</v>
      </c>
      <c r="L2589" s="16">
        <f t="shared" si="24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3"/>
        <v>2.4340000000000001E-2</v>
      </c>
      <c r="R2589" s="8">
        <f t="shared" si="240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4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241"/>
        <v>42094.551388888889</v>
      </c>
      <c r="K2590">
        <v>1423325626</v>
      </c>
      <c r="L2590" s="16">
        <f t="shared" si="24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3"/>
        <v>3.8833333333333331E-2</v>
      </c>
      <c r="R2590" s="8">
        <f t="shared" si="240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4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241"/>
        <v>42452.494525462964</v>
      </c>
      <c r="K2591">
        <v>1456145527</v>
      </c>
      <c r="L2591" s="16">
        <f t="shared" si="24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3"/>
        <v>1E-4</v>
      </c>
      <c r="R2591" s="8">
        <f t="shared" si="240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4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241"/>
        <v>42395.589085648149</v>
      </c>
      <c r="K2592">
        <v>1453212497</v>
      </c>
      <c r="L2592" s="16">
        <f t="shared" si="24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3"/>
        <v>0</v>
      </c>
      <c r="R2592" s="8" t="e">
        <f t="shared" si="240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4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241"/>
        <v>42442.864861111113</v>
      </c>
      <c r="K2593">
        <v>1452721524</v>
      </c>
      <c r="L2593" s="16">
        <f t="shared" si="24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3"/>
        <v>1.7333333333333333E-2</v>
      </c>
      <c r="R2593" s="8">
        <f t="shared" si="240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4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241"/>
        <v>41917.801168981481</v>
      </c>
      <c r="K2594">
        <v>1409944421</v>
      </c>
      <c r="L2594" s="16">
        <f t="shared" si="24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3"/>
        <v>1.6666666666666668E-3</v>
      </c>
      <c r="R2594" s="8">
        <f t="shared" si="240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4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241"/>
        <v>42119.84520833334</v>
      </c>
      <c r="K2595">
        <v>1427401026</v>
      </c>
      <c r="L2595" s="16">
        <f t="shared" si="24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3"/>
        <v>0</v>
      </c>
      <c r="R2595" s="8" t="e">
        <f t="shared" si="240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4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241"/>
        <v>41858.967916666668</v>
      </c>
      <c r="K2596">
        <v>1404861228</v>
      </c>
      <c r="L2596" s="16">
        <f t="shared" si="24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3"/>
        <v>1.2500000000000001E-5</v>
      </c>
      <c r="R2596" s="8">
        <f t="shared" si="240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4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241"/>
        <v>42790.244212962964</v>
      </c>
      <c r="K2597">
        <v>1485323500</v>
      </c>
      <c r="L2597" s="16">
        <f t="shared" si="24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3"/>
        <v>0.12166666666666667</v>
      </c>
      <c r="R2597" s="8">
        <f t="shared" si="240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4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241"/>
        <v>41858.664456018516</v>
      </c>
      <c r="K2598">
        <v>1404835009</v>
      </c>
      <c r="L2598" s="16">
        <f t="shared" si="24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3"/>
        <v>0.23588571428571428</v>
      </c>
      <c r="R2598" s="8">
        <f t="shared" si="240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4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241"/>
        <v>42540.341631944444</v>
      </c>
      <c r="K2599">
        <v>1463731917</v>
      </c>
      <c r="L2599" s="16">
        <f t="shared" si="24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3"/>
        <v>5.6666666666666664E-2</v>
      </c>
      <c r="R2599" s="8">
        <f t="shared" si="240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4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241"/>
        <v>42270.840289351851</v>
      </c>
      <c r="K2600">
        <v>1440447001</v>
      </c>
      <c r="L2600" s="16">
        <f t="shared" si="24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3"/>
        <v>0.39</v>
      </c>
      <c r="R2600" s="8">
        <f t="shared" si="240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4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241"/>
        <v>41854.754016203704</v>
      </c>
      <c r="K2601">
        <v>1403201147</v>
      </c>
      <c r="L2601" s="16">
        <f t="shared" si="24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3"/>
        <v>9.9546510341776348E-3</v>
      </c>
      <c r="R2601" s="8">
        <f t="shared" si="240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4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241"/>
        <v>42454.858796296292</v>
      </c>
      <c r="K2602">
        <v>1453757800</v>
      </c>
      <c r="L2602" s="16">
        <f t="shared" si="24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3"/>
        <v>6.9320000000000007E-2</v>
      </c>
      <c r="R2602" s="8">
        <f t="shared" si="240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14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241"/>
        <v>41165.165972222225</v>
      </c>
      <c r="K2603">
        <v>1346276349</v>
      </c>
      <c r="L2603" s="16">
        <f t="shared" si="24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3"/>
        <v>6.6139999999999999</v>
      </c>
      <c r="R2603" s="8">
        <f t="shared" si="240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14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241"/>
        <v>41955.888888888891</v>
      </c>
      <c r="K2604">
        <v>1412358968</v>
      </c>
      <c r="L2604" s="16">
        <f t="shared" si="24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3"/>
        <v>3.2609166666666667</v>
      </c>
      <c r="R2604" s="8">
        <f t="shared" si="240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14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241"/>
        <v>41631.912662037037</v>
      </c>
      <c r="K2605">
        <v>1386626054</v>
      </c>
      <c r="L2605" s="16">
        <f t="shared" si="24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3"/>
        <v>1.0148571428571429</v>
      </c>
      <c r="R2605" s="8">
        <f t="shared" si="240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14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241"/>
        <v>41028.051192129627</v>
      </c>
      <c r="K2606">
        <v>1333070023</v>
      </c>
      <c r="L2606" s="16">
        <f t="shared" si="24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3"/>
        <v>1.0421799999999999</v>
      </c>
      <c r="R2606" s="8">
        <f t="shared" si="240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14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241"/>
        <v>42538.541550925926</v>
      </c>
      <c r="K2607">
        <v>1463576390</v>
      </c>
      <c r="L2607" s="16">
        <f t="shared" si="24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3"/>
        <v>1.0742157000000001</v>
      </c>
      <c r="R2607" s="8">
        <f t="shared" si="240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14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241"/>
        <v>41758.712754629632</v>
      </c>
      <c r="K2608">
        <v>1396026382</v>
      </c>
      <c r="L2608" s="16">
        <f t="shared" si="24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3"/>
        <v>1.1005454545454545</v>
      </c>
      <c r="R2608" s="8">
        <f t="shared" si="240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14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241"/>
        <v>42228.083333333328</v>
      </c>
      <c r="K2609">
        <v>1435611572</v>
      </c>
      <c r="L2609" s="16">
        <f t="shared" si="24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3"/>
        <v>4.077</v>
      </c>
      <c r="R2609" s="8">
        <f t="shared" si="240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14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241"/>
        <v>42809</v>
      </c>
      <c r="K2610">
        <v>1485976468</v>
      </c>
      <c r="L2610" s="16">
        <f t="shared" si="24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3"/>
        <v>2.2392500000000002</v>
      </c>
      <c r="R2610" s="8">
        <f t="shared" si="240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14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241"/>
        <v>41105.237858796296</v>
      </c>
      <c r="K2611">
        <v>1339738951</v>
      </c>
      <c r="L2611" s="16">
        <f t="shared" si="24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3"/>
        <v>3.038011142857143</v>
      </c>
      <c r="R2611" s="8">
        <f t="shared" si="240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14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241"/>
        <v>42604.290972222225</v>
      </c>
      <c r="K2612">
        <v>1468444125</v>
      </c>
      <c r="L2612" s="16">
        <f t="shared" si="24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3"/>
        <v>1.4132510432681749</v>
      </c>
      <c r="R2612" s="8">
        <f t="shared" si="240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14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241"/>
        <v>42737.957638888889</v>
      </c>
      <c r="K2613">
        <v>1480493014</v>
      </c>
      <c r="L2613" s="16">
        <f t="shared" si="24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3"/>
        <v>27.906363636363636</v>
      </c>
      <c r="R2613" s="8">
        <f t="shared" si="240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14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241"/>
        <v>42013.143171296295</v>
      </c>
      <c r="K2614">
        <v>1418095570</v>
      </c>
      <c r="L2614" s="16">
        <f t="shared" si="24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3"/>
        <v>1.7176130000000001</v>
      </c>
      <c r="R2614" s="8">
        <f t="shared" si="240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14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241"/>
        <v>41173.81821759259</v>
      </c>
      <c r="K2615">
        <v>1345664294</v>
      </c>
      <c r="L2615" s="16">
        <f t="shared" si="24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3"/>
        <v>1.0101333333333333</v>
      </c>
      <c r="R2615" s="8">
        <f t="shared" si="240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14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241"/>
        <v>41759.208333333336</v>
      </c>
      <c r="K2616">
        <v>1396371612</v>
      </c>
      <c r="L2616" s="16">
        <f t="shared" si="24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3"/>
        <v>1.02</v>
      </c>
      <c r="R2616" s="8">
        <f t="shared" si="240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14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241"/>
        <v>42490.5</v>
      </c>
      <c r="K2617">
        <v>1458820564</v>
      </c>
      <c r="L2617" s="16">
        <f t="shared" si="24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3"/>
        <v>1.6976511744127936</v>
      </c>
      <c r="R2617" s="8">
        <f t="shared" si="240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14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241"/>
        <v>42241.99454861111</v>
      </c>
      <c r="K2618">
        <v>1437954729</v>
      </c>
      <c r="L2618" s="16">
        <f t="shared" si="24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3"/>
        <v>1.14534</v>
      </c>
      <c r="R2618" s="8">
        <f t="shared" si="240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14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241"/>
        <v>41932.874432870369</v>
      </c>
      <c r="K2619">
        <v>1411246751</v>
      </c>
      <c r="L2619" s="16">
        <f t="shared" si="24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3"/>
        <v>8.7759999999999998</v>
      </c>
      <c r="R2619" s="8">
        <f t="shared" si="240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14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241"/>
        <v>42339.834039351852</v>
      </c>
      <c r="K2620">
        <v>1443812461</v>
      </c>
      <c r="L2620" s="16">
        <f t="shared" si="24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3"/>
        <v>1.0538666666666667</v>
      </c>
      <c r="R2620" s="8">
        <f t="shared" si="240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14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241"/>
        <v>42300.458333333328</v>
      </c>
      <c r="K2621">
        <v>1443302004</v>
      </c>
      <c r="L2621" s="16">
        <f t="shared" si="24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3"/>
        <v>1.8839999999999999</v>
      </c>
      <c r="R2621" s="8">
        <f t="shared" si="240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14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241"/>
        <v>42288.041666666672</v>
      </c>
      <c r="K2622">
        <v>1441339242</v>
      </c>
      <c r="L2622" s="16">
        <f t="shared" si="24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3"/>
        <v>1.436523076923077</v>
      </c>
      <c r="R2622" s="8">
        <f t="shared" si="240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14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241"/>
        <v>42145.74754629629</v>
      </c>
      <c r="K2623">
        <v>1429638988</v>
      </c>
      <c r="L2623" s="16">
        <f t="shared" si="24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3"/>
        <v>1.4588000000000001</v>
      </c>
      <c r="R2623" s="8">
        <f t="shared" si="240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14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241"/>
        <v>42734.74324074074</v>
      </c>
      <c r="K2624">
        <v>1479232216</v>
      </c>
      <c r="L2624" s="16">
        <f t="shared" si="24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3"/>
        <v>1.3118399999999999</v>
      </c>
      <c r="R2624" s="8">
        <f t="shared" si="240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14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241"/>
        <v>42706.256550925929</v>
      </c>
      <c r="K2625">
        <v>1479449366</v>
      </c>
      <c r="L2625" s="16">
        <f t="shared" si="24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3"/>
        <v>1.1399999999999999</v>
      </c>
      <c r="R2625" s="8">
        <f t="shared" si="240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14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si="241"/>
        <v>41165.42155092593</v>
      </c>
      <c r="K2626">
        <v>1345716422</v>
      </c>
      <c r="L2626" s="16">
        <f t="shared" si="24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3"/>
        <v>13.794206249999998</v>
      </c>
      <c r="R2626" s="8">
        <f t="shared" ref="R2626:R2689" si="246">pledged/backers_count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14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ref="J2627:J2690" si="247">(((I2627/60)/60)/24)+DATE(1970,1,1)</f>
        <v>42683.851944444439</v>
      </c>
      <c r="K2627">
        <v>1476559608</v>
      </c>
      <c r="L2627" s="16">
        <f t="shared" ref="L2627:L2690" si="248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9">E2627/D2627</f>
        <v>9.56</v>
      </c>
      <c r="R2627" s="8">
        <f t="shared" si="246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14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247"/>
        <v>42158.628113425926</v>
      </c>
      <c r="K2628">
        <v>1430751869</v>
      </c>
      <c r="L2628" s="16">
        <f t="shared" si="248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9"/>
        <v>1.1200000000000001</v>
      </c>
      <c r="R2628" s="8">
        <f t="shared" si="246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14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247"/>
        <v>42334.871076388896</v>
      </c>
      <c r="K2629">
        <v>1445975661</v>
      </c>
      <c r="L2629" s="16">
        <f t="shared" si="248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9"/>
        <v>6.4666666666666668</v>
      </c>
      <c r="R2629" s="8">
        <f t="shared" si="246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14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247"/>
        <v>41973.966053240743</v>
      </c>
      <c r="K2630">
        <v>1415661067</v>
      </c>
      <c r="L2630" s="16">
        <f t="shared" si="248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9"/>
        <v>1.1036948748510131</v>
      </c>
      <c r="R2630" s="8">
        <f t="shared" si="246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14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247"/>
        <v>42138.538449074069</v>
      </c>
      <c r="K2631">
        <v>1429016122</v>
      </c>
      <c r="L2631" s="16">
        <f t="shared" si="248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9"/>
        <v>1.2774000000000001</v>
      </c>
      <c r="R2631" s="8">
        <f t="shared" si="246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14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247"/>
        <v>42551.416666666672</v>
      </c>
      <c r="K2632">
        <v>1464921112</v>
      </c>
      <c r="L2632" s="16">
        <f t="shared" si="248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9"/>
        <v>1.579</v>
      </c>
      <c r="R2632" s="8">
        <f t="shared" si="246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14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247"/>
        <v>42246.169293981482</v>
      </c>
      <c r="K2633">
        <v>1438488227</v>
      </c>
      <c r="L2633" s="16">
        <f t="shared" si="248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9"/>
        <v>1.1466525000000001</v>
      </c>
      <c r="R2633" s="8">
        <f t="shared" si="246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14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247"/>
        <v>42519.061793981484</v>
      </c>
      <c r="K2634">
        <v>1462325339</v>
      </c>
      <c r="L2634" s="16">
        <f t="shared" si="24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9"/>
        <v>1.3700934579439252</v>
      </c>
      <c r="R2634" s="8">
        <f t="shared" si="246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14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247"/>
        <v>41697.958333333336</v>
      </c>
      <c r="K2635">
        <v>1390938332</v>
      </c>
      <c r="L2635" s="16">
        <f t="shared" si="24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9"/>
        <v>3.5461999999999998</v>
      </c>
      <c r="R2635" s="8">
        <f t="shared" si="246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14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247"/>
        <v>42642.656493055561</v>
      </c>
      <c r="K2636">
        <v>1472571921</v>
      </c>
      <c r="L2636" s="16">
        <f t="shared" si="24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9"/>
        <v>1.0602150537634409</v>
      </c>
      <c r="R2636" s="8">
        <f t="shared" si="246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14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247"/>
        <v>42072.909270833334</v>
      </c>
      <c r="K2637">
        <v>1422917361</v>
      </c>
      <c r="L2637" s="16">
        <f t="shared" si="24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9"/>
        <v>1</v>
      </c>
      <c r="R2637" s="8">
        <f t="shared" si="246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14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247"/>
        <v>42659.041666666672</v>
      </c>
      <c r="K2638">
        <v>1474641914</v>
      </c>
      <c r="L2638" s="16">
        <f t="shared" si="24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9"/>
        <v>1.873</v>
      </c>
      <c r="R2638" s="8">
        <f t="shared" si="246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14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247"/>
        <v>42655.549479166672</v>
      </c>
      <c r="K2639">
        <v>1474895475</v>
      </c>
      <c r="L2639" s="16">
        <f t="shared" si="24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9"/>
        <v>1.6619999999999999</v>
      </c>
      <c r="R2639" s="8">
        <f t="shared" si="246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14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247"/>
        <v>42019.913136574076</v>
      </c>
      <c r="K2640">
        <v>1418766895</v>
      </c>
      <c r="L2640" s="16">
        <f t="shared" si="24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9"/>
        <v>1.0172910662824208</v>
      </c>
      <c r="R2640" s="8">
        <f t="shared" si="246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14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247"/>
        <v>42054.86513888889</v>
      </c>
      <c r="K2641">
        <v>1421786748</v>
      </c>
      <c r="L2641" s="16">
        <f t="shared" si="24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9"/>
        <v>1.64</v>
      </c>
      <c r="R2641" s="8">
        <f t="shared" si="246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14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247"/>
        <v>42163.160578703704</v>
      </c>
      <c r="K2642">
        <v>1428551474</v>
      </c>
      <c r="L2642" s="16">
        <f t="shared" si="24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9"/>
        <v>1.0566666666666666</v>
      </c>
      <c r="R2642" s="8">
        <f t="shared" si="246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4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247"/>
        <v>41897.839583333334</v>
      </c>
      <c r="K2643">
        <v>1409341863</v>
      </c>
      <c r="L2643" s="16">
        <f t="shared" si="24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9"/>
        <v>0.01</v>
      </c>
      <c r="R2643" s="8">
        <f t="shared" si="246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4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247"/>
        <v>42566.289583333331</v>
      </c>
      <c r="K2644">
        <v>1465970108</v>
      </c>
      <c r="L2644" s="16">
        <f t="shared" si="24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9"/>
        <v>0</v>
      </c>
      <c r="R2644" s="8" t="e">
        <f t="shared" si="246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14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247"/>
        <v>42725.332638888889</v>
      </c>
      <c r="K2645">
        <v>1479218315</v>
      </c>
      <c r="L2645" s="16">
        <f t="shared" si="24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9"/>
        <v>0.33559730999999998</v>
      </c>
      <c r="R2645" s="8">
        <f t="shared" si="246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14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247"/>
        <v>42804.792071759264</v>
      </c>
      <c r="K2646">
        <v>1486580435</v>
      </c>
      <c r="L2646" s="16">
        <f t="shared" si="24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9"/>
        <v>2.053E-2</v>
      </c>
      <c r="R2646" s="8">
        <f t="shared" si="246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14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247"/>
        <v>41951.884293981479</v>
      </c>
      <c r="K2647">
        <v>1412885603</v>
      </c>
      <c r="L2647" s="16">
        <f t="shared" si="24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9"/>
        <v>0.105</v>
      </c>
      <c r="R2647" s="8">
        <f t="shared" si="246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14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247"/>
        <v>42256.313298611116</v>
      </c>
      <c r="K2648">
        <v>1439191869</v>
      </c>
      <c r="L2648" s="16">
        <f t="shared" si="24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9"/>
        <v>8.4172839999999999E-2</v>
      </c>
      <c r="R2648" s="8">
        <f t="shared" si="246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14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247"/>
        <v>42230.261793981481</v>
      </c>
      <c r="K2649">
        <v>1436941019</v>
      </c>
      <c r="L2649" s="16">
        <f t="shared" si="24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9"/>
        <v>1.44E-2</v>
      </c>
      <c r="R2649" s="8">
        <f t="shared" si="246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14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247"/>
        <v>42438.714814814812</v>
      </c>
      <c r="K2650">
        <v>1454951360</v>
      </c>
      <c r="L2650" s="16">
        <f t="shared" si="24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9"/>
        <v>8.8333333333333337E-3</v>
      </c>
      <c r="R2650" s="8">
        <f t="shared" si="246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14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247"/>
        <v>42401.99700231482</v>
      </c>
      <c r="K2651">
        <v>1449186941</v>
      </c>
      <c r="L2651" s="16">
        <f t="shared" si="24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9"/>
        <v>9.9200000000000004E-4</v>
      </c>
      <c r="R2651" s="8">
        <f t="shared" si="246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14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247"/>
        <v>42725.624340277776</v>
      </c>
      <c r="K2652">
        <v>1479740343</v>
      </c>
      <c r="L2652" s="16">
        <f t="shared" si="24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9"/>
        <v>5.966666666666667E-3</v>
      </c>
      <c r="R2652" s="8">
        <f t="shared" si="246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14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247"/>
        <v>42355.805659722217</v>
      </c>
      <c r="K2653">
        <v>1447960809</v>
      </c>
      <c r="L2653" s="16">
        <f t="shared" si="24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9"/>
        <v>1.8689285714285714E-2</v>
      </c>
      <c r="R2653" s="8">
        <f t="shared" si="246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14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247"/>
        <v>41983.158854166672</v>
      </c>
      <c r="K2654">
        <v>1415591325</v>
      </c>
      <c r="L2654" s="16">
        <f t="shared" si="24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9"/>
        <v>8.8500000000000002E-3</v>
      </c>
      <c r="R2654" s="8">
        <f t="shared" si="246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14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247"/>
        <v>41803.166666666664</v>
      </c>
      <c r="K2655">
        <v>1399909127</v>
      </c>
      <c r="L2655" s="16">
        <f t="shared" si="24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9"/>
        <v>0.1152156862745098</v>
      </c>
      <c r="R2655" s="8">
        <f t="shared" si="246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14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247"/>
        <v>42115.559328703705</v>
      </c>
      <c r="K2656">
        <v>1424442326</v>
      </c>
      <c r="L2656" s="16">
        <f t="shared" si="24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9"/>
        <v>5.1000000000000004E-4</v>
      </c>
      <c r="R2656" s="8">
        <f t="shared" si="246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14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247"/>
        <v>42409.833333333328</v>
      </c>
      <c r="K2657">
        <v>1452631647</v>
      </c>
      <c r="L2657" s="16">
        <f t="shared" si="24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9"/>
        <v>0.21033333333333334</v>
      </c>
      <c r="R2657" s="8">
        <f t="shared" si="246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14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247"/>
        <v>42806.791666666672</v>
      </c>
      <c r="K2658">
        <v>1485966688</v>
      </c>
      <c r="L2658" s="16">
        <f t="shared" si="24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9"/>
        <v>0.11436666666666667</v>
      </c>
      <c r="R2658" s="8">
        <f t="shared" si="246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14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247"/>
        <v>42585.0625</v>
      </c>
      <c r="K2659">
        <v>1467325053</v>
      </c>
      <c r="L2659" s="16">
        <f t="shared" si="24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9"/>
        <v>0.18737933333333334</v>
      </c>
      <c r="R2659" s="8">
        <f t="shared" si="246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14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247"/>
        <v>42581.884189814817</v>
      </c>
      <c r="K2660">
        <v>1467321194</v>
      </c>
      <c r="L2660" s="16">
        <f t="shared" si="24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9"/>
        <v>9.2857142857142856E-4</v>
      </c>
      <c r="R2660" s="8">
        <f t="shared" si="246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14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247"/>
        <v>42112.069560185191</v>
      </c>
      <c r="K2661">
        <v>1426729210</v>
      </c>
      <c r="L2661" s="16">
        <f t="shared" si="24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9"/>
        <v>2.720408163265306E-2</v>
      </c>
      <c r="R2661" s="8">
        <f t="shared" si="246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14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247"/>
        <v>42332.754837962959</v>
      </c>
      <c r="K2662">
        <v>1443200818</v>
      </c>
      <c r="L2662" s="16">
        <f t="shared" si="24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9"/>
        <v>9.5E-4</v>
      </c>
      <c r="R2662" s="8">
        <f t="shared" si="246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14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247"/>
        <v>41572.958449074074</v>
      </c>
      <c r="K2663">
        <v>1380150010</v>
      </c>
      <c r="L2663" s="16">
        <f t="shared" si="24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9"/>
        <v>1.0289999999999999</v>
      </c>
      <c r="R2663" s="8">
        <f t="shared" si="246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14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247"/>
        <v>42237.746678240743</v>
      </c>
      <c r="K2664">
        <v>1437587713</v>
      </c>
      <c r="L2664" s="16">
        <f t="shared" si="24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9"/>
        <v>1.0680000000000001</v>
      </c>
      <c r="R2664" s="8">
        <f t="shared" si="246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14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247"/>
        <v>42251.625</v>
      </c>
      <c r="K2665">
        <v>1438873007</v>
      </c>
      <c r="L2665" s="16">
        <f t="shared" si="24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9"/>
        <v>1.0459624999999999</v>
      </c>
      <c r="R2665" s="8">
        <f t="shared" si="246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14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247"/>
        <v>42347.290972222225</v>
      </c>
      <c r="K2666">
        <v>1446683797</v>
      </c>
      <c r="L2666" s="16">
        <f t="shared" si="24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9"/>
        <v>1.0342857142857143</v>
      </c>
      <c r="R2666" s="8">
        <f t="shared" si="246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14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247"/>
        <v>42128.895532407405</v>
      </c>
      <c r="K2667">
        <v>1426886974</v>
      </c>
      <c r="L2667" s="16">
        <f t="shared" si="24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9"/>
        <v>1.2314285714285715</v>
      </c>
      <c r="R2667" s="8">
        <f t="shared" si="246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14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247"/>
        <v>42272.875</v>
      </c>
      <c r="K2668">
        <v>1440008439</v>
      </c>
      <c r="L2668" s="16">
        <f t="shared" si="24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9"/>
        <v>1.592951</v>
      </c>
      <c r="R2668" s="8">
        <f t="shared" si="246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14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247"/>
        <v>42410.926111111112</v>
      </c>
      <c r="K2669">
        <v>1452550416</v>
      </c>
      <c r="L2669" s="16">
        <f t="shared" si="24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9"/>
        <v>1.1066666666666667</v>
      </c>
      <c r="R2669" s="8">
        <f t="shared" si="246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14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247"/>
        <v>42317.60555555555</v>
      </c>
      <c r="K2670">
        <v>1443449265</v>
      </c>
      <c r="L2670" s="16">
        <f t="shared" si="24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9"/>
        <v>1.7070000000000001</v>
      </c>
      <c r="R2670" s="8">
        <f t="shared" si="246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14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247"/>
        <v>42379.035833333335</v>
      </c>
      <c r="K2671">
        <v>1447203096</v>
      </c>
      <c r="L2671" s="16">
        <f t="shared" si="24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9"/>
        <v>1.25125</v>
      </c>
      <c r="R2671" s="8">
        <f t="shared" si="246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4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247"/>
        <v>41849.020601851851</v>
      </c>
      <c r="K2672">
        <v>1404174580</v>
      </c>
      <c r="L2672" s="16">
        <f t="shared" si="24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9"/>
        <v>6.4158609339642042E-2</v>
      </c>
      <c r="R2672" s="8">
        <f t="shared" si="246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4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247"/>
        <v>41992.818055555559</v>
      </c>
      <c r="K2673">
        <v>1416419916</v>
      </c>
      <c r="L2673" s="16">
        <f t="shared" si="24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9"/>
        <v>0.11344</v>
      </c>
      <c r="R2673" s="8">
        <f t="shared" si="246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4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247"/>
        <v>42366.25</v>
      </c>
      <c r="K2674">
        <v>1449436390</v>
      </c>
      <c r="L2674" s="16">
        <f t="shared" si="24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9"/>
        <v>0.33189999999999997</v>
      </c>
      <c r="R2674" s="8">
        <f t="shared" si="246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4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247"/>
        <v>41941.947916666664</v>
      </c>
      <c r="K2675">
        <v>1412081999</v>
      </c>
      <c r="L2675" s="16">
        <f t="shared" si="24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9"/>
        <v>0.27579999999999999</v>
      </c>
      <c r="R2675" s="8">
        <f t="shared" si="246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4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247"/>
        <v>42556.207638888889</v>
      </c>
      <c r="K2676">
        <v>1465398670</v>
      </c>
      <c r="L2676" s="16">
        <f t="shared" si="24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9"/>
        <v>0.62839999999999996</v>
      </c>
      <c r="R2676" s="8">
        <f t="shared" si="246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4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247"/>
        <v>41953.899178240739</v>
      </c>
      <c r="K2677">
        <v>1413059689</v>
      </c>
      <c r="L2677" s="16">
        <f t="shared" si="24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9"/>
        <v>7.5880000000000003E-2</v>
      </c>
      <c r="R2677" s="8">
        <f t="shared" si="246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4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247"/>
        <v>42512.624699074076</v>
      </c>
      <c r="K2678">
        <v>1461337174</v>
      </c>
      <c r="L2678" s="16">
        <f t="shared" si="24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9"/>
        <v>0.50380952380952382</v>
      </c>
      <c r="R2678" s="8">
        <f t="shared" si="246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4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247"/>
        <v>41823.029432870368</v>
      </c>
      <c r="K2679">
        <v>1401756143</v>
      </c>
      <c r="L2679" s="16">
        <f t="shared" si="24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9"/>
        <v>0.17512820512820512</v>
      </c>
      <c r="R2679" s="8">
        <f t="shared" si="246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4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247"/>
        <v>42271.798206018517</v>
      </c>
      <c r="K2680">
        <v>1440529765</v>
      </c>
      <c r="L2680" s="16">
        <f t="shared" si="24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9"/>
        <v>1.3750000000000001E-4</v>
      </c>
      <c r="R2680" s="8">
        <f t="shared" si="246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4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247"/>
        <v>42063.001087962963</v>
      </c>
      <c r="K2681">
        <v>1422489694</v>
      </c>
      <c r="L2681" s="16">
        <f t="shared" si="24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9"/>
        <v>3.3E-3</v>
      </c>
      <c r="R2681" s="8">
        <f t="shared" si="246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4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247"/>
        <v>42466.170034722221</v>
      </c>
      <c r="K2682">
        <v>1457327091</v>
      </c>
      <c r="L2682" s="16">
        <f t="shared" si="24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9"/>
        <v>8.6250000000000007E-3</v>
      </c>
      <c r="R2682" s="8">
        <f t="shared" si="246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4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247"/>
        <v>41830.895254629628</v>
      </c>
      <c r="K2683">
        <v>1402867750</v>
      </c>
      <c r="L2683" s="16">
        <f t="shared" si="24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9"/>
        <v>6.875E-3</v>
      </c>
      <c r="R2683" s="8">
        <f t="shared" si="246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4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247"/>
        <v>41965.249305555553</v>
      </c>
      <c r="K2684">
        <v>1413838540</v>
      </c>
      <c r="L2684" s="16">
        <f t="shared" si="24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9"/>
        <v>0.28299999999999997</v>
      </c>
      <c r="R2684" s="8">
        <f t="shared" si="246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4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247"/>
        <v>42064.75509259259</v>
      </c>
      <c r="K2685">
        <v>1422641240</v>
      </c>
      <c r="L2685" s="16">
        <f t="shared" si="24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9"/>
        <v>2.3999999999999998E-3</v>
      </c>
      <c r="R2685" s="8">
        <f t="shared" si="246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4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247"/>
        <v>41860.914641203701</v>
      </c>
      <c r="K2686">
        <v>1404165425</v>
      </c>
      <c r="L2686" s="16">
        <f t="shared" si="24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9"/>
        <v>1.1428571428571429E-2</v>
      </c>
      <c r="R2686" s="8">
        <f t="shared" si="246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4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247"/>
        <v>42121.654282407413</v>
      </c>
      <c r="K2687">
        <v>1424968930</v>
      </c>
      <c r="L2687" s="16">
        <f t="shared" si="24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9"/>
        <v>2.0000000000000001E-4</v>
      </c>
      <c r="R2687" s="8">
        <f t="shared" si="246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4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247"/>
        <v>41912.974803240737</v>
      </c>
      <c r="K2688">
        <v>1410391423</v>
      </c>
      <c r="L2688" s="16">
        <f t="shared" si="24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9"/>
        <v>0</v>
      </c>
      <c r="R2688" s="8" t="e">
        <f t="shared" si="246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4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247"/>
        <v>42184.64025462963</v>
      </c>
      <c r="K2689">
        <v>1432999318</v>
      </c>
      <c r="L2689" s="16">
        <f t="shared" si="24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9"/>
        <v>0</v>
      </c>
      <c r="R2689" s="8" t="e">
        <f t="shared" si="246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4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si="247"/>
        <v>42059.125</v>
      </c>
      <c r="K2690">
        <v>1422067870</v>
      </c>
      <c r="L2690" s="16">
        <f t="shared" si="24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9"/>
        <v>1.48E-3</v>
      </c>
      <c r="R2690" s="8">
        <f t="shared" ref="R2690:R2753" si="252">pledged/backers_count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4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ref="J2691:J2754" si="253">(((I2691/60)/60)/24)+DATE(1970,1,1)</f>
        <v>42581.961689814809</v>
      </c>
      <c r="K2691">
        <v>1467327890</v>
      </c>
      <c r="L2691" s="16">
        <f t="shared" ref="L2691:L2754" si="25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5">E2691/D2691</f>
        <v>2.8571428571428571E-5</v>
      </c>
      <c r="R2691" s="8">
        <f t="shared" si="252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4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253"/>
        <v>42158.105046296296</v>
      </c>
      <c r="K2692">
        <v>1429410676</v>
      </c>
      <c r="L2692" s="16">
        <f t="shared" si="25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5"/>
        <v>0.107325</v>
      </c>
      <c r="R2692" s="8">
        <f t="shared" si="252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4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253"/>
        <v>42134.724039351851</v>
      </c>
      <c r="K2693">
        <v>1427390557</v>
      </c>
      <c r="L2693" s="16">
        <f t="shared" si="25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5"/>
        <v>5.3846153846153844E-4</v>
      </c>
      <c r="R2693" s="8">
        <f t="shared" si="252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4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253"/>
        <v>42088.292361111111</v>
      </c>
      <c r="K2694">
        <v>1424678460</v>
      </c>
      <c r="L2694" s="16">
        <f t="shared" si="25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5"/>
        <v>7.1428571428571426E-3</v>
      </c>
      <c r="R2694" s="8">
        <f t="shared" si="252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4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253"/>
        <v>41864.138495370367</v>
      </c>
      <c r="K2695">
        <v>1405307966</v>
      </c>
      <c r="L2695" s="16">
        <f t="shared" si="25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5"/>
        <v>8.0000000000000002E-3</v>
      </c>
      <c r="R2695" s="8">
        <f t="shared" si="252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4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253"/>
        <v>41908.140497685185</v>
      </c>
      <c r="K2696">
        <v>1409109739</v>
      </c>
      <c r="L2696" s="16">
        <f t="shared" si="25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5"/>
        <v>3.3333333333333335E-5</v>
      </c>
      <c r="R2696" s="8">
        <f t="shared" si="252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4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253"/>
        <v>42108.14025462963</v>
      </c>
      <c r="K2697">
        <v>1423801318</v>
      </c>
      <c r="L2697" s="16">
        <f t="shared" si="25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5"/>
        <v>4.7333333333333333E-3</v>
      </c>
      <c r="R2697" s="8">
        <f t="shared" si="252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4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253"/>
        <v>41998.844444444447</v>
      </c>
      <c r="K2698">
        <v>1416600960</v>
      </c>
      <c r="L2698" s="16">
        <f t="shared" si="25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5"/>
        <v>5.6500000000000002E-2</v>
      </c>
      <c r="R2698" s="8">
        <f t="shared" si="252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4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253"/>
        <v>42218.916666666672</v>
      </c>
      <c r="K2699">
        <v>1435876423</v>
      </c>
      <c r="L2699" s="16">
        <f t="shared" si="25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5"/>
        <v>0.26352173913043481</v>
      </c>
      <c r="R2699" s="8">
        <f t="shared" si="252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4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253"/>
        <v>41817.898240740738</v>
      </c>
      <c r="K2700">
        <v>1401312808</v>
      </c>
      <c r="L2700" s="16">
        <f t="shared" si="25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5"/>
        <v>3.2512500000000002E-3</v>
      </c>
      <c r="R2700" s="8">
        <f t="shared" si="252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4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253"/>
        <v>41859.896562499998</v>
      </c>
      <c r="K2701">
        <v>1404941463</v>
      </c>
      <c r="L2701" s="16">
        <f t="shared" si="25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5"/>
        <v>0</v>
      </c>
      <c r="R2701" s="8" t="e">
        <f t="shared" si="252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4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253"/>
        <v>41900.87467592593</v>
      </c>
      <c r="K2702">
        <v>1408481972</v>
      </c>
      <c r="L2702" s="16">
        <f t="shared" si="25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5"/>
        <v>7.0007000700070005E-3</v>
      </c>
      <c r="R2702" s="8">
        <f t="shared" si="252"/>
        <v>17.5</v>
      </c>
      <c r="S2702" t="str">
        <f t="shared" si="256"/>
        <v>food</v>
      </c>
      <c r="T2702" t="str">
        <f t="shared" si="257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14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253"/>
        <v>42832.733032407406</v>
      </c>
      <c r="K2703">
        <v>1488911734</v>
      </c>
      <c r="L2703" s="16">
        <f t="shared" si="25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5"/>
        <v>0.46176470588235297</v>
      </c>
      <c r="R2703" s="8">
        <f t="shared" si="252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14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253"/>
        <v>42830.760150462964</v>
      </c>
      <c r="K2704">
        <v>1488827677</v>
      </c>
      <c r="L2704" s="16">
        <f t="shared" si="25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5"/>
        <v>0.34410000000000002</v>
      </c>
      <c r="R2704" s="8">
        <f t="shared" si="252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14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253"/>
        <v>42816.648495370369</v>
      </c>
      <c r="K2705">
        <v>1485016430</v>
      </c>
      <c r="L2705" s="16">
        <f t="shared" si="25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5"/>
        <v>1.0375000000000001</v>
      </c>
      <c r="R2705" s="8">
        <f t="shared" si="252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14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253"/>
        <v>42830.820763888885</v>
      </c>
      <c r="K2706">
        <v>1487709714</v>
      </c>
      <c r="L2706" s="16">
        <f t="shared" si="25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5"/>
        <v>6.0263157894736845E-2</v>
      </c>
      <c r="R2706" s="8">
        <f t="shared" si="252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14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253"/>
        <v>42818.874513888892</v>
      </c>
      <c r="K2707">
        <v>1486504758</v>
      </c>
      <c r="L2707" s="16">
        <f t="shared" si="25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5"/>
        <v>0.10539393939393939</v>
      </c>
      <c r="R2707" s="8">
        <f t="shared" si="252"/>
        <v>217.375</v>
      </c>
      <c r="S2707" t="str">
        <f t="shared" si="256"/>
        <v>theater</v>
      </c>
      <c r="T2707" t="str">
        <f t="shared" si="257"/>
        <v>spaces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14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253"/>
        <v>41928.290972222225</v>
      </c>
      <c r="K2708">
        <v>1410937483</v>
      </c>
      <c r="L2708" s="16">
        <f t="shared" si="25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5"/>
        <v>1.1229714285714285</v>
      </c>
      <c r="R2708" s="8">
        <f t="shared" si="252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14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253"/>
        <v>41421.290972222225</v>
      </c>
      <c r="K2709">
        <v>1367088443</v>
      </c>
      <c r="L2709" s="16">
        <f t="shared" si="25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5"/>
        <v>3.50844625</v>
      </c>
      <c r="R2709" s="8">
        <f t="shared" si="252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14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253"/>
        <v>42572.698217592595</v>
      </c>
      <c r="K2710">
        <v>1463935526</v>
      </c>
      <c r="L2710" s="16">
        <f t="shared" si="25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5"/>
        <v>2.3321535</v>
      </c>
      <c r="R2710" s="8">
        <f t="shared" si="252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14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253"/>
        <v>42647.165972222225</v>
      </c>
      <c r="K2711">
        <v>1472528141</v>
      </c>
      <c r="L2711" s="16">
        <f t="shared" si="25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5"/>
        <v>1.01606</v>
      </c>
      <c r="R2711" s="8">
        <f t="shared" si="252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14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253"/>
        <v>41860.083333333336</v>
      </c>
      <c r="K2712">
        <v>1404797428</v>
      </c>
      <c r="L2712" s="16">
        <f t="shared" si="25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5"/>
        <v>1.5390035000000002</v>
      </c>
      <c r="R2712" s="8">
        <f t="shared" si="252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14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253"/>
        <v>41810.917361111111</v>
      </c>
      <c r="K2713">
        <v>1400694790</v>
      </c>
      <c r="L2713" s="16">
        <f t="shared" si="25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5"/>
        <v>1.007161125319693</v>
      </c>
      <c r="R2713" s="8">
        <f t="shared" si="252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14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253"/>
        <v>41468.75</v>
      </c>
      <c r="K2714">
        <v>1370568560</v>
      </c>
      <c r="L2714" s="16">
        <f t="shared" si="25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5"/>
        <v>1.3138181818181818</v>
      </c>
      <c r="R2714" s="8">
        <f t="shared" si="252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14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253"/>
        <v>42362.653749999998</v>
      </c>
      <c r="K2715">
        <v>1447515684</v>
      </c>
      <c r="L2715" s="16">
        <f t="shared" si="25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5"/>
        <v>1.0224133333333334</v>
      </c>
      <c r="R2715" s="8">
        <f t="shared" si="252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14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253"/>
        <v>42657.958333333328</v>
      </c>
      <c r="K2716">
        <v>1474040596</v>
      </c>
      <c r="L2716" s="16">
        <f t="shared" si="25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5"/>
        <v>1.1635599999999999</v>
      </c>
      <c r="R2716" s="8">
        <f t="shared" si="252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14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253"/>
        <v>42421.398472222223</v>
      </c>
      <c r="K2717">
        <v>1453109628</v>
      </c>
      <c r="L2717" s="16">
        <f t="shared" si="25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5"/>
        <v>2.6462241666666664</v>
      </c>
      <c r="R2717" s="8">
        <f t="shared" si="252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14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253"/>
        <v>42285.333252314813</v>
      </c>
      <c r="K2718">
        <v>1441699193</v>
      </c>
      <c r="L2718" s="16">
        <f t="shared" si="25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5"/>
        <v>1.1998010000000001</v>
      </c>
      <c r="R2718" s="8">
        <f t="shared" si="252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14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253"/>
        <v>41979.956585648149</v>
      </c>
      <c r="K2719">
        <v>1414015049</v>
      </c>
      <c r="L2719" s="16">
        <f t="shared" si="25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5"/>
        <v>1.2010400000000001</v>
      </c>
      <c r="R2719" s="8">
        <f t="shared" si="252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14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253"/>
        <v>42493.958333333328</v>
      </c>
      <c r="K2720">
        <v>1459865945</v>
      </c>
      <c r="L2720" s="16">
        <f t="shared" si="25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5"/>
        <v>1.0358333333333334</v>
      </c>
      <c r="R2720" s="8">
        <f t="shared" si="252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14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253"/>
        <v>42477.989513888882</v>
      </c>
      <c r="K2721">
        <v>1455756294</v>
      </c>
      <c r="L2721" s="16">
        <f t="shared" si="25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5"/>
        <v>1.0883333333333334</v>
      </c>
      <c r="R2721" s="8">
        <f t="shared" si="252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14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253"/>
        <v>42685.507557870369</v>
      </c>
      <c r="K2722">
        <v>1476270653</v>
      </c>
      <c r="L2722" s="16">
        <f t="shared" si="25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5"/>
        <v>1.1812400000000001</v>
      </c>
      <c r="R2722" s="8">
        <f t="shared" si="252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14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253"/>
        <v>41523.791666666664</v>
      </c>
      <c r="K2723">
        <v>1375880598</v>
      </c>
      <c r="L2723" s="16">
        <f t="shared" si="25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5"/>
        <v>14.62</v>
      </c>
      <c r="R2723" s="8">
        <f t="shared" si="252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14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253"/>
        <v>42764.857094907406</v>
      </c>
      <c r="K2724">
        <v>1480538053</v>
      </c>
      <c r="L2724" s="16">
        <f t="shared" si="25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5"/>
        <v>2.5253999999999999</v>
      </c>
      <c r="R2724" s="8">
        <f t="shared" si="252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14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253"/>
        <v>42004.880648148144</v>
      </c>
      <c r="K2725">
        <v>1414872488</v>
      </c>
      <c r="L2725" s="16">
        <f t="shared" si="25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5"/>
        <v>1.4005000000000001</v>
      </c>
      <c r="R2725" s="8">
        <f t="shared" si="252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14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253"/>
        <v>42231.32707175926</v>
      </c>
      <c r="K2726">
        <v>1436860259</v>
      </c>
      <c r="L2726" s="16">
        <f t="shared" si="25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5"/>
        <v>2.9687520259319289</v>
      </c>
      <c r="R2726" s="8">
        <f t="shared" si="252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14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253"/>
        <v>42795.744618055556</v>
      </c>
      <c r="K2727">
        <v>1484070735</v>
      </c>
      <c r="L2727" s="16">
        <f t="shared" si="25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5"/>
        <v>1.445425</v>
      </c>
      <c r="R2727" s="8">
        <f t="shared" si="252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14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253"/>
        <v>42482.579988425925</v>
      </c>
      <c r="K2728">
        <v>1458741311</v>
      </c>
      <c r="L2728" s="16">
        <f t="shared" si="25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5"/>
        <v>1.05745</v>
      </c>
      <c r="R2728" s="8">
        <f t="shared" si="252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14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253"/>
        <v>42223.676655092597</v>
      </c>
      <c r="K2729">
        <v>1436804063</v>
      </c>
      <c r="L2729" s="16">
        <f t="shared" si="25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5"/>
        <v>4.9321000000000002</v>
      </c>
      <c r="R2729" s="8">
        <f t="shared" si="252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14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253"/>
        <v>42368.59993055556</v>
      </c>
      <c r="K2730">
        <v>1448461434</v>
      </c>
      <c r="L2730" s="16">
        <f t="shared" si="25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5"/>
        <v>2.0182666666666669</v>
      </c>
      <c r="R2730" s="8">
        <f t="shared" si="252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14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253"/>
        <v>42125.240706018521</v>
      </c>
      <c r="K2731">
        <v>1427867197</v>
      </c>
      <c r="L2731" s="16">
        <f t="shared" si="25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5"/>
        <v>1.0444</v>
      </c>
      <c r="R2731" s="8">
        <f t="shared" si="252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14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253"/>
        <v>41386.541377314818</v>
      </c>
      <c r="K2732">
        <v>1363611575</v>
      </c>
      <c r="L2732" s="16">
        <f t="shared" si="25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5"/>
        <v>1.7029262962962963</v>
      </c>
      <c r="R2732" s="8">
        <f t="shared" si="252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14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253"/>
        <v>41930.166666666664</v>
      </c>
      <c r="K2733">
        <v>1408624622</v>
      </c>
      <c r="L2733" s="16">
        <f t="shared" si="25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5"/>
        <v>1.0430333333333333</v>
      </c>
      <c r="R2733" s="8">
        <f t="shared" si="252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14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253"/>
        <v>41422</v>
      </c>
      <c r="K2734">
        <v>1366917828</v>
      </c>
      <c r="L2734" s="16">
        <f t="shared" si="25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5"/>
        <v>1.1825000000000001</v>
      </c>
      <c r="R2734" s="8">
        <f t="shared" si="252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14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253"/>
        <v>42104.231180555551</v>
      </c>
      <c r="K2735">
        <v>1423463574</v>
      </c>
      <c r="L2735" s="16">
        <f t="shared" si="25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5"/>
        <v>1.07538</v>
      </c>
      <c r="R2735" s="8">
        <f t="shared" si="252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14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253"/>
        <v>42656.915972222225</v>
      </c>
      <c r="K2736">
        <v>1473782592</v>
      </c>
      <c r="L2736" s="16">
        <f t="shared" si="25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5"/>
        <v>22603</v>
      </c>
      <c r="R2736" s="8">
        <f t="shared" si="252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14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253"/>
        <v>41346.833333333336</v>
      </c>
      <c r="K2737">
        <v>1360551250</v>
      </c>
      <c r="L2737" s="16">
        <f t="shared" si="25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5"/>
        <v>9.7813466666666677</v>
      </c>
      <c r="R2737" s="8">
        <f t="shared" si="252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14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253"/>
        <v>41752.666354166664</v>
      </c>
      <c r="K2738">
        <v>1395676773</v>
      </c>
      <c r="L2738" s="16">
        <f t="shared" si="25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5"/>
        <v>1.2290000000000001</v>
      </c>
      <c r="R2738" s="8">
        <f t="shared" si="252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14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253"/>
        <v>41654.791666666664</v>
      </c>
      <c r="K2739">
        <v>1386108087</v>
      </c>
      <c r="L2739" s="16">
        <f t="shared" si="25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5"/>
        <v>2.4606080000000001</v>
      </c>
      <c r="R2739" s="8">
        <f t="shared" si="252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14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253"/>
        <v>42680.143564814818</v>
      </c>
      <c r="K2740">
        <v>1473218804</v>
      </c>
      <c r="L2740" s="16">
        <f t="shared" si="25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5"/>
        <v>1.4794</v>
      </c>
      <c r="R2740" s="8">
        <f t="shared" si="252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14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253"/>
        <v>41764.887928240743</v>
      </c>
      <c r="K2741">
        <v>1395436717</v>
      </c>
      <c r="L2741" s="16">
        <f t="shared" si="25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5"/>
        <v>3.8409090909090908</v>
      </c>
      <c r="R2741" s="8">
        <f t="shared" si="252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14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253"/>
        <v>42074.99018518519</v>
      </c>
      <c r="K2742">
        <v>1423529152</v>
      </c>
      <c r="L2742" s="16">
        <f t="shared" si="25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5"/>
        <v>1.0333333333333334</v>
      </c>
      <c r="R2742" s="8">
        <f t="shared" si="252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4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253"/>
        <v>41932.088194444441</v>
      </c>
      <c r="K2743">
        <v>1412005602</v>
      </c>
      <c r="L2743" s="16">
        <f t="shared" si="25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5"/>
        <v>4.3750000000000004E-3</v>
      </c>
      <c r="R2743" s="8">
        <f t="shared" si="252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4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253"/>
        <v>41044.719756944447</v>
      </c>
      <c r="K2744">
        <v>1335892587</v>
      </c>
      <c r="L2744" s="16">
        <f t="shared" si="25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5"/>
        <v>0.29239999999999999</v>
      </c>
      <c r="R2744" s="8">
        <f t="shared" si="252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4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253"/>
        <v>42662.328784722224</v>
      </c>
      <c r="K2745">
        <v>1474271607</v>
      </c>
      <c r="L2745" s="16">
        <f t="shared" si="25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5"/>
        <v>0</v>
      </c>
      <c r="R2745" s="8" t="e">
        <f t="shared" si="252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4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253"/>
        <v>40968.062476851854</v>
      </c>
      <c r="K2746">
        <v>1327886998</v>
      </c>
      <c r="L2746" s="16">
        <f t="shared" si="25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5"/>
        <v>5.2187499999999998E-2</v>
      </c>
      <c r="R2746" s="8">
        <f t="shared" si="252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4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253"/>
        <v>41104.988055555557</v>
      </c>
      <c r="K2747">
        <v>1337125368</v>
      </c>
      <c r="L2747" s="16">
        <f t="shared" si="25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5"/>
        <v>0.21887499999999999</v>
      </c>
      <c r="R2747" s="8">
        <f t="shared" si="252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4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253"/>
        <v>41880.781377314815</v>
      </c>
      <c r="K2748">
        <v>1406745911</v>
      </c>
      <c r="L2748" s="16">
        <f t="shared" si="25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5"/>
        <v>0.26700000000000002</v>
      </c>
      <c r="R2748" s="8">
        <f t="shared" si="252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4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253"/>
        <v>41076.131944444445</v>
      </c>
      <c r="K2749">
        <v>1337095997</v>
      </c>
      <c r="L2749" s="16">
        <f t="shared" si="25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5"/>
        <v>0.28000000000000003</v>
      </c>
      <c r="R2749" s="8">
        <f t="shared" si="252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4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253"/>
        <v>42615.7106712963</v>
      </c>
      <c r="K2750">
        <v>1470243802</v>
      </c>
      <c r="L2750" s="16">
        <f t="shared" si="25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5"/>
        <v>1.06E-2</v>
      </c>
      <c r="R2750" s="8">
        <f t="shared" si="252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4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253"/>
        <v>42098.757372685184</v>
      </c>
      <c r="K2751">
        <v>1425582637</v>
      </c>
      <c r="L2751" s="16">
        <f t="shared" si="25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5"/>
        <v>1.0999999999999999E-2</v>
      </c>
      <c r="R2751" s="8">
        <f t="shared" si="252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4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253"/>
        <v>41090.833333333336</v>
      </c>
      <c r="K2752">
        <v>1340055345</v>
      </c>
      <c r="L2752" s="16">
        <f t="shared" si="25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5"/>
        <v>0</v>
      </c>
      <c r="R2752" s="8" t="e">
        <f t="shared" si="252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4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253"/>
        <v>41807.887060185189</v>
      </c>
      <c r="K2753">
        <v>1397855842</v>
      </c>
      <c r="L2753" s="16">
        <f t="shared" si="25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5"/>
        <v>0</v>
      </c>
      <c r="R2753" s="8" t="e">
        <f t="shared" si="252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4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si="253"/>
        <v>40895.765092592592</v>
      </c>
      <c r="K2754">
        <v>1320776504</v>
      </c>
      <c r="L2754" s="16">
        <f t="shared" si="25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5"/>
        <v>0.11458333333333333</v>
      </c>
      <c r="R2754" s="8">
        <f t="shared" ref="R2754:R2817" si="258">pledged/backers_count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4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ref="J2755:J2818" si="259">(((I2755/60)/60)/24)+DATE(1970,1,1)</f>
        <v>41147.900729166664</v>
      </c>
      <c r="K2755">
        <v>1343425023</v>
      </c>
      <c r="L2755" s="16">
        <f t="shared" ref="L2755:L2818" si="26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1">E2755/D2755</f>
        <v>0.19</v>
      </c>
      <c r="R2755" s="8">
        <f t="shared" si="258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4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259"/>
        <v>41893.636006944449</v>
      </c>
      <c r="K2756">
        <v>1407856551</v>
      </c>
      <c r="L2756" s="16">
        <f t="shared" si="26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1"/>
        <v>0</v>
      </c>
      <c r="R2756" s="8" t="e">
        <f t="shared" si="258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4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259"/>
        <v>42102.790821759263</v>
      </c>
      <c r="K2757">
        <v>1425927527</v>
      </c>
      <c r="L2757" s="16">
        <f t="shared" si="26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1"/>
        <v>0.52</v>
      </c>
      <c r="R2757" s="8">
        <f t="shared" si="258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4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259"/>
        <v>41650.90047453704</v>
      </c>
      <c r="K2758">
        <v>1386884201</v>
      </c>
      <c r="L2758" s="16">
        <f t="shared" si="26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1"/>
        <v>0.1048</v>
      </c>
      <c r="R2758" s="8">
        <f t="shared" si="258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4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259"/>
        <v>42588.65662037037</v>
      </c>
      <c r="K2759">
        <v>1469202332</v>
      </c>
      <c r="L2759" s="16">
        <f t="shared" si="26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1"/>
        <v>6.6666666666666671E-3</v>
      </c>
      <c r="R2759" s="8">
        <f t="shared" si="258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4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259"/>
        <v>42653.441932870366</v>
      </c>
      <c r="K2760">
        <v>1474886183</v>
      </c>
      <c r="L2760" s="16">
        <f t="shared" si="26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1"/>
        <v>0.11700000000000001</v>
      </c>
      <c r="R2760" s="8">
        <f t="shared" si="258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4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259"/>
        <v>42567.36650462963</v>
      </c>
      <c r="K2761">
        <v>1464943666</v>
      </c>
      <c r="L2761" s="16">
        <f t="shared" si="26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1"/>
        <v>0.105</v>
      </c>
      <c r="R2761" s="8">
        <f t="shared" si="258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4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259"/>
        <v>41445.461319444446</v>
      </c>
      <c r="K2762">
        <v>1369134258</v>
      </c>
      <c r="L2762" s="16">
        <f t="shared" si="26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1"/>
        <v>0</v>
      </c>
      <c r="R2762" s="8" t="e">
        <f t="shared" si="258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4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259"/>
        <v>41277.063576388886</v>
      </c>
      <c r="K2763">
        <v>1354584693</v>
      </c>
      <c r="L2763" s="16">
        <f t="shared" si="26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1"/>
        <v>7.1999999999999998E-3</v>
      </c>
      <c r="R2763" s="8">
        <f t="shared" si="258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4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259"/>
        <v>40986.995312500003</v>
      </c>
      <c r="K2764">
        <v>1326934395</v>
      </c>
      <c r="L2764" s="16">
        <f t="shared" si="26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1"/>
        <v>7.6923076923076927E-3</v>
      </c>
      <c r="R2764" s="8">
        <f t="shared" si="258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4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259"/>
        <v>41418.579675925925</v>
      </c>
      <c r="K2765">
        <v>1365515684</v>
      </c>
      <c r="L2765" s="16">
        <f t="shared" si="26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1"/>
        <v>2.2842639593908631E-3</v>
      </c>
      <c r="R2765" s="8">
        <f t="shared" si="258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4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259"/>
        <v>41059.791666666664</v>
      </c>
      <c r="K2766">
        <v>1335855631</v>
      </c>
      <c r="L2766" s="16">
        <f t="shared" si="26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1"/>
        <v>1.125E-2</v>
      </c>
      <c r="R2766" s="8">
        <f t="shared" si="258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4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259"/>
        <v>41210.579027777778</v>
      </c>
      <c r="K2767">
        <v>1350050028</v>
      </c>
      <c r="L2767" s="16">
        <f t="shared" si="26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1"/>
        <v>0</v>
      </c>
      <c r="R2767" s="8" t="e">
        <f t="shared" si="258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4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259"/>
        <v>40766.668032407404</v>
      </c>
      <c r="K2768">
        <v>1310486518</v>
      </c>
      <c r="L2768" s="16">
        <f t="shared" si="26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1"/>
        <v>0.02</v>
      </c>
      <c r="R2768" s="8">
        <f t="shared" si="258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4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259"/>
        <v>42232.958912037036</v>
      </c>
      <c r="K2769">
        <v>1434582050</v>
      </c>
      <c r="L2769" s="16">
        <f t="shared" si="26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1"/>
        <v>8.5000000000000006E-3</v>
      </c>
      <c r="R2769" s="8">
        <f t="shared" si="258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4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259"/>
        <v>40997.573182870372</v>
      </c>
      <c r="K2770">
        <v>1330440323</v>
      </c>
      <c r="L2770" s="16">
        <f t="shared" si="26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1"/>
        <v>0.14314285714285716</v>
      </c>
      <c r="R2770" s="8">
        <f t="shared" si="258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4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259"/>
        <v>41795.826273148145</v>
      </c>
      <c r="K2771">
        <v>1397677790</v>
      </c>
      <c r="L2771" s="16">
        <f t="shared" si="26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1"/>
        <v>2.5000000000000001E-3</v>
      </c>
      <c r="R2771" s="8">
        <f t="shared" si="258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4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259"/>
        <v>41716.663541666669</v>
      </c>
      <c r="K2772">
        <v>1392569730</v>
      </c>
      <c r="L2772" s="16">
        <f t="shared" si="26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1"/>
        <v>0.1041125</v>
      </c>
      <c r="R2772" s="8">
        <f t="shared" si="258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4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259"/>
        <v>41306.708333333336</v>
      </c>
      <c r="K2773">
        <v>1355489140</v>
      </c>
      <c r="L2773" s="16">
        <f t="shared" si="26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1"/>
        <v>0</v>
      </c>
      <c r="R2773" s="8" t="e">
        <f t="shared" si="258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4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259"/>
        <v>41552.869143518517</v>
      </c>
      <c r="K2774">
        <v>1379710294</v>
      </c>
      <c r="L2774" s="16">
        <f t="shared" si="26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1"/>
        <v>0</v>
      </c>
      <c r="R2774" s="8" t="e">
        <f t="shared" si="258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4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259"/>
        <v>42484.86482638889</v>
      </c>
      <c r="K2775">
        <v>1460666721</v>
      </c>
      <c r="L2775" s="16">
        <f t="shared" si="26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1"/>
        <v>1.8867924528301887E-3</v>
      </c>
      <c r="R2775" s="8">
        <f t="shared" si="258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4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259"/>
        <v>41341.126481481479</v>
      </c>
      <c r="K2776">
        <v>1360119728</v>
      </c>
      <c r="L2776" s="16">
        <f t="shared" si="26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1"/>
        <v>0.14249999999999999</v>
      </c>
      <c r="R2776" s="8">
        <f t="shared" si="258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4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259"/>
        <v>40893.013356481482</v>
      </c>
      <c r="K2777">
        <v>1321402754</v>
      </c>
      <c r="L2777" s="16">
        <f t="shared" si="26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1"/>
        <v>0.03</v>
      </c>
      <c r="R2777" s="8">
        <f t="shared" si="258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4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259"/>
        <v>42167.297175925924</v>
      </c>
      <c r="K2778">
        <v>1431414476</v>
      </c>
      <c r="L2778" s="16">
        <f t="shared" si="26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1"/>
        <v>7.8809523809523815E-2</v>
      </c>
      <c r="R2778" s="8">
        <f t="shared" si="258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4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259"/>
        <v>42202.669027777782</v>
      </c>
      <c r="K2779">
        <v>1434557004</v>
      </c>
      <c r="L2779" s="16">
        <f t="shared" si="26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1"/>
        <v>3.3333333333333335E-3</v>
      </c>
      <c r="R2779" s="8">
        <f t="shared" si="258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4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259"/>
        <v>41876.978078703702</v>
      </c>
      <c r="K2780">
        <v>1406417306</v>
      </c>
      <c r="L2780" s="16">
        <f t="shared" si="26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1"/>
        <v>0.25545454545454543</v>
      </c>
      <c r="R2780" s="8">
        <f t="shared" si="258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4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259"/>
        <v>42330.627557870372</v>
      </c>
      <c r="K2781">
        <v>1445609021</v>
      </c>
      <c r="L2781" s="16">
        <f t="shared" si="26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1"/>
        <v>2.12E-2</v>
      </c>
      <c r="R2781" s="8">
        <f t="shared" si="258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4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259"/>
        <v>42804.447777777779</v>
      </c>
      <c r="K2782">
        <v>1486550688</v>
      </c>
      <c r="L2782" s="16">
        <f t="shared" si="26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1"/>
        <v>0</v>
      </c>
      <c r="R2782" s="8" t="e">
        <f t="shared" si="258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14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259"/>
        <v>42047.291666666672</v>
      </c>
      <c r="K2783">
        <v>1421274954</v>
      </c>
      <c r="L2783" s="16">
        <f t="shared" si="26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1"/>
        <v>1.0528</v>
      </c>
      <c r="R2783" s="8">
        <f t="shared" si="258"/>
        <v>47</v>
      </c>
      <c r="S2783" t="str">
        <f t="shared" si="262"/>
        <v>theater</v>
      </c>
      <c r="T2783" t="str">
        <f t="shared" si="263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14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259"/>
        <v>42052.207638888889</v>
      </c>
      <c r="K2784">
        <v>1421964718</v>
      </c>
      <c r="L2784" s="16">
        <f t="shared" si="26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1"/>
        <v>1.2</v>
      </c>
      <c r="R2784" s="8">
        <f t="shared" si="258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14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259"/>
        <v>42117.535254629634</v>
      </c>
      <c r="K2785">
        <v>1428583846</v>
      </c>
      <c r="L2785" s="16">
        <f t="shared" si="26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1"/>
        <v>1.145</v>
      </c>
      <c r="R2785" s="8">
        <f t="shared" si="258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14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259"/>
        <v>41941.787534722222</v>
      </c>
      <c r="K2786">
        <v>1412794443</v>
      </c>
      <c r="L2786" s="16">
        <f t="shared" si="26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1"/>
        <v>1.19</v>
      </c>
      <c r="R2786" s="8">
        <f t="shared" si="258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14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259"/>
        <v>42587.875</v>
      </c>
      <c r="K2787">
        <v>1467865967</v>
      </c>
      <c r="L2787" s="16">
        <f t="shared" si="26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1"/>
        <v>1.0468</v>
      </c>
      <c r="R2787" s="8">
        <f t="shared" si="258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14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259"/>
        <v>41829.569212962961</v>
      </c>
      <c r="K2788">
        <v>1403703580</v>
      </c>
      <c r="L2788" s="16">
        <f t="shared" si="26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1"/>
        <v>1.1783999999999999</v>
      </c>
      <c r="R2788" s="8">
        <f t="shared" si="258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14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259"/>
        <v>41838.198518518519</v>
      </c>
      <c r="K2789">
        <v>1403066752</v>
      </c>
      <c r="L2789" s="16">
        <f t="shared" si="26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1"/>
        <v>1.1970000000000001</v>
      </c>
      <c r="R2789" s="8">
        <f t="shared" si="258"/>
        <v>31.5</v>
      </c>
      <c r="S2789" t="str">
        <f t="shared" si="262"/>
        <v>theater</v>
      </c>
      <c r="T2789" t="str">
        <f t="shared" si="263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14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259"/>
        <v>42580.701886574068</v>
      </c>
      <c r="K2790">
        <v>1467219043</v>
      </c>
      <c r="L2790" s="16">
        <f t="shared" si="26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1"/>
        <v>1.0249999999999999</v>
      </c>
      <c r="R2790" s="8">
        <f t="shared" si="258"/>
        <v>102.5</v>
      </c>
      <c r="S2790" t="str">
        <f t="shared" si="262"/>
        <v>theater</v>
      </c>
      <c r="T2790" t="str">
        <f t="shared" si="263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14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259"/>
        <v>42075.166666666672</v>
      </c>
      <c r="K2791">
        <v>1424477934</v>
      </c>
      <c r="L2791" s="16">
        <f t="shared" si="26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1"/>
        <v>1.0116666666666667</v>
      </c>
      <c r="R2791" s="8">
        <f t="shared" si="258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14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259"/>
        <v>42046.938692129625</v>
      </c>
      <c r="K2792">
        <v>1421101903</v>
      </c>
      <c r="L2792" s="16">
        <f t="shared" si="26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1"/>
        <v>1.0533333333333332</v>
      </c>
      <c r="R2792" s="8">
        <f t="shared" si="258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14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259"/>
        <v>42622.166666666672</v>
      </c>
      <c r="K2793">
        <v>1470778559</v>
      </c>
      <c r="L2793" s="16">
        <f t="shared" si="26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1"/>
        <v>1.0249999999999999</v>
      </c>
      <c r="R2793" s="8">
        <f t="shared" si="258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14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259"/>
        <v>42228.231006944443</v>
      </c>
      <c r="K2794">
        <v>1435469559</v>
      </c>
      <c r="L2794" s="16">
        <f t="shared" si="26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1"/>
        <v>1.0760000000000001</v>
      </c>
      <c r="R2794" s="8">
        <f t="shared" si="258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14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259"/>
        <v>42206.419039351851</v>
      </c>
      <c r="K2795">
        <v>1434881005</v>
      </c>
      <c r="L2795" s="16">
        <f t="shared" si="26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1"/>
        <v>1.105675</v>
      </c>
      <c r="R2795" s="8">
        <f t="shared" si="258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14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259"/>
        <v>42432.791666666672</v>
      </c>
      <c r="K2796">
        <v>1455640559</v>
      </c>
      <c r="L2796" s="16">
        <f t="shared" si="26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1"/>
        <v>1.5</v>
      </c>
      <c r="R2796" s="8">
        <f t="shared" si="258"/>
        <v>25</v>
      </c>
      <c r="S2796" t="str">
        <f t="shared" si="262"/>
        <v>theater</v>
      </c>
      <c r="T2796" t="str">
        <f t="shared" si="263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14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259"/>
        <v>41796.958333333336</v>
      </c>
      <c r="K2797">
        <v>1400675841</v>
      </c>
      <c r="L2797" s="16">
        <f t="shared" si="26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1"/>
        <v>1.0428571428571429</v>
      </c>
      <c r="R2797" s="8">
        <f t="shared" si="258"/>
        <v>36.5</v>
      </c>
      <c r="S2797" t="str">
        <f t="shared" si="262"/>
        <v>theater</v>
      </c>
      <c r="T2797" t="str">
        <f t="shared" si="263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14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259"/>
        <v>41825.528101851851</v>
      </c>
      <c r="K2798">
        <v>1401972028</v>
      </c>
      <c r="L2798" s="16">
        <f t="shared" si="26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1"/>
        <v>1.155</v>
      </c>
      <c r="R2798" s="8">
        <f t="shared" si="258"/>
        <v>44</v>
      </c>
      <c r="S2798" t="str">
        <f t="shared" si="262"/>
        <v>theater</v>
      </c>
      <c r="T2798" t="str">
        <f t="shared" si="263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14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259"/>
        <v>41828.94027777778</v>
      </c>
      <c r="K2799">
        <v>1402266840</v>
      </c>
      <c r="L2799" s="16">
        <f t="shared" si="26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1"/>
        <v>1.02645125</v>
      </c>
      <c r="R2799" s="8">
        <f t="shared" si="258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14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259"/>
        <v>42216.666666666672</v>
      </c>
      <c r="K2800">
        <v>1437063121</v>
      </c>
      <c r="L2800" s="16">
        <f t="shared" si="26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1"/>
        <v>1.014</v>
      </c>
      <c r="R2800" s="8">
        <f t="shared" si="258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14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259"/>
        <v>42538.666666666672</v>
      </c>
      <c r="K2801">
        <v>1463466070</v>
      </c>
      <c r="L2801" s="16">
        <f t="shared" si="26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1"/>
        <v>1.1663479999999999</v>
      </c>
      <c r="R2801" s="8">
        <f t="shared" si="258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14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259"/>
        <v>42008.552847222221</v>
      </c>
      <c r="K2802">
        <v>1415193366</v>
      </c>
      <c r="L2802" s="16">
        <f t="shared" si="26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1"/>
        <v>1.33</v>
      </c>
      <c r="R2802" s="8">
        <f t="shared" si="258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14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259"/>
        <v>41922.458333333336</v>
      </c>
      <c r="K2803">
        <v>1411019409</v>
      </c>
      <c r="L2803" s="16">
        <f t="shared" si="26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1"/>
        <v>1.3320000000000001</v>
      </c>
      <c r="R2803" s="8">
        <f t="shared" si="258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14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259"/>
        <v>42222.64707175926</v>
      </c>
      <c r="K2804">
        <v>1436283107</v>
      </c>
      <c r="L2804" s="16">
        <f t="shared" si="26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1"/>
        <v>1.0183333333333333</v>
      </c>
      <c r="R2804" s="8">
        <f t="shared" si="258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14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259"/>
        <v>42201</v>
      </c>
      <c r="K2805">
        <v>1433295276</v>
      </c>
      <c r="L2805" s="16">
        <f t="shared" si="26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1"/>
        <v>1.2795000000000001</v>
      </c>
      <c r="R2805" s="8">
        <f t="shared" si="258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14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259"/>
        <v>41911.453587962962</v>
      </c>
      <c r="K2806">
        <v>1409395990</v>
      </c>
      <c r="L2806" s="16">
        <f t="shared" si="26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1"/>
        <v>1.1499999999999999</v>
      </c>
      <c r="R2806" s="8">
        <f t="shared" si="258"/>
        <v>50</v>
      </c>
      <c r="S2806" t="str">
        <f t="shared" si="262"/>
        <v>theater</v>
      </c>
      <c r="T2806" t="str">
        <f t="shared" si="263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14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259"/>
        <v>42238.505474537036</v>
      </c>
      <c r="K2807">
        <v>1438085273</v>
      </c>
      <c r="L2807" s="16">
        <f t="shared" si="26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1"/>
        <v>1.1000000000000001</v>
      </c>
      <c r="R2807" s="8">
        <f t="shared" si="258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14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259"/>
        <v>42221.458333333328</v>
      </c>
      <c r="K2808">
        <v>1435645490</v>
      </c>
      <c r="L2808" s="16">
        <f t="shared" si="26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1"/>
        <v>1.121</v>
      </c>
      <c r="R2808" s="8">
        <f t="shared" si="258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14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259"/>
        <v>42184.873124999998</v>
      </c>
      <c r="K2809">
        <v>1433019438</v>
      </c>
      <c r="L2809" s="16">
        <f t="shared" si="26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1"/>
        <v>1.26</v>
      </c>
      <c r="R2809" s="8">
        <f t="shared" si="258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14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259"/>
        <v>42238.84646990741</v>
      </c>
      <c r="K2810">
        <v>1437682735</v>
      </c>
      <c r="L2810" s="16">
        <f t="shared" si="26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1"/>
        <v>1.0024444444444445</v>
      </c>
      <c r="R2810" s="8">
        <f t="shared" si="258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14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259"/>
        <v>42459.610416666663</v>
      </c>
      <c r="K2811">
        <v>1458647725</v>
      </c>
      <c r="L2811" s="16">
        <f t="shared" si="26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1"/>
        <v>1.024</v>
      </c>
      <c r="R2811" s="8">
        <f t="shared" si="258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14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259"/>
        <v>41791.165972222225</v>
      </c>
      <c r="K2812">
        <v>1398828064</v>
      </c>
      <c r="L2812" s="16">
        <f t="shared" si="26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1"/>
        <v>1.0820000000000001</v>
      </c>
      <c r="R2812" s="8">
        <f t="shared" si="258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14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259"/>
        <v>42058.496562500004</v>
      </c>
      <c r="K2813">
        <v>1422100503</v>
      </c>
      <c r="L2813" s="16">
        <f t="shared" si="26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1"/>
        <v>1.0026999999999999</v>
      </c>
      <c r="R2813" s="8">
        <f t="shared" si="258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14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259"/>
        <v>42100.166666666672</v>
      </c>
      <c r="K2814">
        <v>1424368298</v>
      </c>
      <c r="L2814" s="16">
        <f t="shared" si="26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1"/>
        <v>1.133</v>
      </c>
      <c r="R2814" s="8">
        <f t="shared" si="258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14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259"/>
        <v>42718.742604166662</v>
      </c>
      <c r="K2815">
        <v>1479577761</v>
      </c>
      <c r="L2815" s="16">
        <f t="shared" si="26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1"/>
        <v>1.2757571428571428</v>
      </c>
      <c r="R2815" s="8">
        <f t="shared" si="258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14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259"/>
        <v>42133.399479166663</v>
      </c>
      <c r="K2816">
        <v>1428572115</v>
      </c>
      <c r="L2816" s="16">
        <f t="shared" si="26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1"/>
        <v>1.0773333333333333</v>
      </c>
      <c r="R2816" s="8">
        <f t="shared" si="258"/>
        <v>25.25</v>
      </c>
      <c r="S2816" t="str">
        <f t="shared" si="262"/>
        <v>theater</v>
      </c>
      <c r="T2816" t="str">
        <f t="shared" si="263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14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259"/>
        <v>42589.776724537034</v>
      </c>
      <c r="K2817">
        <v>1468003109</v>
      </c>
      <c r="L2817" s="16">
        <f t="shared" si="26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1"/>
        <v>2.42</v>
      </c>
      <c r="R2817" s="8">
        <f t="shared" si="258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14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si="259"/>
        <v>42218.666666666672</v>
      </c>
      <c r="K2818">
        <v>1435921992</v>
      </c>
      <c r="L2818" s="16">
        <f t="shared" si="26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1"/>
        <v>1.4156666666666666</v>
      </c>
      <c r="R2818" s="8">
        <f t="shared" ref="R2818:R2881" si="264">pledged/backers_count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14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ref="J2819:J2882" si="265">(((I2819/60)/60)/24)+DATE(1970,1,1)</f>
        <v>42063.634976851856</v>
      </c>
      <c r="K2819">
        <v>1421680462</v>
      </c>
      <c r="L2819" s="16">
        <f t="shared" ref="L2819:L2882" si="26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7">E2819/D2819</f>
        <v>1.3</v>
      </c>
      <c r="R2819" s="8">
        <f t="shared" si="264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14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265"/>
        <v>42270.598217592589</v>
      </c>
      <c r="K2820">
        <v>1441290086</v>
      </c>
      <c r="L2820" s="16">
        <f t="shared" si="26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7"/>
        <v>1.0603</v>
      </c>
      <c r="R2820" s="8">
        <f t="shared" si="264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14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265"/>
        <v>42169.525567129633</v>
      </c>
      <c r="K2821">
        <v>1431693409</v>
      </c>
      <c r="L2821" s="16">
        <f t="shared" si="26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7"/>
        <v>1.048</v>
      </c>
      <c r="R2821" s="8">
        <f t="shared" si="264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14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265"/>
        <v>42426</v>
      </c>
      <c r="K2822">
        <v>1454337589</v>
      </c>
      <c r="L2822" s="16">
        <f t="shared" si="26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7"/>
        <v>1.36</v>
      </c>
      <c r="R2822" s="8">
        <f t="shared" si="264"/>
        <v>13.6</v>
      </c>
      <c r="S2822" t="str">
        <f t="shared" si="268"/>
        <v>theater</v>
      </c>
      <c r="T2822" t="str">
        <f t="shared" si="269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14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265"/>
        <v>41905.922858796301</v>
      </c>
      <c r="K2823">
        <v>1408918135</v>
      </c>
      <c r="L2823" s="16">
        <f t="shared" si="26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7"/>
        <v>1</v>
      </c>
      <c r="R2823" s="8">
        <f t="shared" si="264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14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265"/>
        <v>42090.642268518524</v>
      </c>
      <c r="K2824">
        <v>1424881492</v>
      </c>
      <c r="L2824" s="16">
        <f t="shared" si="26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7"/>
        <v>1</v>
      </c>
      <c r="R2824" s="8">
        <f t="shared" si="264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14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265"/>
        <v>42094.957638888889</v>
      </c>
      <c r="K2825">
        <v>1425428206</v>
      </c>
      <c r="L2825" s="16">
        <f t="shared" si="26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7"/>
        <v>1.24</v>
      </c>
      <c r="R2825" s="8">
        <f t="shared" si="264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14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265"/>
        <v>42168.071527777778</v>
      </c>
      <c r="K2826">
        <v>1431412196</v>
      </c>
      <c r="L2826" s="16">
        <f t="shared" si="26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7"/>
        <v>1.1692307692307693</v>
      </c>
      <c r="R2826" s="8">
        <f t="shared" si="264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14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265"/>
        <v>42342.792662037042</v>
      </c>
      <c r="K2827">
        <v>1446663686</v>
      </c>
      <c r="L2827" s="16">
        <f t="shared" si="26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7"/>
        <v>1.0333333333333334</v>
      </c>
      <c r="R2827" s="8">
        <f t="shared" si="264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14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265"/>
        <v>42195.291666666672</v>
      </c>
      <c r="K2828">
        <v>1434415812</v>
      </c>
      <c r="L2828" s="16">
        <f t="shared" si="26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7"/>
        <v>1.0774999999999999</v>
      </c>
      <c r="R2828" s="8">
        <f t="shared" si="264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14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265"/>
        <v>42524.6875</v>
      </c>
      <c r="K2829">
        <v>1462379066</v>
      </c>
      <c r="L2829" s="16">
        <f t="shared" si="26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7"/>
        <v>1.2024999999999999</v>
      </c>
      <c r="R2829" s="8">
        <f t="shared" si="264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14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265"/>
        <v>42279.958333333328</v>
      </c>
      <c r="K2830">
        <v>1441606869</v>
      </c>
      <c r="L2830" s="16">
        <f t="shared" si="26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7"/>
        <v>1.0037894736842106</v>
      </c>
      <c r="R2830" s="8">
        <f t="shared" si="264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14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265"/>
        <v>42523.434236111112</v>
      </c>
      <c r="K2831">
        <v>1462443918</v>
      </c>
      <c r="L2831" s="16">
        <f t="shared" si="26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7"/>
        <v>1.0651999999999999</v>
      </c>
      <c r="R2831" s="8">
        <f t="shared" si="264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14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265"/>
        <v>41771.165972222225</v>
      </c>
      <c r="K2832">
        <v>1398802148</v>
      </c>
      <c r="L2832" s="16">
        <f t="shared" si="26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7"/>
        <v>1</v>
      </c>
      <c r="R2832" s="8">
        <f t="shared" si="264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14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265"/>
        <v>42201.824884259258</v>
      </c>
      <c r="K2833">
        <v>1434484070</v>
      </c>
      <c r="L2833" s="16">
        <f t="shared" si="26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7"/>
        <v>1.1066666666666667</v>
      </c>
      <c r="R2833" s="8">
        <f t="shared" si="264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14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265"/>
        <v>41966.916666666672</v>
      </c>
      <c r="K2834">
        <v>1414342894</v>
      </c>
      <c r="L2834" s="16">
        <f t="shared" si="26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7"/>
        <v>1.1471959999999999</v>
      </c>
      <c r="R2834" s="8">
        <f t="shared" si="264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14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265"/>
        <v>42288.083333333328</v>
      </c>
      <c r="K2835">
        <v>1442804633</v>
      </c>
      <c r="L2835" s="16">
        <f t="shared" si="26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7"/>
        <v>1.0825925925925926</v>
      </c>
      <c r="R2835" s="8">
        <f t="shared" si="264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14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265"/>
        <v>42034.959837962961</v>
      </c>
      <c r="K2836">
        <v>1421362930</v>
      </c>
      <c r="L2836" s="16">
        <f t="shared" si="26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7"/>
        <v>1.7</v>
      </c>
      <c r="R2836" s="8">
        <f t="shared" si="264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14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265"/>
        <v>42343</v>
      </c>
      <c r="K2837">
        <v>1446742417</v>
      </c>
      <c r="L2837" s="16">
        <f t="shared" si="26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7"/>
        <v>1.8709899999999999</v>
      </c>
      <c r="R2837" s="8">
        <f t="shared" si="264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14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265"/>
        <v>42784.207638888889</v>
      </c>
      <c r="K2838">
        <v>1484115418</v>
      </c>
      <c r="L2838" s="16">
        <f t="shared" si="26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7"/>
        <v>1.0777777777777777</v>
      </c>
      <c r="R2838" s="8">
        <f t="shared" si="264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14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265"/>
        <v>42347.950046296297</v>
      </c>
      <c r="K2839">
        <v>1446241684</v>
      </c>
      <c r="L2839" s="16">
        <f t="shared" si="26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7"/>
        <v>1</v>
      </c>
      <c r="R2839" s="8">
        <f t="shared" si="264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14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265"/>
        <v>41864.916666666664</v>
      </c>
      <c r="K2840">
        <v>1406039696</v>
      </c>
      <c r="L2840" s="16">
        <f t="shared" si="26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7"/>
        <v>1.2024999999999999</v>
      </c>
      <c r="R2840" s="8">
        <f t="shared" si="264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14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265"/>
        <v>41876.207638888889</v>
      </c>
      <c r="K2841">
        <v>1406958354</v>
      </c>
      <c r="L2841" s="16">
        <f t="shared" si="26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7"/>
        <v>1.1142857142857143</v>
      </c>
      <c r="R2841" s="8">
        <f t="shared" si="264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14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265"/>
        <v>42081.708333333328</v>
      </c>
      <c r="K2842">
        <v>1424825479</v>
      </c>
      <c r="L2842" s="16">
        <f t="shared" si="26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7"/>
        <v>1.04</v>
      </c>
      <c r="R2842" s="8">
        <f t="shared" si="264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4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265"/>
        <v>42351.781215277777</v>
      </c>
      <c r="K2843">
        <v>1444844697</v>
      </c>
      <c r="L2843" s="16">
        <f t="shared" si="26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7"/>
        <v>0.01</v>
      </c>
      <c r="R2843" s="8">
        <f t="shared" si="264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4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265"/>
        <v>41811.458333333336</v>
      </c>
      <c r="K2844">
        <v>1401058295</v>
      </c>
      <c r="L2844" s="16">
        <f t="shared" si="26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7"/>
        <v>0</v>
      </c>
      <c r="R2844" s="8" t="e">
        <f t="shared" si="264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4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265"/>
        <v>42534.166666666672</v>
      </c>
      <c r="K2845">
        <v>1462210950</v>
      </c>
      <c r="L2845" s="16">
        <f t="shared" si="26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7"/>
        <v>0</v>
      </c>
      <c r="R2845" s="8" t="e">
        <f t="shared" si="264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4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265"/>
        <v>42739.546064814815</v>
      </c>
      <c r="K2846">
        <v>1480943180</v>
      </c>
      <c r="L2846" s="16">
        <f t="shared" si="26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7"/>
        <v>5.4545454545454543E-2</v>
      </c>
      <c r="R2846" s="8">
        <f t="shared" si="264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4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265"/>
        <v>42163.016585648147</v>
      </c>
      <c r="K2847">
        <v>1428539033</v>
      </c>
      <c r="L2847" s="16">
        <f t="shared" si="26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7"/>
        <v>0.31546666666666667</v>
      </c>
      <c r="R2847" s="8">
        <f t="shared" si="264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4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265"/>
        <v>42153.692060185189</v>
      </c>
      <c r="K2848">
        <v>1429029394</v>
      </c>
      <c r="L2848" s="16">
        <f t="shared" si="26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7"/>
        <v>0</v>
      </c>
      <c r="R2848" s="8" t="e">
        <f t="shared" si="264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4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265"/>
        <v>42513.806307870371</v>
      </c>
      <c r="K2849">
        <v>1458847265</v>
      </c>
      <c r="L2849" s="16">
        <f t="shared" si="26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7"/>
        <v>0</v>
      </c>
      <c r="R2849" s="8" t="e">
        <f t="shared" si="264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4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265"/>
        <v>42153.648831018523</v>
      </c>
      <c r="K2850">
        <v>1430321659</v>
      </c>
      <c r="L2850" s="16">
        <f t="shared" si="26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7"/>
        <v>2E-3</v>
      </c>
      <c r="R2850" s="8">
        <f t="shared" si="264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4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265"/>
        <v>42483.428240740745</v>
      </c>
      <c r="K2851">
        <v>1458814600</v>
      </c>
      <c r="L2851" s="16">
        <f t="shared" si="26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7"/>
        <v>0.01</v>
      </c>
      <c r="R2851" s="8">
        <f t="shared" si="264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4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265"/>
        <v>41888.007071759261</v>
      </c>
      <c r="K2852">
        <v>1407370211</v>
      </c>
      <c r="L2852" s="16">
        <f t="shared" si="26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7"/>
        <v>3.8875E-2</v>
      </c>
      <c r="R2852" s="8">
        <f t="shared" si="264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4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265"/>
        <v>42398.970138888893</v>
      </c>
      <c r="K2853">
        <v>1453334629</v>
      </c>
      <c r="L2853" s="16">
        <f t="shared" si="26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7"/>
        <v>0</v>
      </c>
      <c r="R2853" s="8" t="e">
        <f t="shared" si="264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4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265"/>
        <v>41811.045173611114</v>
      </c>
      <c r="K2854">
        <v>1400720703</v>
      </c>
      <c r="L2854" s="16">
        <f t="shared" si="26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7"/>
        <v>1.9E-2</v>
      </c>
      <c r="R2854" s="8">
        <f t="shared" si="264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4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265"/>
        <v>41896.190937499996</v>
      </c>
      <c r="K2855">
        <v>1405485297</v>
      </c>
      <c r="L2855" s="16">
        <f t="shared" si="26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7"/>
        <v>0</v>
      </c>
      <c r="R2855" s="8" t="e">
        <f t="shared" si="264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4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265"/>
        <v>42131.71665509259</v>
      </c>
      <c r="K2856">
        <v>1429290719</v>
      </c>
      <c r="L2856" s="16">
        <f t="shared" si="26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7"/>
        <v>0.41699999999999998</v>
      </c>
      <c r="R2856" s="8">
        <f t="shared" si="264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4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265"/>
        <v>42398.981944444444</v>
      </c>
      <c r="K2857">
        <v>1451607071</v>
      </c>
      <c r="L2857" s="16">
        <f t="shared" si="26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7"/>
        <v>0.5</v>
      </c>
      <c r="R2857" s="8">
        <f t="shared" si="264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4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265"/>
        <v>42224.898611111115</v>
      </c>
      <c r="K2858">
        <v>1433897647</v>
      </c>
      <c r="L2858" s="16">
        <f t="shared" si="26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7"/>
        <v>4.8666666666666664E-2</v>
      </c>
      <c r="R2858" s="8">
        <f t="shared" si="264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4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265"/>
        <v>42786.75</v>
      </c>
      <c r="K2859">
        <v>1482444295</v>
      </c>
      <c r="L2859" s="16">
        <f t="shared" si="26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7"/>
        <v>0.19736842105263158</v>
      </c>
      <c r="R2859" s="8">
        <f t="shared" si="264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4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265"/>
        <v>41978.477777777778</v>
      </c>
      <c r="K2860">
        <v>1415711095</v>
      </c>
      <c r="L2860" s="16">
        <f t="shared" si="26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7"/>
        <v>0</v>
      </c>
      <c r="R2860" s="8" t="e">
        <f t="shared" si="264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4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265"/>
        <v>42293.362314814818</v>
      </c>
      <c r="K2861">
        <v>1439800904</v>
      </c>
      <c r="L2861" s="16">
        <f t="shared" si="26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7"/>
        <v>1.7500000000000002E-2</v>
      </c>
      <c r="R2861" s="8">
        <f t="shared" si="264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4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265"/>
        <v>42540.800648148142</v>
      </c>
      <c r="K2862">
        <v>1461179576</v>
      </c>
      <c r="L2862" s="16">
        <f t="shared" si="26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7"/>
        <v>6.6500000000000004E-2</v>
      </c>
      <c r="R2862" s="8">
        <f t="shared" si="264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4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265"/>
        <v>42271.590833333335</v>
      </c>
      <c r="K2863">
        <v>1441894248</v>
      </c>
      <c r="L2863" s="16">
        <f t="shared" si="26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7"/>
        <v>0.32</v>
      </c>
      <c r="R2863" s="8">
        <f t="shared" si="264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4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265"/>
        <v>41814.789687500001</v>
      </c>
      <c r="K2864">
        <v>1401044229</v>
      </c>
      <c r="L2864" s="16">
        <f t="shared" si="26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7"/>
        <v>4.3307086614173228E-3</v>
      </c>
      <c r="R2864" s="8">
        <f t="shared" si="264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4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265"/>
        <v>41891.675034722226</v>
      </c>
      <c r="K2865">
        <v>1405095123</v>
      </c>
      <c r="L2865" s="16">
        <f t="shared" si="26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7"/>
        <v>4.0000000000000002E-4</v>
      </c>
      <c r="R2865" s="8">
        <f t="shared" si="264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4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265"/>
        <v>42202.554166666669</v>
      </c>
      <c r="K2866">
        <v>1434552207</v>
      </c>
      <c r="L2866" s="16">
        <f t="shared" si="26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7"/>
        <v>1.6E-2</v>
      </c>
      <c r="R2866" s="8">
        <f t="shared" si="264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4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265"/>
        <v>42010.114108796297</v>
      </c>
      <c r="K2867">
        <v>1415328259</v>
      </c>
      <c r="L2867" s="16">
        <f t="shared" si="26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7"/>
        <v>0</v>
      </c>
      <c r="R2867" s="8" t="e">
        <f t="shared" si="264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4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265"/>
        <v>42657.916666666672</v>
      </c>
      <c r="K2868">
        <v>1473893721</v>
      </c>
      <c r="L2868" s="16">
        <f t="shared" si="26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7"/>
        <v>8.9999999999999993E-3</v>
      </c>
      <c r="R2868" s="8">
        <f t="shared" si="264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4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265"/>
        <v>42555.166666666672</v>
      </c>
      <c r="K2869">
        <v>1465533672</v>
      </c>
      <c r="L2869" s="16">
        <f t="shared" si="26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7"/>
        <v>0.2016</v>
      </c>
      <c r="R2869" s="8">
        <f t="shared" si="264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4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265"/>
        <v>42648.827013888891</v>
      </c>
      <c r="K2870">
        <v>1473105054</v>
      </c>
      <c r="L2870" s="16">
        <f t="shared" si="26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7"/>
        <v>0.42011733333333334</v>
      </c>
      <c r="R2870" s="8">
        <f t="shared" si="264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4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265"/>
        <v>42570.593530092592</v>
      </c>
      <c r="K2871">
        <v>1466345681</v>
      </c>
      <c r="L2871" s="16">
        <f t="shared" si="26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7"/>
        <v>8.8500000000000002E-3</v>
      </c>
      <c r="R2871" s="8">
        <f t="shared" si="264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4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265"/>
        <v>41776.189409722225</v>
      </c>
      <c r="K2872">
        <v>1397709165</v>
      </c>
      <c r="L2872" s="16">
        <f t="shared" si="26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7"/>
        <v>0.15</v>
      </c>
      <c r="R2872" s="8">
        <f t="shared" si="264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4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265"/>
        <v>41994.738576388889</v>
      </c>
      <c r="K2873">
        <v>1417455813</v>
      </c>
      <c r="L2873" s="16">
        <f t="shared" si="26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7"/>
        <v>4.6699999999999998E-2</v>
      </c>
      <c r="R2873" s="8">
        <f t="shared" si="264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4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265"/>
        <v>42175.11618055556</v>
      </c>
      <c r="K2874">
        <v>1429584438</v>
      </c>
      <c r="L2874" s="16">
        <f t="shared" si="26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7"/>
        <v>0</v>
      </c>
      <c r="R2874" s="8" t="e">
        <f t="shared" si="264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4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265"/>
        <v>42032.817488425921</v>
      </c>
      <c r="K2875">
        <v>1419881831</v>
      </c>
      <c r="L2875" s="16">
        <f t="shared" si="26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7"/>
        <v>0.38119999999999998</v>
      </c>
      <c r="R2875" s="8">
        <f t="shared" si="264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4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265"/>
        <v>42752.84474537037</v>
      </c>
      <c r="K2876">
        <v>1482092186</v>
      </c>
      <c r="L2876" s="16">
        <f t="shared" si="26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7"/>
        <v>5.4199999999999998E-2</v>
      </c>
      <c r="R2876" s="8">
        <f t="shared" si="264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4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265"/>
        <v>42495.128391203703</v>
      </c>
      <c r="K2877">
        <v>1459825493</v>
      </c>
      <c r="L2877" s="16">
        <f t="shared" si="26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7"/>
        <v>3.5E-4</v>
      </c>
      <c r="R2877" s="8">
        <f t="shared" si="264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4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265"/>
        <v>42201.743969907402</v>
      </c>
      <c r="K2878">
        <v>1434477079</v>
      </c>
      <c r="L2878" s="16">
        <f t="shared" si="26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7"/>
        <v>0</v>
      </c>
      <c r="R2878" s="8" t="e">
        <f t="shared" si="264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4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265"/>
        <v>42704.708333333328</v>
      </c>
      <c r="K2879">
        <v>1477781724</v>
      </c>
      <c r="L2879" s="16">
        <f t="shared" si="26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7"/>
        <v>0.10833333333333334</v>
      </c>
      <c r="R2879" s="8">
        <f t="shared" si="264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4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265"/>
        <v>42188.615682870368</v>
      </c>
      <c r="K2880">
        <v>1430750795</v>
      </c>
      <c r="L2880" s="16">
        <f t="shared" si="26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7"/>
        <v>2.1000000000000001E-2</v>
      </c>
      <c r="R2880" s="8">
        <f t="shared" si="264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4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265"/>
        <v>42389.725243055553</v>
      </c>
      <c r="K2881">
        <v>1450718661</v>
      </c>
      <c r="L2881" s="16">
        <f t="shared" si="26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7"/>
        <v>2.5892857142857141E-3</v>
      </c>
      <c r="R2881" s="8">
        <f t="shared" si="264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4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si="265"/>
        <v>42236.711805555555</v>
      </c>
      <c r="K2882">
        <v>1436305452</v>
      </c>
      <c r="L2882" s="16">
        <f t="shared" si="26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7"/>
        <v>0.23333333333333334</v>
      </c>
      <c r="R2882" s="8">
        <f t="shared" ref="R2882:R2945" si="270">pledged/backers_count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4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ref="J2883:J2946" si="271">(((I2883/60)/60)/24)+DATE(1970,1,1)</f>
        <v>41976.639305555553</v>
      </c>
      <c r="K2883">
        <v>1412432436</v>
      </c>
      <c r="L2883" s="16">
        <f t="shared" ref="L2883:L2946" si="27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3">E2883/D2883</f>
        <v>0</v>
      </c>
      <c r="R2883" s="8" t="e">
        <f t="shared" si="270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4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271"/>
        <v>42491.596273148149</v>
      </c>
      <c r="K2884">
        <v>1459520318</v>
      </c>
      <c r="L2884" s="16">
        <f t="shared" si="27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3"/>
        <v>0.33600000000000002</v>
      </c>
      <c r="R2884" s="8">
        <f t="shared" si="270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4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271"/>
        <v>42406.207638888889</v>
      </c>
      <c r="K2885">
        <v>1451684437</v>
      </c>
      <c r="L2885" s="16">
        <f t="shared" si="27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3"/>
        <v>0.1908</v>
      </c>
      <c r="R2885" s="8">
        <f t="shared" si="270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4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271"/>
        <v>41978.727256944447</v>
      </c>
      <c r="K2886">
        <v>1415208435</v>
      </c>
      <c r="L2886" s="16">
        <f t="shared" si="27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3"/>
        <v>4.1111111111111114E-3</v>
      </c>
      <c r="R2886" s="8">
        <f t="shared" si="270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4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271"/>
        <v>42077.034733796296</v>
      </c>
      <c r="K2887">
        <v>1423705801</v>
      </c>
      <c r="L2887" s="16">
        <f t="shared" si="27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3"/>
        <v>0.32500000000000001</v>
      </c>
      <c r="R2887" s="8">
        <f t="shared" si="270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4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271"/>
        <v>42266.165972222225</v>
      </c>
      <c r="K2888">
        <v>1442243484</v>
      </c>
      <c r="L2888" s="16">
        <f t="shared" si="27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3"/>
        <v>0.05</v>
      </c>
      <c r="R2888" s="8">
        <f t="shared" si="270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4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271"/>
        <v>42015.427361111113</v>
      </c>
      <c r="K2889">
        <v>1418379324</v>
      </c>
      <c r="L2889" s="16">
        <f t="shared" si="27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3"/>
        <v>1.6666666666666668E-3</v>
      </c>
      <c r="R2889" s="8">
        <f t="shared" si="270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4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271"/>
        <v>41930.207638888889</v>
      </c>
      <c r="K2890">
        <v>1412945440</v>
      </c>
      <c r="L2890" s="16">
        <f t="shared" si="27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3"/>
        <v>0</v>
      </c>
      <c r="R2890" s="8" t="e">
        <f t="shared" si="270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4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271"/>
        <v>41880.863252314812</v>
      </c>
      <c r="K2891">
        <v>1406752985</v>
      </c>
      <c r="L2891" s="16">
        <f t="shared" si="27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3"/>
        <v>0.38066666666666665</v>
      </c>
      <c r="R2891" s="8">
        <f t="shared" si="270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4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271"/>
        <v>41860.125</v>
      </c>
      <c r="K2892">
        <v>1405100992</v>
      </c>
      <c r="L2892" s="16">
        <f t="shared" si="27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3"/>
        <v>1.0500000000000001E-2</v>
      </c>
      <c r="R2892" s="8">
        <f t="shared" si="270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4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271"/>
        <v>42475.84175925926</v>
      </c>
      <c r="K2893">
        <v>1455570728</v>
      </c>
      <c r="L2893" s="16">
        <f t="shared" si="27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3"/>
        <v>2.7300000000000001E-2</v>
      </c>
      <c r="R2893" s="8">
        <f t="shared" si="270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4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271"/>
        <v>41876.875</v>
      </c>
      <c r="K2894">
        <v>1408381704</v>
      </c>
      <c r="L2894" s="16">
        <f t="shared" si="27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3"/>
        <v>9.0909090909090912E-2</v>
      </c>
      <c r="R2894" s="8">
        <f t="shared" si="270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4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271"/>
        <v>42013.083333333328</v>
      </c>
      <c r="K2895">
        <v>1415644395</v>
      </c>
      <c r="L2895" s="16">
        <f t="shared" si="27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3"/>
        <v>5.0000000000000001E-3</v>
      </c>
      <c r="R2895" s="8">
        <f t="shared" si="270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4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271"/>
        <v>42097.944618055553</v>
      </c>
      <c r="K2896">
        <v>1422920415</v>
      </c>
      <c r="L2896" s="16">
        <f t="shared" si="27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3"/>
        <v>0</v>
      </c>
      <c r="R2896" s="8" t="e">
        <f t="shared" si="270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4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271"/>
        <v>41812.875</v>
      </c>
      <c r="K2897">
        <v>1403356792</v>
      </c>
      <c r="L2897" s="16">
        <f t="shared" si="27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3"/>
        <v>4.5999999999999999E-2</v>
      </c>
      <c r="R2897" s="8">
        <f t="shared" si="270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4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271"/>
        <v>42716.25</v>
      </c>
      <c r="K2898">
        <v>1480283321</v>
      </c>
      <c r="L2898" s="16">
        <f t="shared" si="27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3"/>
        <v>0.20833333333333334</v>
      </c>
      <c r="R2898" s="8">
        <f t="shared" si="270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4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271"/>
        <v>42288.645196759258</v>
      </c>
      <c r="K2899">
        <v>1441985458</v>
      </c>
      <c r="L2899" s="16">
        <f t="shared" si="27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3"/>
        <v>4.583333333333333E-2</v>
      </c>
      <c r="R2899" s="8">
        <f t="shared" si="270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4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271"/>
        <v>42308.664965277778</v>
      </c>
      <c r="K2900">
        <v>1443715053</v>
      </c>
      <c r="L2900" s="16">
        <f t="shared" si="27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3"/>
        <v>4.2133333333333335E-2</v>
      </c>
      <c r="R2900" s="8">
        <f t="shared" si="270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4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271"/>
        <v>42575.078217592592</v>
      </c>
      <c r="K2901">
        <v>1464141158</v>
      </c>
      <c r="L2901" s="16">
        <f t="shared" si="27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3"/>
        <v>0</v>
      </c>
      <c r="R2901" s="8" t="e">
        <f t="shared" si="270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4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271"/>
        <v>41860.234166666669</v>
      </c>
      <c r="K2902">
        <v>1404970632</v>
      </c>
      <c r="L2902" s="16">
        <f t="shared" si="27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3"/>
        <v>0.61909090909090914</v>
      </c>
      <c r="R2902" s="8">
        <f t="shared" si="270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4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271"/>
        <v>42042.904386574075</v>
      </c>
      <c r="K2903">
        <v>1418161339</v>
      </c>
      <c r="L2903" s="16">
        <f t="shared" si="27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3"/>
        <v>8.0000000000000002E-3</v>
      </c>
      <c r="R2903" s="8">
        <f t="shared" si="270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4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271"/>
        <v>42240.439768518518</v>
      </c>
      <c r="K2904">
        <v>1437820396</v>
      </c>
      <c r="L2904" s="16">
        <f t="shared" si="27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3"/>
        <v>1.6666666666666666E-4</v>
      </c>
      <c r="R2904" s="8">
        <f t="shared" si="270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4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271"/>
        <v>42256.166874999995</v>
      </c>
      <c r="K2905">
        <v>1436587218</v>
      </c>
      <c r="L2905" s="16">
        <f t="shared" si="27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3"/>
        <v>7.7999999999999996E-3</v>
      </c>
      <c r="R2905" s="8">
        <f t="shared" si="270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4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271"/>
        <v>41952.5</v>
      </c>
      <c r="K2906">
        <v>1414538031</v>
      </c>
      <c r="L2906" s="16">
        <f t="shared" si="27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3"/>
        <v>0.05</v>
      </c>
      <c r="R2906" s="8">
        <f t="shared" si="270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4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271"/>
        <v>42620.056863425925</v>
      </c>
      <c r="K2907">
        <v>1472001713</v>
      </c>
      <c r="L2907" s="16">
        <f t="shared" si="27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3"/>
        <v>0.17771428571428571</v>
      </c>
      <c r="R2907" s="8">
        <f t="shared" si="270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4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271"/>
        <v>42217.041666666672</v>
      </c>
      <c r="K2908">
        <v>1436888066</v>
      </c>
      <c r="L2908" s="16">
        <f t="shared" si="27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3"/>
        <v>9.4166666666666662E-2</v>
      </c>
      <c r="R2908" s="8">
        <f t="shared" si="270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4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271"/>
        <v>42504.877743055549</v>
      </c>
      <c r="K2909">
        <v>1458075837</v>
      </c>
      <c r="L2909" s="16">
        <f t="shared" si="27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3"/>
        <v>8.0000000000000004E-4</v>
      </c>
      <c r="R2909" s="8">
        <f t="shared" si="270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4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271"/>
        <v>42529.731701388882</v>
      </c>
      <c r="K2910">
        <v>1462815219</v>
      </c>
      <c r="L2910" s="16">
        <f t="shared" si="27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3"/>
        <v>2.75E-2</v>
      </c>
      <c r="R2910" s="8">
        <f t="shared" si="270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4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271"/>
        <v>41968.823611111111</v>
      </c>
      <c r="K2911">
        <v>1413527001</v>
      </c>
      <c r="L2911" s="16">
        <f t="shared" si="27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3"/>
        <v>1.1111111111111112E-4</v>
      </c>
      <c r="R2911" s="8">
        <f t="shared" si="270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4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271"/>
        <v>42167.841284722221</v>
      </c>
      <c r="K2912">
        <v>1428955887</v>
      </c>
      <c r="L2912" s="16">
        <f t="shared" si="27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3"/>
        <v>3.3333333333333335E-5</v>
      </c>
      <c r="R2912" s="8">
        <f t="shared" si="270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4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271"/>
        <v>42182.768819444449</v>
      </c>
      <c r="K2913">
        <v>1431973626</v>
      </c>
      <c r="L2913" s="16">
        <f t="shared" si="27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3"/>
        <v>0.36499999999999999</v>
      </c>
      <c r="R2913" s="8">
        <f t="shared" si="270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4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271"/>
        <v>42384.131643518514</v>
      </c>
      <c r="K2914">
        <v>1450235374</v>
      </c>
      <c r="L2914" s="16">
        <f t="shared" si="27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3"/>
        <v>0.14058171745152354</v>
      </c>
      <c r="R2914" s="8">
        <f t="shared" si="270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4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271"/>
        <v>41888.922905092593</v>
      </c>
      <c r="K2915">
        <v>1404857339</v>
      </c>
      <c r="L2915" s="16">
        <f t="shared" si="27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3"/>
        <v>2.0000000000000001E-4</v>
      </c>
      <c r="R2915" s="8">
        <f t="shared" si="270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4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271"/>
        <v>42077.865671296298</v>
      </c>
      <c r="K2916">
        <v>1421185594</v>
      </c>
      <c r="L2916" s="16">
        <f t="shared" si="27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3"/>
        <v>4.0000000000000003E-5</v>
      </c>
      <c r="R2916" s="8">
        <f t="shared" si="270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4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271"/>
        <v>42445.356365740736</v>
      </c>
      <c r="K2917">
        <v>1455528790</v>
      </c>
      <c r="L2917" s="16">
        <f t="shared" si="27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3"/>
        <v>0.61099999999999999</v>
      </c>
      <c r="R2917" s="8">
        <f t="shared" si="270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4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271"/>
        <v>41778.476724537039</v>
      </c>
      <c r="K2918">
        <v>1398511589</v>
      </c>
      <c r="L2918" s="16">
        <f t="shared" si="27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3"/>
        <v>7.8378378378378383E-2</v>
      </c>
      <c r="R2918" s="8">
        <f t="shared" si="270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4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271"/>
        <v>42263.234340277777</v>
      </c>
      <c r="K2919">
        <v>1440826647</v>
      </c>
      <c r="L2919" s="16">
        <f t="shared" si="27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3"/>
        <v>0.2185</v>
      </c>
      <c r="R2919" s="8">
        <f t="shared" si="270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4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271"/>
        <v>42306.629710648151</v>
      </c>
      <c r="K2920">
        <v>1443712007</v>
      </c>
      <c r="L2920" s="16">
        <f t="shared" si="27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3"/>
        <v>0.27239999999999998</v>
      </c>
      <c r="R2920" s="8">
        <f t="shared" si="270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4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271"/>
        <v>41856.61954861111</v>
      </c>
      <c r="K2921">
        <v>1404658329</v>
      </c>
      <c r="L2921" s="16">
        <f t="shared" si="27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3"/>
        <v>8.5000000000000006E-2</v>
      </c>
      <c r="R2921" s="8">
        <f t="shared" si="270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4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271"/>
        <v>42088.750810185185</v>
      </c>
      <c r="K2922">
        <v>1424718070</v>
      </c>
      <c r="L2922" s="16">
        <f t="shared" si="27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3"/>
        <v>0.26840000000000003</v>
      </c>
      <c r="R2922" s="8">
        <f t="shared" si="270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14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271"/>
        <v>41907.886620370373</v>
      </c>
      <c r="K2923">
        <v>1409087804</v>
      </c>
      <c r="L2923" s="16">
        <f t="shared" si="27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3"/>
        <v>1.29</v>
      </c>
      <c r="R2923" s="8">
        <f t="shared" si="270"/>
        <v>43</v>
      </c>
      <c r="S2923" t="str">
        <f t="shared" si="274"/>
        <v>theater</v>
      </c>
      <c r="T2923" t="str">
        <f t="shared" si="275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14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271"/>
        <v>42142.874155092592</v>
      </c>
      <c r="K2924">
        <v>1428094727</v>
      </c>
      <c r="L2924" s="16">
        <f t="shared" si="27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3"/>
        <v>1</v>
      </c>
      <c r="R2924" s="8">
        <f t="shared" si="270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14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271"/>
        <v>42028.125</v>
      </c>
      <c r="K2925">
        <v>1420774779</v>
      </c>
      <c r="L2925" s="16">
        <f t="shared" si="27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3"/>
        <v>1</v>
      </c>
      <c r="R2925" s="8">
        <f t="shared" si="270"/>
        <v>30</v>
      </c>
      <c r="S2925" t="str">
        <f t="shared" si="274"/>
        <v>theater</v>
      </c>
      <c r="T2925" t="str">
        <f t="shared" si="275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14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271"/>
        <v>42133.165972222225</v>
      </c>
      <c r="K2926">
        <v>1428585710</v>
      </c>
      <c r="L2926" s="16">
        <f t="shared" si="27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3"/>
        <v>1.032</v>
      </c>
      <c r="R2926" s="8">
        <f t="shared" si="270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14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271"/>
        <v>41893.584120370368</v>
      </c>
      <c r="K2927">
        <v>1407852068</v>
      </c>
      <c r="L2927" s="16">
        <f t="shared" si="27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3"/>
        <v>1.0244597777777777</v>
      </c>
      <c r="R2927" s="8">
        <f t="shared" si="270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14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271"/>
        <v>42058.765960648147</v>
      </c>
      <c r="K2928">
        <v>1423506179</v>
      </c>
      <c r="L2928" s="16">
        <f t="shared" si="27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3"/>
        <v>1.25</v>
      </c>
      <c r="R2928" s="8">
        <f t="shared" si="270"/>
        <v>75</v>
      </c>
      <c r="S2928" t="str">
        <f t="shared" si="274"/>
        <v>theater</v>
      </c>
      <c r="T2928" t="str">
        <f t="shared" si="275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14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271"/>
        <v>41835.208333333336</v>
      </c>
      <c r="K2929">
        <v>1402934629</v>
      </c>
      <c r="L2929" s="16">
        <f t="shared" si="27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3"/>
        <v>1.3083333333333333</v>
      </c>
      <c r="R2929" s="8">
        <f t="shared" si="270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14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271"/>
        <v>42433.998217592598</v>
      </c>
      <c r="K2930">
        <v>1454543846</v>
      </c>
      <c r="L2930" s="16">
        <f t="shared" si="27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3"/>
        <v>1</v>
      </c>
      <c r="R2930" s="8">
        <f t="shared" si="270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14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271"/>
        <v>41784.564328703702</v>
      </c>
      <c r="K2931">
        <v>1398432758</v>
      </c>
      <c r="L2931" s="16">
        <f t="shared" si="27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3"/>
        <v>1.02069375</v>
      </c>
      <c r="R2931" s="8">
        <f t="shared" si="270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14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271"/>
        <v>42131.584074074075</v>
      </c>
      <c r="K2932">
        <v>1428415264</v>
      </c>
      <c r="L2932" s="16">
        <f t="shared" si="27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3"/>
        <v>1.0092000000000001</v>
      </c>
      <c r="R2932" s="8">
        <f t="shared" si="270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14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271"/>
        <v>41897.255555555559</v>
      </c>
      <c r="K2933">
        <v>1408604363</v>
      </c>
      <c r="L2933" s="16">
        <f t="shared" si="27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3"/>
        <v>1.06</v>
      </c>
      <c r="R2933" s="8">
        <f t="shared" si="270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14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271"/>
        <v>42056.458333333328</v>
      </c>
      <c r="K2934">
        <v>1421812637</v>
      </c>
      <c r="L2934" s="16">
        <f t="shared" si="27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3"/>
        <v>1.0509677419354839</v>
      </c>
      <c r="R2934" s="8">
        <f t="shared" si="270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14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271"/>
        <v>42525.956631944442</v>
      </c>
      <c r="K2935">
        <v>1462489053</v>
      </c>
      <c r="L2935" s="16">
        <f t="shared" si="27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3"/>
        <v>1.0276000000000001</v>
      </c>
      <c r="R2935" s="8">
        <f t="shared" si="270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14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271"/>
        <v>41805.636157407411</v>
      </c>
      <c r="K2936">
        <v>1400253364</v>
      </c>
      <c r="L2936" s="16">
        <f t="shared" si="27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3"/>
        <v>1.08</v>
      </c>
      <c r="R2936" s="8">
        <f t="shared" si="270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14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271"/>
        <v>42611.708333333328</v>
      </c>
      <c r="K2937">
        <v>1467468008</v>
      </c>
      <c r="L2937" s="16">
        <f t="shared" si="27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3"/>
        <v>1.0088571428571429</v>
      </c>
      <c r="R2937" s="8">
        <f t="shared" si="270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14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271"/>
        <v>41925.207638888889</v>
      </c>
      <c r="K2938">
        <v>1412091423</v>
      </c>
      <c r="L2938" s="16">
        <f t="shared" si="27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3"/>
        <v>1.28</v>
      </c>
      <c r="R2938" s="8">
        <f t="shared" si="270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14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271"/>
        <v>41833.457326388889</v>
      </c>
      <c r="K2939">
        <v>1402657113</v>
      </c>
      <c r="L2939" s="16">
        <f t="shared" si="27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3"/>
        <v>1.3333333333333333</v>
      </c>
      <c r="R2939" s="8">
        <f t="shared" si="270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14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271"/>
        <v>42034.703865740739</v>
      </c>
      <c r="K2940">
        <v>1420044814</v>
      </c>
      <c r="L2940" s="16">
        <f t="shared" si="27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3"/>
        <v>1.0137499999999999</v>
      </c>
      <c r="R2940" s="8">
        <f t="shared" si="270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14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271"/>
        <v>41879.041666666664</v>
      </c>
      <c r="K2941">
        <v>1406316312</v>
      </c>
      <c r="L2941" s="16">
        <f t="shared" si="27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3"/>
        <v>1.0287500000000001</v>
      </c>
      <c r="R2941" s="8">
        <f t="shared" si="270"/>
        <v>329.2</v>
      </c>
      <c r="S2941" t="str">
        <f t="shared" si="274"/>
        <v>theater</v>
      </c>
      <c r="T2941" t="str">
        <f t="shared" si="275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14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271"/>
        <v>42022.773356481484</v>
      </c>
      <c r="K2942">
        <v>1418150018</v>
      </c>
      <c r="L2942" s="16">
        <f t="shared" si="27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3"/>
        <v>1.0724</v>
      </c>
      <c r="R2942" s="8">
        <f t="shared" si="270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4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271"/>
        <v>42064.960127314815</v>
      </c>
      <c r="K2943">
        <v>1422658955</v>
      </c>
      <c r="L2943" s="16">
        <f t="shared" si="27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3"/>
        <v>4.0000000000000003E-5</v>
      </c>
      <c r="R2943" s="8">
        <f t="shared" si="270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4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271"/>
        <v>42354.845833333333</v>
      </c>
      <c r="K2944">
        <v>1448565459</v>
      </c>
      <c r="L2944" s="16">
        <f t="shared" si="27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3"/>
        <v>0.20424999999999999</v>
      </c>
      <c r="R2944" s="8">
        <f t="shared" si="270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4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271"/>
        <v>42107.129398148143</v>
      </c>
      <c r="K2945">
        <v>1426302380</v>
      </c>
      <c r="L2945" s="16">
        <f t="shared" si="27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3"/>
        <v>0</v>
      </c>
      <c r="R2945" s="8" t="e">
        <f t="shared" si="270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4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si="271"/>
        <v>42162.9143287037</v>
      </c>
      <c r="K2946">
        <v>1431122198</v>
      </c>
      <c r="L2946" s="16">
        <f t="shared" si="27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3"/>
        <v>0.01</v>
      </c>
      <c r="R2946" s="8">
        <f t="shared" ref="R2946:R3009" si="276">pledged/backers_count</f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4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ref="J2947:J3010" si="277">(((I2947/60)/60)/24)+DATE(1970,1,1)</f>
        <v>42148.139583333337</v>
      </c>
      <c r="K2947">
        <v>1429845660</v>
      </c>
      <c r="L2947" s="16">
        <f t="shared" ref="L2947:L3010" si="278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9">E2947/D2947</f>
        <v>0</v>
      </c>
      <c r="R2947" s="8" t="e">
        <f t="shared" si="276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4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277"/>
        <v>42597.531157407408</v>
      </c>
      <c r="K2948">
        <v>1468673092</v>
      </c>
      <c r="L2948" s="16">
        <f t="shared" si="278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9"/>
        <v>1E-3</v>
      </c>
      <c r="R2948" s="8">
        <f t="shared" si="276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4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277"/>
        <v>42698.715972222228</v>
      </c>
      <c r="K2949">
        <v>1475760567</v>
      </c>
      <c r="L2949" s="16">
        <f t="shared" si="278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9"/>
        <v>4.2880000000000001E-2</v>
      </c>
      <c r="R2949" s="8">
        <f t="shared" si="276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4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277"/>
        <v>42157.649224537032</v>
      </c>
      <c r="K2950">
        <v>1428075293</v>
      </c>
      <c r="L2950" s="16">
        <f t="shared" si="278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9"/>
        <v>4.8000000000000001E-5</v>
      </c>
      <c r="R2950" s="8">
        <f t="shared" si="276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4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277"/>
        <v>42327.864780092597</v>
      </c>
      <c r="K2951">
        <v>1445370317</v>
      </c>
      <c r="L2951" s="16">
        <f t="shared" si="278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9"/>
        <v>2.5000000000000001E-2</v>
      </c>
      <c r="R2951" s="8">
        <f t="shared" si="276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4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277"/>
        <v>42392.36518518519</v>
      </c>
      <c r="K2952">
        <v>1450946752</v>
      </c>
      <c r="L2952" s="16">
        <f t="shared" si="278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9"/>
        <v>0</v>
      </c>
      <c r="R2952" s="8" t="e">
        <f t="shared" si="276"/>
        <v>#DIV/0!</v>
      </c>
      <c r="S2952" t="str">
        <f t="shared" si="280"/>
        <v>theater</v>
      </c>
      <c r="T2952" t="str">
        <f t="shared" si="281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14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277"/>
        <v>41917.802928240737</v>
      </c>
      <c r="K2953">
        <v>1408648573</v>
      </c>
      <c r="L2953" s="16">
        <f t="shared" si="278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9"/>
        <v>2.1919999999999999E-2</v>
      </c>
      <c r="R2953" s="8">
        <f t="shared" si="276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14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277"/>
        <v>42660.166666666672</v>
      </c>
      <c r="K2954">
        <v>1473957239</v>
      </c>
      <c r="L2954" s="16">
        <f t="shared" si="27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9"/>
        <v>8.0250000000000002E-2</v>
      </c>
      <c r="R2954" s="8">
        <f t="shared" si="276"/>
        <v>200.625</v>
      </c>
      <c r="S2954" t="str">
        <f t="shared" si="280"/>
        <v>theater</v>
      </c>
      <c r="T2954" t="str">
        <f t="shared" si="281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14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277"/>
        <v>42285.791909722218</v>
      </c>
      <c r="K2955">
        <v>1441738821</v>
      </c>
      <c r="L2955" s="16">
        <f t="shared" si="27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9"/>
        <v>1.5125E-3</v>
      </c>
      <c r="R2955" s="8">
        <f t="shared" si="276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14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277"/>
        <v>42810.541701388895</v>
      </c>
      <c r="K2956">
        <v>1487944803</v>
      </c>
      <c r="L2956" s="16">
        <f t="shared" si="27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9"/>
        <v>0</v>
      </c>
      <c r="R2956" s="8" t="e">
        <f t="shared" si="276"/>
        <v>#DIV/0!</v>
      </c>
      <c r="S2956" t="str">
        <f t="shared" si="280"/>
        <v>theater</v>
      </c>
      <c r="T2956" t="str">
        <f t="shared" si="281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14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277"/>
        <v>42171.741307870368</v>
      </c>
      <c r="K2957">
        <v>1431884849</v>
      </c>
      <c r="L2957" s="16">
        <f t="shared" si="27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9"/>
        <v>0.59583333333333333</v>
      </c>
      <c r="R2957" s="8">
        <f t="shared" si="276"/>
        <v>65</v>
      </c>
      <c r="S2957" t="str">
        <f t="shared" si="280"/>
        <v>theater</v>
      </c>
      <c r="T2957" t="str">
        <f t="shared" si="281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14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277"/>
        <v>42494.958912037036</v>
      </c>
      <c r="K2958">
        <v>1459810850</v>
      </c>
      <c r="L2958" s="16">
        <f t="shared" si="27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9"/>
        <v>0.16734177215189874</v>
      </c>
      <c r="R2958" s="8">
        <f t="shared" si="276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14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277"/>
        <v>42090.969583333332</v>
      </c>
      <c r="K2959">
        <v>1422317772</v>
      </c>
      <c r="L2959" s="16">
        <f t="shared" si="27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9"/>
        <v>1.8666666666666668E-2</v>
      </c>
      <c r="R2959" s="8">
        <f t="shared" si="276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14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277"/>
        <v>42498.73746527778</v>
      </c>
      <c r="K2960">
        <v>1457548917</v>
      </c>
      <c r="L2960" s="16">
        <f t="shared" si="27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9"/>
        <v>0</v>
      </c>
      <c r="R2960" s="8" t="e">
        <f t="shared" si="276"/>
        <v>#DIV/0!</v>
      </c>
      <c r="S2960" t="str">
        <f t="shared" si="280"/>
        <v>theater</v>
      </c>
      <c r="T2960" t="str">
        <f t="shared" si="281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14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277"/>
        <v>42528.008391203708</v>
      </c>
      <c r="K2961">
        <v>1462666325</v>
      </c>
      <c r="L2961" s="16">
        <f t="shared" si="27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9"/>
        <v>0</v>
      </c>
      <c r="R2961" s="8" t="e">
        <f t="shared" si="276"/>
        <v>#DIV/0!</v>
      </c>
      <c r="S2961" t="str">
        <f t="shared" si="280"/>
        <v>theater</v>
      </c>
      <c r="T2961" t="str">
        <f t="shared" si="281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14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277"/>
        <v>41893.757210648146</v>
      </c>
      <c r="K2962">
        <v>1407867023</v>
      </c>
      <c r="L2962" s="16">
        <f t="shared" si="27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9"/>
        <v>0</v>
      </c>
      <c r="R2962" s="8" t="e">
        <f t="shared" si="276"/>
        <v>#DIV/0!</v>
      </c>
      <c r="S2962" t="str">
        <f t="shared" si="280"/>
        <v>theater</v>
      </c>
      <c r="T2962" t="str">
        <f t="shared" si="281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14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277"/>
        <v>42089.166666666672</v>
      </c>
      <c r="K2963">
        <v>1424927159</v>
      </c>
      <c r="L2963" s="16">
        <f t="shared" si="27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9"/>
        <v>1.0962000000000001</v>
      </c>
      <c r="R2963" s="8">
        <f t="shared" si="276"/>
        <v>50.75</v>
      </c>
      <c r="S2963" t="str">
        <f t="shared" si="280"/>
        <v>theater</v>
      </c>
      <c r="T2963" t="str">
        <f t="shared" si="281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14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277"/>
        <v>42064.290972222225</v>
      </c>
      <c r="K2964">
        <v>1422769906</v>
      </c>
      <c r="L2964" s="16">
        <f t="shared" si="27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9"/>
        <v>1.218</v>
      </c>
      <c r="R2964" s="8">
        <f t="shared" si="276"/>
        <v>60.9</v>
      </c>
      <c r="S2964" t="str">
        <f t="shared" si="280"/>
        <v>theater</v>
      </c>
      <c r="T2964" t="str">
        <f t="shared" si="281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14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277"/>
        <v>42187.470185185186</v>
      </c>
      <c r="K2965">
        <v>1433243824</v>
      </c>
      <c r="L2965" s="16">
        <f t="shared" si="27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9"/>
        <v>1.0685</v>
      </c>
      <c r="R2965" s="8">
        <f t="shared" si="276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14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277"/>
        <v>41857.897222222222</v>
      </c>
      <c r="K2966">
        <v>1404769819</v>
      </c>
      <c r="L2966" s="16">
        <f t="shared" si="27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9"/>
        <v>1.0071379999999999</v>
      </c>
      <c r="R2966" s="8">
        <f t="shared" si="276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14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277"/>
        <v>42192.729548611111</v>
      </c>
      <c r="K2967">
        <v>1433698233</v>
      </c>
      <c r="L2967" s="16">
        <f t="shared" si="27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9"/>
        <v>1.0900000000000001</v>
      </c>
      <c r="R2967" s="8">
        <f t="shared" si="276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14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277"/>
        <v>42263.738564814819</v>
      </c>
      <c r="K2968">
        <v>1439833412</v>
      </c>
      <c r="L2968" s="16">
        <f t="shared" si="27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9"/>
        <v>1.1363000000000001</v>
      </c>
      <c r="R2968" s="8">
        <f t="shared" si="276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14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277"/>
        <v>42072.156157407408</v>
      </c>
      <c r="K2969">
        <v>1423284292</v>
      </c>
      <c r="L2969" s="16">
        <f t="shared" si="27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9"/>
        <v>1.1392</v>
      </c>
      <c r="R2969" s="8">
        <f t="shared" si="276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14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277"/>
        <v>42599.165972222225</v>
      </c>
      <c r="K2970">
        <v>1470227660</v>
      </c>
      <c r="L2970" s="16">
        <f t="shared" si="27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9"/>
        <v>1.06</v>
      </c>
      <c r="R2970" s="8">
        <f t="shared" si="276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14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277"/>
        <v>42127.952083333337</v>
      </c>
      <c r="K2971">
        <v>1428087153</v>
      </c>
      <c r="L2971" s="16">
        <f t="shared" si="27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9"/>
        <v>1.625</v>
      </c>
      <c r="R2971" s="8">
        <f t="shared" si="276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14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277"/>
        <v>41838.669571759259</v>
      </c>
      <c r="K2972">
        <v>1403107451</v>
      </c>
      <c r="L2972" s="16">
        <f t="shared" si="27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9"/>
        <v>1.06</v>
      </c>
      <c r="R2972" s="8">
        <f t="shared" si="276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14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277"/>
        <v>41882.658310185187</v>
      </c>
      <c r="K2973">
        <v>1406908078</v>
      </c>
      <c r="L2973" s="16">
        <f t="shared" si="27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9"/>
        <v>1.0015624999999999</v>
      </c>
      <c r="R2973" s="8">
        <f t="shared" si="276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14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277"/>
        <v>42709.041666666672</v>
      </c>
      <c r="K2974">
        <v>1479609520</v>
      </c>
      <c r="L2974" s="16">
        <f t="shared" si="27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9"/>
        <v>1.0535000000000001</v>
      </c>
      <c r="R2974" s="8">
        <f t="shared" si="276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14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277"/>
        <v>42370.166666666672</v>
      </c>
      <c r="K2975">
        <v>1449171508</v>
      </c>
      <c r="L2975" s="16">
        <f t="shared" si="27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9"/>
        <v>1.748</v>
      </c>
      <c r="R2975" s="8">
        <f t="shared" si="276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14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277"/>
        <v>41908.065972222219</v>
      </c>
      <c r="K2976">
        <v>1409275671</v>
      </c>
      <c r="L2976" s="16">
        <f t="shared" si="27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9"/>
        <v>1.02</v>
      </c>
      <c r="R2976" s="8">
        <f t="shared" si="276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14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277"/>
        <v>41970.125</v>
      </c>
      <c r="K2977">
        <v>1414599886</v>
      </c>
      <c r="L2977" s="16">
        <f t="shared" si="27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9"/>
        <v>1.00125</v>
      </c>
      <c r="R2977" s="8">
        <f t="shared" si="276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14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277"/>
        <v>42442.5</v>
      </c>
      <c r="K2978">
        <v>1456421530</v>
      </c>
      <c r="L2978" s="16">
        <f t="shared" si="27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9"/>
        <v>1.7142857142857142</v>
      </c>
      <c r="R2978" s="8">
        <f t="shared" si="276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14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277"/>
        <v>42086.093055555553</v>
      </c>
      <c r="K2979">
        <v>1421960934</v>
      </c>
      <c r="L2979" s="16">
        <f t="shared" si="27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9"/>
        <v>1.1356666666666666</v>
      </c>
      <c r="R2979" s="8">
        <f t="shared" si="276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14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277"/>
        <v>41932.249305555553</v>
      </c>
      <c r="K2980">
        <v>1412954547</v>
      </c>
      <c r="L2980" s="16">
        <f t="shared" si="27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9"/>
        <v>1.2946666666666666</v>
      </c>
      <c r="R2980" s="8">
        <f t="shared" si="276"/>
        <v>60.6875</v>
      </c>
      <c r="S2980" t="str">
        <f t="shared" si="280"/>
        <v>theater</v>
      </c>
      <c r="T2980" t="str">
        <f t="shared" si="281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14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277"/>
        <v>42010.25</v>
      </c>
      <c r="K2981">
        <v>1419104823</v>
      </c>
      <c r="L2981" s="16">
        <f t="shared" si="27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9"/>
        <v>1.014</v>
      </c>
      <c r="R2981" s="8">
        <f t="shared" si="276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14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277"/>
        <v>42240.083333333328</v>
      </c>
      <c r="K2982">
        <v>1438639130</v>
      </c>
      <c r="L2982" s="16">
        <f t="shared" si="27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9"/>
        <v>1.0916666666666666</v>
      </c>
      <c r="R2982" s="8">
        <f t="shared" si="276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14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277"/>
        <v>42270.559675925921</v>
      </c>
      <c r="K2983">
        <v>1439126756</v>
      </c>
      <c r="L2983" s="16">
        <f t="shared" si="27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9"/>
        <v>1.28925</v>
      </c>
      <c r="R2983" s="8">
        <f t="shared" si="276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14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277"/>
        <v>42411.686840277776</v>
      </c>
      <c r="K2984">
        <v>1452616143</v>
      </c>
      <c r="L2984" s="16">
        <f t="shared" si="27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9"/>
        <v>1.0206</v>
      </c>
      <c r="R2984" s="8">
        <f t="shared" si="276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14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277"/>
        <v>41954.674027777779</v>
      </c>
      <c r="K2985">
        <v>1410534636</v>
      </c>
      <c r="L2985" s="16">
        <f t="shared" si="27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9"/>
        <v>1.465395775862069</v>
      </c>
      <c r="R2985" s="8">
        <f t="shared" si="276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14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277"/>
        <v>42606.278715277775</v>
      </c>
      <c r="K2986">
        <v>1469428881</v>
      </c>
      <c r="L2986" s="16">
        <f t="shared" si="27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9"/>
        <v>1.00352</v>
      </c>
      <c r="R2986" s="8">
        <f t="shared" si="276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14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277"/>
        <v>42674.166666666672</v>
      </c>
      <c r="K2987">
        <v>1476228128</v>
      </c>
      <c r="L2987" s="16">
        <f t="shared" si="27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9"/>
        <v>1.2164999999999999</v>
      </c>
      <c r="R2987" s="8">
        <f t="shared" si="276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14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277"/>
        <v>42491.458402777775</v>
      </c>
      <c r="K2988">
        <v>1456920006</v>
      </c>
      <c r="L2988" s="16">
        <f t="shared" si="27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9"/>
        <v>1.0549999999999999</v>
      </c>
      <c r="R2988" s="8">
        <f t="shared" si="276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14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277"/>
        <v>42656</v>
      </c>
      <c r="K2989">
        <v>1473837751</v>
      </c>
      <c r="L2989" s="16">
        <f t="shared" si="27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9"/>
        <v>1.1040080000000001</v>
      </c>
      <c r="R2989" s="8">
        <f t="shared" si="276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14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277"/>
        <v>42541.362048611118</v>
      </c>
      <c r="K2990">
        <v>1463820081</v>
      </c>
      <c r="L2990" s="16">
        <f t="shared" si="27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9"/>
        <v>1</v>
      </c>
      <c r="R2990" s="8">
        <f t="shared" si="276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14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277"/>
        <v>42359.207638888889</v>
      </c>
      <c r="K2991">
        <v>1448756962</v>
      </c>
      <c r="L2991" s="16">
        <f t="shared" si="27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9"/>
        <v>1.76535</v>
      </c>
      <c r="R2991" s="8">
        <f t="shared" si="276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14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277"/>
        <v>42376.57430555555</v>
      </c>
      <c r="K2992">
        <v>1449150420</v>
      </c>
      <c r="L2992" s="16">
        <f t="shared" si="27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9"/>
        <v>1</v>
      </c>
      <c r="R2992" s="8">
        <f t="shared" si="276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14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277"/>
        <v>42762.837152777778</v>
      </c>
      <c r="K2993">
        <v>1483646730</v>
      </c>
      <c r="L2993" s="16">
        <f t="shared" si="27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9"/>
        <v>1.0329411764705883</v>
      </c>
      <c r="R2993" s="8">
        <f t="shared" si="276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14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277"/>
        <v>42652.767476851848</v>
      </c>
      <c r="K2994">
        <v>1473445510</v>
      </c>
      <c r="L2994" s="16">
        <f t="shared" si="27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9"/>
        <v>1.0449999999999999</v>
      </c>
      <c r="R2994" s="8">
        <f t="shared" si="276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14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277"/>
        <v>42420.838738425926</v>
      </c>
      <c r="K2995">
        <v>1453406867</v>
      </c>
      <c r="L2995" s="16">
        <f t="shared" si="27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9"/>
        <v>1.0029999999999999</v>
      </c>
      <c r="R2995" s="8">
        <f t="shared" si="276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14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277"/>
        <v>41915.478842592594</v>
      </c>
      <c r="K2996">
        <v>1409743772</v>
      </c>
      <c r="L2996" s="16">
        <f t="shared" si="27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9"/>
        <v>4.577466666666667</v>
      </c>
      <c r="R2996" s="8">
        <f t="shared" si="276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14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277"/>
        <v>42754.665173611109</v>
      </c>
      <c r="K2997">
        <v>1482249471</v>
      </c>
      <c r="L2997" s="16">
        <f t="shared" si="27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9"/>
        <v>1.0496000000000001</v>
      </c>
      <c r="R2997" s="8">
        <f t="shared" si="276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14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277"/>
        <v>42150.912500000006</v>
      </c>
      <c r="K2998">
        <v>1427493240</v>
      </c>
      <c r="L2998" s="16">
        <f t="shared" si="27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9"/>
        <v>1.7194285714285715</v>
      </c>
      <c r="R2998" s="8">
        <f t="shared" si="276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14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277"/>
        <v>42793.207638888889</v>
      </c>
      <c r="K2999">
        <v>1486661793</v>
      </c>
      <c r="L2999" s="16">
        <f t="shared" si="27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9"/>
        <v>1.0373000000000001</v>
      </c>
      <c r="R2999" s="8">
        <f t="shared" si="276"/>
        <v>90.2</v>
      </c>
      <c r="S2999" t="str">
        <f t="shared" si="280"/>
        <v>theater</v>
      </c>
      <c r="T2999" t="str">
        <f t="shared" si="281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14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277"/>
        <v>41806.184027777781</v>
      </c>
      <c r="K3000">
        <v>1400474329</v>
      </c>
      <c r="L3000" s="16">
        <f t="shared" si="27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9"/>
        <v>1.0302899999999999</v>
      </c>
      <c r="R3000" s="8">
        <f t="shared" si="276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14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277"/>
        <v>42795.083333333328</v>
      </c>
      <c r="K3001">
        <v>1487094360</v>
      </c>
      <c r="L3001" s="16">
        <f t="shared" si="27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9"/>
        <v>1.1888888888888889</v>
      </c>
      <c r="R3001" s="8">
        <f t="shared" si="276"/>
        <v>80.25</v>
      </c>
      <c r="S3001" t="str">
        <f t="shared" si="280"/>
        <v>theater</v>
      </c>
      <c r="T3001" t="str">
        <f t="shared" si="281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14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277"/>
        <v>42766.75</v>
      </c>
      <c r="K3002">
        <v>1484682670</v>
      </c>
      <c r="L3002" s="16">
        <f t="shared" si="27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9"/>
        <v>1</v>
      </c>
      <c r="R3002" s="8">
        <f t="shared" si="276"/>
        <v>62.5</v>
      </c>
      <c r="S3002" t="str">
        <f t="shared" si="280"/>
        <v>theater</v>
      </c>
      <c r="T3002" t="str">
        <f t="shared" si="281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14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277"/>
        <v>42564.895625000005</v>
      </c>
      <c r="K3003">
        <v>1465853382</v>
      </c>
      <c r="L3003" s="16">
        <f t="shared" si="27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9"/>
        <v>3.1869988910451896</v>
      </c>
      <c r="R3003" s="8">
        <f t="shared" si="276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14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277"/>
        <v>41269.83625</v>
      </c>
      <c r="K3004">
        <v>1353960252</v>
      </c>
      <c r="L3004" s="16">
        <f t="shared" si="27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9"/>
        <v>1.0850614285714286</v>
      </c>
      <c r="R3004" s="8">
        <f t="shared" si="276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14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277"/>
        <v>42430.249305555553</v>
      </c>
      <c r="K3005">
        <v>1454098976</v>
      </c>
      <c r="L3005" s="16">
        <f t="shared" si="27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9"/>
        <v>1.0116666666666667</v>
      </c>
      <c r="R3005" s="8">
        <f t="shared" si="276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14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277"/>
        <v>41958.922731481478</v>
      </c>
      <c r="K3006">
        <v>1413493724</v>
      </c>
      <c r="L3006" s="16">
        <f t="shared" si="27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9"/>
        <v>1.12815</v>
      </c>
      <c r="R3006" s="8">
        <f t="shared" si="276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14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277"/>
        <v>41918.674826388888</v>
      </c>
      <c r="K3007">
        <v>1410019905</v>
      </c>
      <c r="L3007" s="16">
        <f t="shared" si="27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9"/>
        <v>1.2049622641509434</v>
      </c>
      <c r="R3007" s="8">
        <f t="shared" si="276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14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277"/>
        <v>41987.756840277783</v>
      </c>
      <c r="K3008">
        <v>1415988591</v>
      </c>
      <c r="L3008" s="16">
        <f t="shared" si="27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9"/>
        <v>1.0774999999999999</v>
      </c>
      <c r="R3008" s="8">
        <f t="shared" si="276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14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277"/>
        <v>42119.216238425928</v>
      </c>
      <c r="K3009">
        <v>1428124283</v>
      </c>
      <c r="L3009" s="16">
        <f t="shared" si="27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9"/>
        <v>1.8</v>
      </c>
      <c r="R3009" s="8">
        <f t="shared" si="276"/>
        <v>54</v>
      </c>
      <c r="S3009" t="str">
        <f t="shared" si="280"/>
        <v>theater</v>
      </c>
      <c r="T3009" t="str">
        <f t="shared" si="281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14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si="277"/>
        <v>42390.212025462963</v>
      </c>
      <c r="K3010">
        <v>1450760719</v>
      </c>
      <c r="L3010" s="16">
        <f t="shared" si="27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9"/>
        <v>1.0116666666666667</v>
      </c>
      <c r="R3010" s="8">
        <f t="shared" ref="R3010:R3073" si="282">pledged/backers_count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14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ref="J3011:J3074" si="283">(((I3011/60)/60)/24)+DATE(1970,1,1)</f>
        <v>41969.611574074079</v>
      </c>
      <c r="K3011">
        <v>1414417240</v>
      </c>
      <c r="L3011" s="16">
        <f t="shared" ref="L3011:L3074" si="28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5">E3011/D3011</f>
        <v>1.19756</v>
      </c>
      <c r="R3011" s="8">
        <f t="shared" si="282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14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283"/>
        <v>42056.832395833335</v>
      </c>
      <c r="K3012">
        <v>1419364719</v>
      </c>
      <c r="L3012" s="16">
        <f t="shared" si="28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5"/>
        <v>1.58</v>
      </c>
      <c r="R3012" s="8">
        <f t="shared" si="282"/>
        <v>158</v>
      </c>
      <c r="S3012" t="str">
        <f t="shared" si="286"/>
        <v>theater</v>
      </c>
      <c r="T3012" t="str">
        <f t="shared" si="287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14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283"/>
        <v>42361.957638888889</v>
      </c>
      <c r="K3013">
        <v>1448536516</v>
      </c>
      <c r="L3013" s="16">
        <f t="shared" si="28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5"/>
        <v>1.2366666666666666</v>
      </c>
      <c r="R3013" s="8">
        <f t="shared" si="282"/>
        <v>14.84</v>
      </c>
      <c r="S3013" t="str">
        <f t="shared" si="286"/>
        <v>theater</v>
      </c>
      <c r="T3013" t="str">
        <f t="shared" si="287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14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283"/>
        <v>42045.702893518523</v>
      </c>
      <c r="K3014">
        <v>1421772730</v>
      </c>
      <c r="L3014" s="16">
        <f t="shared" si="28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5"/>
        <v>1.1712499999999999</v>
      </c>
      <c r="R3014" s="8">
        <f t="shared" si="282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14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283"/>
        <v>42176.836215277777</v>
      </c>
      <c r="K3015">
        <v>1432325049</v>
      </c>
      <c r="L3015" s="16">
        <f t="shared" si="28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5"/>
        <v>1.5696000000000001</v>
      </c>
      <c r="R3015" s="8">
        <f t="shared" si="282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14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283"/>
        <v>41948.208333333336</v>
      </c>
      <c r="K3016">
        <v>1412737080</v>
      </c>
      <c r="L3016" s="16">
        <f t="shared" si="28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5"/>
        <v>1.13104</v>
      </c>
      <c r="R3016" s="8">
        <f t="shared" si="282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14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283"/>
        <v>41801.166666666664</v>
      </c>
      <c r="K3017">
        <v>1401125238</v>
      </c>
      <c r="L3017" s="16">
        <f t="shared" si="28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5"/>
        <v>1.0317647058823529</v>
      </c>
      <c r="R3017" s="8">
        <f t="shared" si="282"/>
        <v>87.7</v>
      </c>
      <c r="S3017" t="str">
        <f t="shared" si="286"/>
        <v>theater</v>
      </c>
      <c r="T3017" t="str">
        <f t="shared" si="287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14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283"/>
        <v>41838.548055555555</v>
      </c>
      <c r="K3018">
        <v>1400504952</v>
      </c>
      <c r="L3018" s="16">
        <f t="shared" si="28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5"/>
        <v>1.0261176470588236</v>
      </c>
      <c r="R3018" s="8">
        <f t="shared" si="282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14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283"/>
        <v>41871.850034722222</v>
      </c>
      <c r="K3019">
        <v>1405974243</v>
      </c>
      <c r="L3019" s="16">
        <f t="shared" si="28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5"/>
        <v>1.0584090909090909</v>
      </c>
      <c r="R3019" s="8">
        <f t="shared" si="282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14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283"/>
        <v>42205.916666666672</v>
      </c>
      <c r="K3020">
        <v>1433747376</v>
      </c>
      <c r="L3020" s="16">
        <f t="shared" si="28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5"/>
        <v>1.0071428571428571</v>
      </c>
      <c r="R3020" s="8">
        <f t="shared" si="282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14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283"/>
        <v>41786.125</v>
      </c>
      <c r="K3021">
        <v>1398801620</v>
      </c>
      <c r="L3021" s="16">
        <f t="shared" si="28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5"/>
        <v>1.2123333333333333</v>
      </c>
      <c r="R3021" s="8">
        <f t="shared" si="282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14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283"/>
        <v>42230.846446759257</v>
      </c>
      <c r="K3022">
        <v>1434399533</v>
      </c>
      <c r="L3022" s="16">
        <f t="shared" si="28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5"/>
        <v>1.0057142857142858</v>
      </c>
      <c r="R3022" s="8">
        <f t="shared" si="282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14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283"/>
        <v>42696.249305555553</v>
      </c>
      <c r="K3023">
        <v>1476715869</v>
      </c>
      <c r="L3023" s="16">
        <f t="shared" si="28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5"/>
        <v>1.1602222222222223</v>
      </c>
      <c r="R3023" s="8">
        <f t="shared" si="282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14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283"/>
        <v>42609.95380787037</v>
      </c>
      <c r="K3024">
        <v>1468450409</v>
      </c>
      <c r="L3024" s="16">
        <f t="shared" si="28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5"/>
        <v>1.0087999999999999</v>
      </c>
      <c r="R3024" s="8">
        <f t="shared" si="282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14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283"/>
        <v>42166.675763888896</v>
      </c>
      <c r="K3025">
        <v>1430151186</v>
      </c>
      <c r="L3025" s="16">
        <f t="shared" si="28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5"/>
        <v>1.03</v>
      </c>
      <c r="R3025" s="8">
        <f t="shared" si="282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14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283"/>
        <v>41188.993923611109</v>
      </c>
      <c r="K3026">
        <v>1346975475</v>
      </c>
      <c r="L3026" s="16">
        <f t="shared" si="28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5"/>
        <v>2.4641999999999999</v>
      </c>
      <c r="R3026" s="8">
        <f t="shared" si="282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14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283"/>
        <v>41789.666666666664</v>
      </c>
      <c r="K3027">
        <v>1399032813</v>
      </c>
      <c r="L3027" s="16">
        <f t="shared" si="28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5"/>
        <v>3.0219999999999998</v>
      </c>
      <c r="R3027" s="8">
        <f t="shared" si="282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14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283"/>
        <v>42797.459398148145</v>
      </c>
      <c r="K3028">
        <v>1487329292</v>
      </c>
      <c r="L3028" s="16">
        <f t="shared" si="28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5"/>
        <v>1.4333333333333333</v>
      </c>
      <c r="R3028" s="8">
        <f t="shared" si="282"/>
        <v>51.6</v>
      </c>
      <c r="S3028" t="str">
        <f t="shared" si="286"/>
        <v>theater</v>
      </c>
      <c r="T3028" t="str">
        <f t="shared" si="287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14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283"/>
        <v>42083.662627314814</v>
      </c>
      <c r="K3029">
        <v>1424278451</v>
      </c>
      <c r="L3029" s="16">
        <f t="shared" si="28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5"/>
        <v>1.3144</v>
      </c>
      <c r="R3029" s="8">
        <f t="shared" si="282"/>
        <v>164.3</v>
      </c>
      <c r="S3029" t="str">
        <f t="shared" si="286"/>
        <v>theater</v>
      </c>
      <c r="T3029" t="str">
        <f t="shared" si="287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14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283"/>
        <v>42597.264178240745</v>
      </c>
      <c r="K3030">
        <v>1468650025</v>
      </c>
      <c r="L3030" s="16">
        <f t="shared" si="28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5"/>
        <v>1.6801999999999999</v>
      </c>
      <c r="R3030" s="8">
        <f t="shared" si="282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14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283"/>
        <v>41961.190972222219</v>
      </c>
      <c r="K3031">
        <v>1413824447</v>
      </c>
      <c r="L3031" s="16">
        <f t="shared" si="28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5"/>
        <v>1.0967666666666667</v>
      </c>
      <c r="R3031" s="8">
        <f t="shared" si="282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14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283"/>
        <v>42263.747349537036</v>
      </c>
      <c r="K3032">
        <v>1439834171</v>
      </c>
      <c r="L3032" s="16">
        <f t="shared" si="28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5"/>
        <v>1.0668571428571429</v>
      </c>
      <c r="R3032" s="8">
        <f t="shared" si="282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14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283"/>
        <v>42657.882488425923</v>
      </c>
      <c r="K3033">
        <v>1471295447</v>
      </c>
      <c r="L3033" s="16">
        <f t="shared" si="28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5"/>
        <v>1</v>
      </c>
      <c r="R3033" s="8">
        <f t="shared" si="282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14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283"/>
        <v>42258.044664351852</v>
      </c>
      <c r="K3034">
        <v>1439341459</v>
      </c>
      <c r="L3034" s="16">
        <f t="shared" si="28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5"/>
        <v>1.272</v>
      </c>
      <c r="R3034" s="8">
        <f t="shared" si="282"/>
        <v>50.88</v>
      </c>
      <c r="S3034" t="str">
        <f t="shared" si="286"/>
        <v>theater</v>
      </c>
      <c r="T3034" t="str">
        <f t="shared" si="287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14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283"/>
        <v>42600.110243055555</v>
      </c>
      <c r="K3035">
        <v>1468895925</v>
      </c>
      <c r="L3035" s="16">
        <f t="shared" si="28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5"/>
        <v>1.4653333333333334</v>
      </c>
      <c r="R3035" s="8">
        <f t="shared" si="282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14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283"/>
        <v>42675.165972222225</v>
      </c>
      <c r="K3036">
        <v>1475326255</v>
      </c>
      <c r="L3036" s="16">
        <f t="shared" si="28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5"/>
        <v>1.1253599999999999</v>
      </c>
      <c r="R3036" s="8">
        <f t="shared" si="282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14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283"/>
        <v>41398.560289351852</v>
      </c>
      <c r="K3037">
        <v>1365082009</v>
      </c>
      <c r="L3037" s="16">
        <f t="shared" si="28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5"/>
        <v>1.0878684000000001</v>
      </c>
      <c r="R3037" s="8">
        <f t="shared" si="282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14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283"/>
        <v>41502.499305555553</v>
      </c>
      <c r="K3038">
        <v>1373568644</v>
      </c>
      <c r="L3038" s="16">
        <f t="shared" si="28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5"/>
        <v>1.26732</v>
      </c>
      <c r="R3038" s="8">
        <f t="shared" si="282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14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283"/>
        <v>40453.207638888889</v>
      </c>
      <c r="K3039">
        <v>1279574773</v>
      </c>
      <c r="L3039" s="16">
        <f t="shared" si="28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5"/>
        <v>2.1320000000000001</v>
      </c>
      <c r="R3039" s="8">
        <f t="shared" si="282"/>
        <v>33.3125</v>
      </c>
      <c r="S3039" t="str">
        <f t="shared" si="286"/>
        <v>theater</v>
      </c>
      <c r="T3039" t="str">
        <f t="shared" si="287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14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283"/>
        <v>42433.252280092594</v>
      </c>
      <c r="K3040">
        <v>1451887397</v>
      </c>
      <c r="L3040" s="16">
        <f t="shared" si="28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5"/>
        <v>1.0049999999999999</v>
      </c>
      <c r="R3040" s="8">
        <f t="shared" si="282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14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283"/>
        <v>41637.332638888889</v>
      </c>
      <c r="K3041">
        <v>1386011038</v>
      </c>
      <c r="L3041" s="16">
        <f t="shared" si="28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5"/>
        <v>1.0871389999999999</v>
      </c>
      <c r="R3041" s="8">
        <f t="shared" si="282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14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283"/>
        <v>42181.958333333328</v>
      </c>
      <c r="K3042">
        <v>1434999621</v>
      </c>
      <c r="L3042" s="16">
        <f t="shared" si="28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5"/>
        <v>1.075</v>
      </c>
      <c r="R3042" s="8">
        <f t="shared" si="282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14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283"/>
        <v>42389.868611111116</v>
      </c>
      <c r="K3043">
        <v>1450731048</v>
      </c>
      <c r="L3043" s="16">
        <f t="shared" si="28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5"/>
        <v>1.1048192771084338</v>
      </c>
      <c r="R3043" s="8">
        <f t="shared" si="282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14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283"/>
        <v>42283.688043981485</v>
      </c>
      <c r="K3044">
        <v>1441557047</v>
      </c>
      <c r="L3044" s="16">
        <f t="shared" si="28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5"/>
        <v>1.28</v>
      </c>
      <c r="R3044" s="8">
        <f t="shared" si="282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14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283"/>
        <v>42110.118055555555</v>
      </c>
      <c r="K3045">
        <v>1426815699</v>
      </c>
      <c r="L3045" s="16">
        <f t="shared" si="28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5"/>
        <v>1.1000666666666667</v>
      </c>
      <c r="R3045" s="8">
        <f t="shared" si="282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14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283"/>
        <v>42402.7268287037</v>
      </c>
      <c r="K3046">
        <v>1453137998</v>
      </c>
      <c r="L3046" s="16">
        <f t="shared" si="28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5"/>
        <v>1.0934166666666667</v>
      </c>
      <c r="R3046" s="8">
        <f t="shared" si="282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14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283"/>
        <v>41873.155729166669</v>
      </c>
      <c r="K3047">
        <v>1406087055</v>
      </c>
      <c r="L3047" s="16">
        <f t="shared" si="28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5"/>
        <v>1.3270650000000002</v>
      </c>
      <c r="R3047" s="8">
        <f t="shared" si="282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14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283"/>
        <v>41892.202777777777</v>
      </c>
      <c r="K3048">
        <v>1407784586</v>
      </c>
      <c r="L3048" s="16">
        <f t="shared" si="28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5"/>
        <v>1.9084810126582279</v>
      </c>
      <c r="R3048" s="8">
        <f t="shared" si="282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14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283"/>
        <v>42487.552777777775</v>
      </c>
      <c r="K3049">
        <v>1457999054</v>
      </c>
      <c r="L3049" s="16">
        <f t="shared" si="28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5"/>
        <v>1.49</v>
      </c>
      <c r="R3049" s="8">
        <f t="shared" si="282"/>
        <v>37.25</v>
      </c>
      <c r="S3049" t="str">
        <f t="shared" si="286"/>
        <v>theater</v>
      </c>
      <c r="T3049" t="str">
        <f t="shared" si="287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14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283"/>
        <v>42004.890277777777</v>
      </c>
      <c r="K3050">
        <v>1417556262</v>
      </c>
      <c r="L3050" s="16">
        <f t="shared" si="28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5"/>
        <v>1.6639999999999999</v>
      </c>
      <c r="R3050" s="8">
        <f t="shared" si="282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14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283"/>
        <v>42169.014525462961</v>
      </c>
      <c r="K3051">
        <v>1431649255</v>
      </c>
      <c r="L3051" s="16">
        <f t="shared" si="28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5"/>
        <v>1.0666666666666667</v>
      </c>
      <c r="R3051" s="8">
        <f t="shared" si="282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14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283"/>
        <v>42495.16851851852</v>
      </c>
      <c r="K3052">
        <v>1459828960</v>
      </c>
      <c r="L3052" s="16">
        <f t="shared" si="28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5"/>
        <v>1.06</v>
      </c>
      <c r="R3052" s="8">
        <f t="shared" si="282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4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283"/>
        <v>42774.416030092587</v>
      </c>
      <c r="K3053">
        <v>1483955945</v>
      </c>
      <c r="L3053" s="16">
        <f t="shared" si="28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5"/>
        <v>0.23628571428571429</v>
      </c>
      <c r="R3053" s="8">
        <f t="shared" si="282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4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283"/>
        <v>42152.665972222225</v>
      </c>
      <c r="K3054">
        <v>1430237094</v>
      </c>
      <c r="L3054" s="16">
        <f t="shared" si="28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5"/>
        <v>1.5E-3</v>
      </c>
      <c r="R3054" s="8">
        <f t="shared" si="282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4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283"/>
        <v>41914.165972222225</v>
      </c>
      <c r="K3055">
        <v>1407781013</v>
      </c>
      <c r="L3055" s="16">
        <f t="shared" si="28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5"/>
        <v>4.0000000000000001E-3</v>
      </c>
      <c r="R3055" s="8">
        <f t="shared" si="282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4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283"/>
        <v>42065.044444444444</v>
      </c>
      <c r="K3056">
        <v>1422043154</v>
      </c>
      <c r="L3056" s="16">
        <f t="shared" si="28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5"/>
        <v>0</v>
      </c>
      <c r="R3056" s="8" t="e">
        <f t="shared" si="282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4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283"/>
        <v>42013.95821759259</v>
      </c>
      <c r="K3057">
        <v>1415660390</v>
      </c>
      <c r="L3057" s="16">
        <f t="shared" si="28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5"/>
        <v>5.0000000000000002E-5</v>
      </c>
      <c r="R3057" s="8">
        <f t="shared" si="282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4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283"/>
        <v>41911.636388888888</v>
      </c>
      <c r="K3058">
        <v>1406819784</v>
      </c>
      <c r="L3058" s="16">
        <f t="shared" si="28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5"/>
        <v>0</v>
      </c>
      <c r="R3058" s="8" t="e">
        <f t="shared" si="282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4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283"/>
        <v>42463.608923611115</v>
      </c>
      <c r="K3059">
        <v>1457105811</v>
      </c>
      <c r="L3059" s="16">
        <f t="shared" si="28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5"/>
        <v>0</v>
      </c>
      <c r="R3059" s="8" t="e">
        <f t="shared" si="282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4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283"/>
        <v>42510.374305555553</v>
      </c>
      <c r="K3060">
        <v>1459414740</v>
      </c>
      <c r="L3060" s="16">
        <f t="shared" si="28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5"/>
        <v>1.6666666666666666E-4</v>
      </c>
      <c r="R3060" s="8">
        <f t="shared" si="282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4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283"/>
        <v>41859.935717592591</v>
      </c>
      <c r="K3061">
        <v>1404944846</v>
      </c>
      <c r="L3061" s="16">
        <f t="shared" si="28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5"/>
        <v>3.0066666666666665E-2</v>
      </c>
      <c r="R3061" s="8">
        <f t="shared" si="282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4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283"/>
        <v>42275.274699074071</v>
      </c>
      <c r="K3062">
        <v>1440830134</v>
      </c>
      <c r="L3062" s="16">
        <f t="shared" si="28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5"/>
        <v>1.5227272727272728E-3</v>
      </c>
      <c r="R3062" s="8">
        <f t="shared" si="282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4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283"/>
        <v>41864.784120370372</v>
      </c>
      <c r="K3063">
        <v>1405363748</v>
      </c>
      <c r="L3063" s="16">
        <f t="shared" si="28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5"/>
        <v>0</v>
      </c>
      <c r="R3063" s="8" t="e">
        <f t="shared" si="282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4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283"/>
        <v>42277.75</v>
      </c>
      <c r="K3064">
        <v>1441111892</v>
      </c>
      <c r="L3064" s="16">
        <f t="shared" si="28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5"/>
        <v>0.66839999999999999</v>
      </c>
      <c r="R3064" s="8">
        <f t="shared" si="282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4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283"/>
        <v>42665.922893518517</v>
      </c>
      <c r="K3065">
        <v>1474150138</v>
      </c>
      <c r="L3065" s="16">
        <f t="shared" si="28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5"/>
        <v>0.19566666666666666</v>
      </c>
      <c r="R3065" s="8">
        <f t="shared" si="282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4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283"/>
        <v>42330.290972222225</v>
      </c>
      <c r="K3066">
        <v>1445483246</v>
      </c>
      <c r="L3066" s="16">
        <f t="shared" si="28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5"/>
        <v>0.11294666666666667</v>
      </c>
      <c r="R3066" s="8">
        <f t="shared" si="282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4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283"/>
        <v>41850.055231481485</v>
      </c>
      <c r="K3067">
        <v>1404523172</v>
      </c>
      <c r="L3067" s="16">
        <f t="shared" si="28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5"/>
        <v>4.0000000000000002E-4</v>
      </c>
      <c r="R3067" s="8">
        <f t="shared" si="282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4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283"/>
        <v>42561.228437500002</v>
      </c>
      <c r="K3068">
        <v>1465536537</v>
      </c>
      <c r="L3068" s="16">
        <f t="shared" si="28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5"/>
        <v>0.11985714285714286</v>
      </c>
      <c r="R3068" s="8">
        <f t="shared" si="282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4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283"/>
        <v>42256.938414351855</v>
      </c>
      <c r="K3069">
        <v>1439245879</v>
      </c>
      <c r="L3069" s="16">
        <f t="shared" si="28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5"/>
        <v>2.5000000000000001E-2</v>
      </c>
      <c r="R3069" s="8">
        <f t="shared" si="282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4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283"/>
        <v>42293.691574074073</v>
      </c>
      <c r="K3070">
        <v>1442421352</v>
      </c>
      <c r="L3070" s="16">
        <f t="shared" si="28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5"/>
        <v>6.9999999999999999E-4</v>
      </c>
      <c r="R3070" s="8">
        <f t="shared" si="282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4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283"/>
        <v>41987.833726851852</v>
      </c>
      <c r="K3071">
        <v>1415995234</v>
      </c>
      <c r="L3071" s="16">
        <f t="shared" si="28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5"/>
        <v>0.14099999999999999</v>
      </c>
      <c r="R3071" s="8">
        <f t="shared" si="282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4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283"/>
        <v>42711.733437499999</v>
      </c>
      <c r="K3072">
        <v>1479317769</v>
      </c>
      <c r="L3072" s="16">
        <f t="shared" si="28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5"/>
        <v>3.3399999999999999E-2</v>
      </c>
      <c r="R3072" s="8">
        <f t="shared" si="282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4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283"/>
        <v>42115.249305555553</v>
      </c>
      <c r="K3073">
        <v>1428082481</v>
      </c>
      <c r="L3073" s="16">
        <f t="shared" si="28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5"/>
        <v>0.59775</v>
      </c>
      <c r="R3073" s="8">
        <f t="shared" si="282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4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si="283"/>
        <v>42673.073611111111</v>
      </c>
      <c r="K3074">
        <v>1476549262</v>
      </c>
      <c r="L3074" s="16">
        <f t="shared" si="28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5"/>
        <v>1.6666666666666666E-4</v>
      </c>
      <c r="R3074" s="8">
        <f t="shared" ref="R3074:R3137" si="288">pledged/backers_count</f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4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ref="J3075:J3138" si="289">(((I3075/60)/60)/24)+DATE(1970,1,1)</f>
        <v>42169.804861111115</v>
      </c>
      <c r="K3075">
        <v>1429287900</v>
      </c>
      <c r="L3075" s="16">
        <f t="shared" ref="L3075:L3138" si="290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1">E3075/D3075</f>
        <v>2.3035714285714285E-4</v>
      </c>
      <c r="R3075" s="8">
        <f t="shared" si="288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4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289"/>
        <v>42439.571284722217</v>
      </c>
      <c r="K3076">
        <v>1455025359</v>
      </c>
      <c r="L3076" s="16">
        <f t="shared" si="290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1"/>
        <v>8.8000000000000003E-4</v>
      </c>
      <c r="R3076" s="8">
        <f t="shared" si="288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4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289"/>
        <v>42601.102314814809</v>
      </c>
      <c r="K3077">
        <v>1467253640</v>
      </c>
      <c r="L3077" s="16">
        <f t="shared" si="290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1"/>
        <v>8.6400000000000005E-2</v>
      </c>
      <c r="R3077" s="8">
        <f t="shared" si="288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4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289"/>
        <v>42286.651886574073</v>
      </c>
      <c r="K3078">
        <v>1439221123</v>
      </c>
      <c r="L3078" s="16">
        <f t="shared" si="290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1"/>
        <v>0.15060000000000001</v>
      </c>
      <c r="R3078" s="8">
        <f t="shared" si="288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4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289"/>
        <v>42796.956921296296</v>
      </c>
      <c r="K3079">
        <v>1485903478</v>
      </c>
      <c r="L3079" s="16">
        <f t="shared" si="290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1"/>
        <v>4.7727272727272731E-3</v>
      </c>
      <c r="R3079" s="8">
        <f t="shared" si="288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4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289"/>
        <v>42061.138831018514</v>
      </c>
      <c r="K3080">
        <v>1422328795</v>
      </c>
      <c r="L3080" s="16">
        <f t="shared" si="290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1"/>
        <v>1.1833333333333333E-3</v>
      </c>
      <c r="R3080" s="8">
        <f t="shared" si="288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4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289"/>
        <v>42085.671701388885</v>
      </c>
      <c r="K3081">
        <v>1424452035</v>
      </c>
      <c r="L3081" s="16">
        <f t="shared" si="290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1"/>
        <v>8.4173998587352451E-3</v>
      </c>
      <c r="R3081" s="8">
        <f t="shared" si="288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4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289"/>
        <v>42000.0699537037</v>
      </c>
      <c r="K3082">
        <v>1414456844</v>
      </c>
      <c r="L3082" s="16">
        <f t="shared" si="290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1"/>
        <v>1.8799999999999999E-4</v>
      </c>
      <c r="R3082" s="8">
        <f t="shared" si="288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4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289"/>
        <v>42267.181608796294</v>
      </c>
      <c r="K3083">
        <v>1440130891</v>
      </c>
      <c r="L3083" s="16">
        <f t="shared" si="290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1"/>
        <v>2.1029999999999998E-3</v>
      </c>
      <c r="R3083" s="8">
        <f t="shared" si="288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4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289"/>
        <v>42323.96465277778</v>
      </c>
      <c r="K3084">
        <v>1445033346</v>
      </c>
      <c r="L3084" s="16">
        <f t="shared" si="290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1"/>
        <v>0</v>
      </c>
      <c r="R3084" s="8" t="e">
        <f t="shared" si="288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4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289"/>
        <v>41883.208333333336</v>
      </c>
      <c r="K3085">
        <v>1406986278</v>
      </c>
      <c r="L3085" s="16">
        <f t="shared" si="290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1"/>
        <v>2.8E-3</v>
      </c>
      <c r="R3085" s="8">
        <f t="shared" si="288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4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289"/>
        <v>42129.783333333333</v>
      </c>
      <c r="K3086">
        <v>1428340931</v>
      </c>
      <c r="L3086" s="16">
        <f t="shared" si="290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1"/>
        <v>0.11579206701157921</v>
      </c>
      <c r="R3086" s="8">
        <f t="shared" si="288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4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289"/>
        <v>42276.883784722217</v>
      </c>
      <c r="K3087">
        <v>1440969159</v>
      </c>
      <c r="L3087" s="16">
        <f t="shared" si="290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1"/>
        <v>2.4400000000000002E-2</v>
      </c>
      <c r="R3087" s="8">
        <f t="shared" si="288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4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289"/>
        <v>42233.67082175926</v>
      </c>
      <c r="K3088">
        <v>1434643559</v>
      </c>
      <c r="L3088" s="16">
        <f t="shared" si="290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1"/>
        <v>2.5000000000000001E-3</v>
      </c>
      <c r="R3088" s="8">
        <f t="shared" si="288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4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289"/>
        <v>42725.192013888889</v>
      </c>
      <c r="K3089">
        <v>1477107390</v>
      </c>
      <c r="L3089" s="16">
        <f t="shared" si="290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1"/>
        <v>6.2500000000000003E-3</v>
      </c>
      <c r="R3089" s="8">
        <f t="shared" si="288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4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289"/>
        <v>42012.570138888885</v>
      </c>
      <c r="K3090">
        <v>1418046247</v>
      </c>
      <c r="L3090" s="16">
        <f t="shared" si="290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1"/>
        <v>1.9384615384615384E-3</v>
      </c>
      <c r="R3090" s="8">
        <f t="shared" si="288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4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289"/>
        <v>42560.082638888889</v>
      </c>
      <c r="K3091">
        <v>1465304483</v>
      </c>
      <c r="L3091" s="16">
        <f t="shared" si="290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1"/>
        <v>0.23416000000000001</v>
      </c>
      <c r="R3091" s="8">
        <f t="shared" si="288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4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289"/>
        <v>42125.777141203704</v>
      </c>
      <c r="K3092">
        <v>1425325145</v>
      </c>
      <c r="L3092" s="16">
        <f t="shared" si="290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1"/>
        <v>5.080888888888889E-2</v>
      </c>
      <c r="R3092" s="8">
        <f t="shared" si="288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4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289"/>
        <v>42596.948414351849</v>
      </c>
      <c r="K3093">
        <v>1468622743</v>
      </c>
      <c r="L3093" s="16">
        <f t="shared" si="290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1"/>
        <v>0.15920000000000001</v>
      </c>
      <c r="R3093" s="8">
        <f t="shared" si="288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4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289"/>
        <v>42292.916666666672</v>
      </c>
      <c r="K3094">
        <v>1441723912</v>
      </c>
      <c r="L3094" s="16">
        <f t="shared" si="290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1"/>
        <v>1.1831900000000001E-2</v>
      </c>
      <c r="R3094" s="8">
        <f t="shared" si="288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4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289"/>
        <v>41791.165972222225</v>
      </c>
      <c r="K3095">
        <v>1398980941</v>
      </c>
      <c r="L3095" s="16">
        <f t="shared" si="290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1"/>
        <v>0.22750000000000001</v>
      </c>
      <c r="R3095" s="8">
        <f t="shared" si="288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4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289"/>
        <v>42267.795787037037</v>
      </c>
      <c r="K3096">
        <v>1437591956</v>
      </c>
      <c r="L3096" s="16">
        <f t="shared" si="290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1"/>
        <v>2.5000000000000001E-4</v>
      </c>
      <c r="R3096" s="8">
        <f t="shared" si="288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4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289"/>
        <v>42583.025231481486</v>
      </c>
      <c r="K3097">
        <v>1464827780</v>
      </c>
      <c r="L3097" s="16">
        <f t="shared" si="290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1"/>
        <v>3.351206434316354E-3</v>
      </c>
      <c r="R3097" s="8">
        <f t="shared" si="288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4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289"/>
        <v>42144.825532407413</v>
      </c>
      <c r="K3098">
        <v>1429559326</v>
      </c>
      <c r="L3098" s="16">
        <f t="shared" si="290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1"/>
        <v>3.9750000000000001E-2</v>
      </c>
      <c r="R3098" s="8">
        <f t="shared" si="288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4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289"/>
        <v>42650.583333333328</v>
      </c>
      <c r="K3099">
        <v>1474027501</v>
      </c>
      <c r="L3099" s="16">
        <f t="shared" si="290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1"/>
        <v>0.17150000000000001</v>
      </c>
      <c r="R3099" s="8">
        <f t="shared" si="288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4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289"/>
        <v>42408.01180555555</v>
      </c>
      <c r="K3100">
        <v>1450724449</v>
      </c>
      <c r="L3100" s="16">
        <f t="shared" si="290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1"/>
        <v>3.608004104669061E-2</v>
      </c>
      <c r="R3100" s="8">
        <f t="shared" si="288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4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289"/>
        <v>42412.189710648148</v>
      </c>
      <c r="K3101">
        <v>1452659591</v>
      </c>
      <c r="L3101" s="16">
        <f t="shared" si="290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1"/>
        <v>0.13900000000000001</v>
      </c>
      <c r="R3101" s="8">
        <f t="shared" si="288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4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289"/>
        <v>41932.622395833336</v>
      </c>
      <c r="K3102">
        <v>1411224975</v>
      </c>
      <c r="L3102" s="16">
        <f t="shared" si="290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1"/>
        <v>0.15225</v>
      </c>
      <c r="R3102" s="8">
        <f t="shared" si="288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4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289"/>
        <v>42201.330555555556</v>
      </c>
      <c r="K3103">
        <v>1434445937</v>
      </c>
      <c r="L3103" s="16">
        <f t="shared" si="290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1"/>
        <v>0.12</v>
      </c>
      <c r="R3103" s="8">
        <f t="shared" si="288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4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289"/>
        <v>42605.340486111112</v>
      </c>
      <c r="K3104">
        <v>1467619818</v>
      </c>
      <c r="L3104" s="16">
        <f t="shared" si="290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1"/>
        <v>0.391125</v>
      </c>
      <c r="R3104" s="8">
        <f t="shared" si="288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4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289"/>
        <v>42167.156319444446</v>
      </c>
      <c r="K3105">
        <v>1428896706</v>
      </c>
      <c r="L3105" s="16">
        <f t="shared" si="290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1"/>
        <v>2.6829268292682929E-3</v>
      </c>
      <c r="R3105" s="8">
        <f t="shared" si="288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4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289"/>
        <v>42038.083333333328</v>
      </c>
      <c r="K3106">
        <v>1420235311</v>
      </c>
      <c r="L3106" s="16">
        <f t="shared" si="290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1"/>
        <v>0.29625000000000001</v>
      </c>
      <c r="R3106" s="8">
        <f t="shared" si="288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4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289"/>
        <v>41931.208333333336</v>
      </c>
      <c r="K3107">
        <v>1408986916</v>
      </c>
      <c r="L3107" s="16">
        <f t="shared" si="290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1"/>
        <v>0.4236099230111206</v>
      </c>
      <c r="R3107" s="8">
        <f t="shared" si="288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4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289"/>
        <v>42263.916666666672</v>
      </c>
      <c r="K3108">
        <v>1440497876</v>
      </c>
      <c r="L3108" s="16">
        <f t="shared" si="290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1"/>
        <v>4.1000000000000002E-2</v>
      </c>
      <c r="R3108" s="8">
        <f t="shared" si="288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4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289"/>
        <v>42135.814247685179</v>
      </c>
      <c r="K3109">
        <v>1430767951</v>
      </c>
      <c r="L3109" s="16">
        <f t="shared" si="290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1"/>
        <v>0.197625</v>
      </c>
      <c r="R3109" s="8">
        <f t="shared" si="288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4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289"/>
        <v>42122.638819444444</v>
      </c>
      <c r="K3110">
        <v>1425053994</v>
      </c>
      <c r="L3110" s="16">
        <f t="shared" si="290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1"/>
        <v>5.1999999999999995E-4</v>
      </c>
      <c r="R3110" s="8">
        <f t="shared" si="288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4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289"/>
        <v>41879.125115740739</v>
      </c>
      <c r="K3111">
        <v>1406170810</v>
      </c>
      <c r="L3111" s="16">
        <f t="shared" si="290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1"/>
        <v>0.25030188679245285</v>
      </c>
      <c r="R3111" s="8">
        <f t="shared" si="288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4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289"/>
        <v>42785.031469907408</v>
      </c>
      <c r="K3112">
        <v>1484009119</v>
      </c>
      <c r="L3112" s="16">
        <f t="shared" si="290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1"/>
        <v>4.0000000000000002E-4</v>
      </c>
      <c r="R3112" s="8">
        <f t="shared" si="288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4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289"/>
        <v>41916.595138888886</v>
      </c>
      <c r="K3113">
        <v>1409753820</v>
      </c>
      <c r="L3113" s="16">
        <f t="shared" si="290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1"/>
        <v>0.26640000000000003</v>
      </c>
      <c r="R3113" s="8">
        <f t="shared" si="288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4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289"/>
        <v>42675.121921296297</v>
      </c>
      <c r="K3114">
        <v>1472784934</v>
      </c>
      <c r="L3114" s="16">
        <f t="shared" si="290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1"/>
        <v>4.7363636363636365E-2</v>
      </c>
      <c r="R3114" s="8">
        <f t="shared" si="288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4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289"/>
        <v>42111.731273148151</v>
      </c>
      <c r="K3115">
        <v>1426699982</v>
      </c>
      <c r="L3115" s="16">
        <f t="shared" si="290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1"/>
        <v>4.2435339894712751E-2</v>
      </c>
      <c r="R3115" s="8">
        <f t="shared" si="288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4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289"/>
        <v>41903.632523148146</v>
      </c>
      <c r="K3116">
        <v>1406128250</v>
      </c>
      <c r="L3116" s="16">
        <f t="shared" si="290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1"/>
        <v>0</v>
      </c>
      <c r="R3116" s="8" t="e">
        <f t="shared" si="288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4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289"/>
        <v>42526.447071759263</v>
      </c>
      <c r="K3117">
        <v>1462531427</v>
      </c>
      <c r="L3117" s="16">
        <f t="shared" si="290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1"/>
        <v>0.03</v>
      </c>
      <c r="R3117" s="8">
        <f t="shared" si="288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4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289"/>
        <v>42095.515335648146</v>
      </c>
      <c r="K3118">
        <v>1426681325</v>
      </c>
      <c r="L3118" s="16">
        <f t="shared" si="290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1"/>
        <v>0.57333333333333336</v>
      </c>
      <c r="R3118" s="8">
        <f t="shared" si="288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4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289"/>
        <v>42517.55</v>
      </c>
      <c r="K3119">
        <v>1463648360</v>
      </c>
      <c r="L3119" s="16">
        <f t="shared" si="290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1"/>
        <v>1E-3</v>
      </c>
      <c r="R3119" s="8">
        <f t="shared" si="288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4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289"/>
        <v>42553.649571759262</v>
      </c>
      <c r="K3120">
        <v>1465832123</v>
      </c>
      <c r="L3120" s="16">
        <f t="shared" si="290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1"/>
        <v>3.0999999999999999E-3</v>
      </c>
      <c r="R3120" s="8">
        <f t="shared" si="288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4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289"/>
        <v>42090.003842592589</v>
      </c>
      <c r="K3121">
        <v>1424826332</v>
      </c>
      <c r="L3121" s="16">
        <f t="shared" si="290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1"/>
        <v>5.0000000000000001E-4</v>
      </c>
      <c r="R3121" s="8">
        <f t="shared" si="288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4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289"/>
        <v>42495.900416666671</v>
      </c>
      <c r="K3122">
        <v>1457303796</v>
      </c>
      <c r="L3122" s="16">
        <f t="shared" si="290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1"/>
        <v>9.8461538461538464E-5</v>
      </c>
      <c r="R3122" s="8">
        <f t="shared" si="288"/>
        <v>12.8</v>
      </c>
      <c r="S3122" t="str">
        <f t="shared" si="292"/>
        <v>theater</v>
      </c>
      <c r="T3122" t="str">
        <f t="shared" si="293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14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289"/>
        <v>41908.679803240739</v>
      </c>
      <c r="K3123">
        <v>1406564335</v>
      </c>
      <c r="L3123" s="16">
        <f t="shared" si="290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1"/>
        <v>6.6666666666666671E-3</v>
      </c>
      <c r="R3123" s="8">
        <f t="shared" si="288"/>
        <v>10</v>
      </c>
      <c r="S3123" t="str">
        <f t="shared" si="292"/>
        <v>theater</v>
      </c>
      <c r="T3123" t="str">
        <f t="shared" si="293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14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289"/>
        <v>42683.973750000005</v>
      </c>
      <c r="K3124">
        <v>1478298132</v>
      </c>
      <c r="L3124" s="16">
        <f t="shared" si="290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1"/>
        <v>0.58291457286432158</v>
      </c>
      <c r="R3124" s="8">
        <f t="shared" si="288"/>
        <v>58</v>
      </c>
      <c r="S3124" t="str">
        <f t="shared" si="292"/>
        <v>theater</v>
      </c>
      <c r="T3124" t="str">
        <f t="shared" si="293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14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289"/>
        <v>42560.993032407408</v>
      </c>
      <c r="K3125">
        <v>1465516198</v>
      </c>
      <c r="L3125" s="16">
        <f t="shared" si="290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1"/>
        <v>0.68153600000000003</v>
      </c>
      <c r="R3125" s="8">
        <f t="shared" si="288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14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289"/>
        <v>42037.780104166668</v>
      </c>
      <c r="K3126">
        <v>1417718601</v>
      </c>
      <c r="L3126" s="16">
        <f t="shared" si="290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1"/>
        <v>3.2499999999999997E-5</v>
      </c>
      <c r="R3126" s="8">
        <f t="shared" si="288"/>
        <v>6.5</v>
      </c>
      <c r="S3126" t="str">
        <f t="shared" si="292"/>
        <v>theater</v>
      </c>
      <c r="T3126" t="str">
        <f t="shared" si="293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14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289"/>
        <v>42376.20685185185</v>
      </c>
      <c r="K3127">
        <v>1449550672</v>
      </c>
      <c r="L3127" s="16">
        <f t="shared" si="290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1"/>
        <v>0</v>
      </c>
      <c r="R3127" s="8" t="e">
        <f t="shared" si="288"/>
        <v>#DIV/0!</v>
      </c>
      <c r="S3127" t="str">
        <f t="shared" si="292"/>
        <v>theater</v>
      </c>
      <c r="T3127" t="str">
        <f t="shared" si="293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14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289"/>
        <v>42456.976412037038</v>
      </c>
      <c r="K3128">
        <v>1456532762</v>
      </c>
      <c r="L3128" s="16">
        <f t="shared" si="290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1"/>
        <v>4.1599999999999998E-2</v>
      </c>
      <c r="R3128" s="8">
        <f t="shared" si="288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14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289"/>
        <v>42064.856817129628</v>
      </c>
      <c r="K3129">
        <v>1422650029</v>
      </c>
      <c r="L3129" s="16">
        <f t="shared" si="290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1"/>
        <v>0</v>
      </c>
      <c r="R3129" s="8" t="e">
        <f t="shared" si="288"/>
        <v>#DIV/0!</v>
      </c>
      <c r="S3129" t="str">
        <f t="shared" si="292"/>
        <v>theater</v>
      </c>
      <c r="T3129" t="str">
        <f t="shared" si="293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14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289"/>
        <v>42810.784039351856</v>
      </c>
      <c r="K3130">
        <v>1487101741</v>
      </c>
      <c r="L3130" s="16">
        <f t="shared" si="290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1"/>
        <v>1.0860666666666667</v>
      </c>
      <c r="R3130" s="8">
        <f t="shared" si="288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14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289"/>
        <v>42843.801145833335</v>
      </c>
      <c r="K3131">
        <v>1489090419</v>
      </c>
      <c r="L3131" s="16">
        <f t="shared" si="290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1"/>
        <v>8.0000000000000002E-3</v>
      </c>
      <c r="R3131" s="8">
        <f t="shared" si="288"/>
        <v>10</v>
      </c>
      <c r="S3131" t="str">
        <f t="shared" si="292"/>
        <v>theater</v>
      </c>
      <c r="T3131" t="str">
        <f t="shared" si="293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14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289"/>
        <v>42839.207638888889</v>
      </c>
      <c r="K3132">
        <v>1489504916</v>
      </c>
      <c r="L3132" s="16">
        <f t="shared" si="290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1"/>
        <v>3.7499999999999999E-2</v>
      </c>
      <c r="R3132" s="8">
        <f t="shared" si="288"/>
        <v>93.75</v>
      </c>
      <c r="S3132" t="str">
        <f t="shared" si="292"/>
        <v>theater</v>
      </c>
      <c r="T3132" t="str">
        <f t="shared" si="293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14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289"/>
        <v>42833.537557870368</v>
      </c>
      <c r="K3133">
        <v>1489067645</v>
      </c>
      <c r="L3133" s="16">
        <f t="shared" si="290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1"/>
        <v>0.15731707317073171</v>
      </c>
      <c r="R3133" s="8">
        <f t="shared" si="288"/>
        <v>53.75</v>
      </c>
      <c r="S3133" t="str">
        <f t="shared" si="292"/>
        <v>theater</v>
      </c>
      <c r="T3133" t="str">
        <f t="shared" si="293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14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289"/>
        <v>42846.308564814812</v>
      </c>
      <c r="K3134">
        <v>1487579060</v>
      </c>
      <c r="L3134" s="16">
        <f t="shared" si="290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1"/>
        <v>3.3333333333333332E-4</v>
      </c>
      <c r="R3134" s="8">
        <f t="shared" si="288"/>
        <v>10</v>
      </c>
      <c r="S3134" t="str">
        <f t="shared" si="292"/>
        <v>theater</v>
      </c>
      <c r="T3134" t="str">
        <f t="shared" si="293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14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289"/>
        <v>42818.523541666669</v>
      </c>
      <c r="K3135">
        <v>1487770434</v>
      </c>
      <c r="L3135" s="16">
        <f t="shared" si="290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1"/>
        <v>1.08</v>
      </c>
      <c r="R3135" s="8">
        <f t="shared" si="288"/>
        <v>33.75</v>
      </c>
      <c r="S3135" t="str">
        <f t="shared" si="292"/>
        <v>theater</v>
      </c>
      <c r="T3135" t="str">
        <f t="shared" si="293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14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289"/>
        <v>42821.678460648152</v>
      </c>
      <c r="K3136">
        <v>1488820619</v>
      </c>
      <c r="L3136" s="16">
        <f t="shared" si="290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1"/>
        <v>0.22500000000000001</v>
      </c>
      <c r="R3136" s="8">
        <f t="shared" si="288"/>
        <v>18.75</v>
      </c>
      <c r="S3136" t="str">
        <f t="shared" si="292"/>
        <v>theater</v>
      </c>
      <c r="T3136" t="str">
        <f t="shared" si="293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14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289"/>
        <v>42829.151863425926</v>
      </c>
      <c r="K3137">
        <v>1489376321</v>
      </c>
      <c r="L3137" s="16">
        <f t="shared" si="290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1"/>
        <v>0.20849420849420849</v>
      </c>
      <c r="R3137" s="8">
        <f t="shared" si="288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14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si="289"/>
        <v>42825.957638888889</v>
      </c>
      <c r="K3138">
        <v>1487847954</v>
      </c>
      <c r="L3138" s="16">
        <f t="shared" si="290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1"/>
        <v>1.278</v>
      </c>
      <c r="R3138" s="8">
        <f t="shared" ref="R3138:R3201" si="294">pledged/backers_count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14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ref="J3139:J3202" si="295">(((I3139/60)/60)/24)+DATE(1970,1,1)</f>
        <v>42858.8</v>
      </c>
      <c r="K3139">
        <v>1489439669</v>
      </c>
      <c r="L3139" s="16">
        <f t="shared" ref="L3139:L3202" si="2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7">E3139/D3139</f>
        <v>3.3333333333333333E-2</v>
      </c>
      <c r="R3139" s="8">
        <f t="shared" si="294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14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295"/>
        <v>42828.645914351851</v>
      </c>
      <c r="K3140">
        <v>1489591807</v>
      </c>
      <c r="L3140" s="16">
        <f t="shared" si="2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7"/>
        <v>0</v>
      </c>
      <c r="R3140" s="8" t="e">
        <f t="shared" si="294"/>
        <v>#DIV/0!</v>
      </c>
      <c r="S3140" t="str">
        <f t="shared" si="298"/>
        <v>theater</v>
      </c>
      <c r="T3140" t="str">
        <f t="shared" si="299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14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295"/>
        <v>42819.189583333333</v>
      </c>
      <c r="K3141">
        <v>1487485760</v>
      </c>
      <c r="L3141" s="16">
        <f t="shared" si="2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7"/>
        <v>5.3999999999999999E-2</v>
      </c>
      <c r="R3141" s="8">
        <f t="shared" si="294"/>
        <v>450</v>
      </c>
      <c r="S3141" t="str">
        <f t="shared" si="298"/>
        <v>theater</v>
      </c>
      <c r="T3141" t="str">
        <f t="shared" si="299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14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295"/>
        <v>42832.677118055552</v>
      </c>
      <c r="K3142">
        <v>1488993303</v>
      </c>
      <c r="L3142" s="16">
        <f t="shared" si="2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7"/>
        <v>9.5999999999999992E-3</v>
      </c>
      <c r="R3142" s="8">
        <f t="shared" si="294"/>
        <v>24</v>
      </c>
      <c r="S3142" t="str">
        <f t="shared" si="298"/>
        <v>theater</v>
      </c>
      <c r="T3142" t="str">
        <f t="shared" si="299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14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295"/>
        <v>42841.833333333328</v>
      </c>
      <c r="K3143">
        <v>1488823488</v>
      </c>
      <c r="L3143" s="16">
        <f t="shared" si="2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7"/>
        <v>0.51600000000000001</v>
      </c>
      <c r="R3143" s="8">
        <f t="shared" si="294"/>
        <v>32.25</v>
      </c>
      <c r="S3143" t="str">
        <f t="shared" si="298"/>
        <v>theater</v>
      </c>
      <c r="T3143" t="str">
        <f t="shared" si="299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14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295"/>
        <v>42813.471516203703</v>
      </c>
      <c r="K3144">
        <v>1487333939</v>
      </c>
      <c r="L3144" s="16">
        <f t="shared" si="2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7"/>
        <v>1.6363636363636365E-2</v>
      </c>
      <c r="R3144" s="8">
        <f t="shared" si="294"/>
        <v>15</v>
      </c>
      <c r="S3144" t="str">
        <f t="shared" si="298"/>
        <v>theater</v>
      </c>
      <c r="T3144" t="str">
        <f t="shared" si="299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14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295"/>
        <v>42834.358287037037</v>
      </c>
      <c r="K3145">
        <v>1489480556</v>
      </c>
      <c r="L3145" s="16">
        <f t="shared" si="2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7"/>
        <v>0</v>
      </c>
      <c r="R3145" s="8" t="e">
        <f t="shared" si="294"/>
        <v>#DIV/0!</v>
      </c>
      <c r="S3145" t="str">
        <f t="shared" si="298"/>
        <v>theater</v>
      </c>
      <c r="T3145" t="str">
        <f t="shared" si="299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14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295"/>
        <v>42813.25</v>
      </c>
      <c r="K3146">
        <v>1488459307</v>
      </c>
      <c r="L3146" s="16">
        <f t="shared" si="2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7"/>
        <v>0.754</v>
      </c>
      <c r="R3146" s="8">
        <f t="shared" si="294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14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295"/>
        <v>42821.999236111107</v>
      </c>
      <c r="K3147">
        <v>1485478734</v>
      </c>
      <c r="L3147" s="16">
        <f t="shared" si="2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7"/>
        <v>0</v>
      </c>
      <c r="R3147" s="8" t="e">
        <f t="shared" si="294"/>
        <v>#DIV/0!</v>
      </c>
      <c r="S3147" t="str">
        <f t="shared" si="298"/>
        <v>theater</v>
      </c>
      <c r="T3147" t="str">
        <f t="shared" si="299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14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295"/>
        <v>42841.640810185185</v>
      </c>
      <c r="K3148">
        <v>1488471766</v>
      </c>
      <c r="L3148" s="16">
        <f t="shared" si="2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7"/>
        <v>0.105</v>
      </c>
      <c r="R3148" s="8">
        <f t="shared" si="294"/>
        <v>437.5</v>
      </c>
      <c r="S3148" t="str">
        <f t="shared" si="298"/>
        <v>theater</v>
      </c>
      <c r="T3148" t="str">
        <f t="shared" si="299"/>
        <v>plays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14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295"/>
        <v>41950.011053240742</v>
      </c>
      <c r="K3149">
        <v>1411859755</v>
      </c>
      <c r="L3149" s="16">
        <f t="shared" si="2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7"/>
        <v>1.1752499999999999</v>
      </c>
      <c r="R3149" s="8">
        <f t="shared" si="294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14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295"/>
        <v>41913.166666666664</v>
      </c>
      <c r="K3150">
        <v>1410278284</v>
      </c>
      <c r="L3150" s="16">
        <f t="shared" si="2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7"/>
        <v>1.3116666666666668</v>
      </c>
      <c r="R3150" s="8">
        <f t="shared" si="294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14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295"/>
        <v>41250.083333333336</v>
      </c>
      <c r="K3151">
        <v>1352766300</v>
      </c>
      <c r="L3151" s="16">
        <f t="shared" si="2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7"/>
        <v>1.04</v>
      </c>
      <c r="R3151" s="8">
        <f t="shared" si="294"/>
        <v>52</v>
      </c>
      <c r="S3151" t="str">
        <f t="shared" si="298"/>
        <v>theater</v>
      </c>
      <c r="T3151" t="str">
        <f t="shared" si="299"/>
        <v>plays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14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295"/>
        <v>40568.166666666664</v>
      </c>
      <c r="K3152">
        <v>1288160403</v>
      </c>
      <c r="L3152" s="16">
        <f t="shared" si="2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7"/>
        <v>1.01</v>
      </c>
      <c r="R3152" s="8">
        <f t="shared" si="294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14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295"/>
        <v>41892.83997685185</v>
      </c>
      <c r="K3153">
        <v>1407787774</v>
      </c>
      <c r="L3153" s="16">
        <f t="shared" si="2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7"/>
        <v>1.004</v>
      </c>
      <c r="R3153" s="8">
        <f t="shared" si="294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14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295"/>
        <v>41580.867673611108</v>
      </c>
      <c r="K3154">
        <v>1380833367</v>
      </c>
      <c r="L3154" s="16">
        <f t="shared" si="2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7"/>
        <v>1.0595454545454546</v>
      </c>
      <c r="R3154" s="8">
        <f t="shared" si="294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14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295"/>
        <v>40664.207638888889</v>
      </c>
      <c r="K3155">
        <v>1301542937</v>
      </c>
      <c r="L3155" s="16">
        <f t="shared" si="2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7"/>
        <v>3.3558333333333334</v>
      </c>
      <c r="R3155" s="8">
        <f t="shared" si="294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14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295"/>
        <v>41000.834004629629</v>
      </c>
      <c r="K3156">
        <v>1330722058</v>
      </c>
      <c r="L3156" s="16">
        <f t="shared" si="2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7"/>
        <v>1.1292857142857142</v>
      </c>
      <c r="R3156" s="8">
        <f t="shared" si="294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14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295"/>
        <v>41263.499131944445</v>
      </c>
      <c r="K3157">
        <v>1353412725</v>
      </c>
      <c r="L3157" s="16">
        <f t="shared" si="2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7"/>
        <v>1.885046</v>
      </c>
      <c r="R3157" s="8">
        <f t="shared" si="294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14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295"/>
        <v>41061.953055555554</v>
      </c>
      <c r="K3158">
        <v>1335567144</v>
      </c>
      <c r="L3158" s="16">
        <f t="shared" si="2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7"/>
        <v>1.0181818181818181</v>
      </c>
      <c r="R3158" s="8">
        <f t="shared" si="294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14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295"/>
        <v>41839.208333333336</v>
      </c>
      <c r="K3159">
        <v>1404932105</v>
      </c>
      <c r="L3159" s="16">
        <f t="shared" si="2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7"/>
        <v>1.01</v>
      </c>
      <c r="R3159" s="8">
        <f t="shared" si="294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14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295"/>
        <v>41477.839722222219</v>
      </c>
      <c r="K3160">
        <v>1371931752</v>
      </c>
      <c r="L3160" s="16">
        <f t="shared" si="2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7"/>
        <v>1.1399999999999999</v>
      </c>
      <c r="R3160" s="8">
        <f t="shared" si="294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14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295"/>
        <v>40926.958333333336</v>
      </c>
      <c r="K3161">
        <v>1323221761</v>
      </c>
      <c r="L3161" s="16">
        <f t="shared" si="2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7"/>
        <v>1.3348133333333334</v>
      </c>
      <c r="R3161" s="8">
        <f t="shared" si="294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14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295"/>
        <v>41864.207638888889</v>
      </c>
      <c r="K3162">
        <v>1405923687</v>
      </c>
      <c r="L3162" s="16">
        <f t="shared" si="2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7"/>
        <v>1.0153333333333334</v>
      </c>
      <c r="R3162" s="8">
        <f t="shared" si="294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14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295"/>
        <v>41927.536134259259</v>
      </c>
      <c r="K3163">
        <v>1410785522</v>
      </c>
      <c r="L3163" s="16">
        <f t="shared" si="2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7"/>
        <v>1.0509999999999999</v>
      </c>
      <c r="R3163" s="8">
        <f t="shared" si="294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14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295"/>
        <v>41827.083333333336</v>
      </c>
      <c r="K3164">
        <v>1402331262</v>
      </c>
      <c r="L3164" s="16">
        <f t="shared" si="2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7"/>
        <v>1.2715000000000001</v>
      </c>
      <c r="R3164" s="8">
        <f t="shared" si="294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14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295"/>
        <v>41805.753761574073</v>
      </c>
      <c r="K3165">
        <v>1400263525</v>
      </c>
      <c r="L3165" s="16">
        <f t="shared" si="2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7"/>
        <v>1.1115384615384616</v>
      </c>
      <c r="R3165" s="8">
        <f t="shared" si="294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14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295"/>
        <v>41799.80572916667</v>
      </c>
      <c r="K3166">
        <v>1399490415</v>
      </c>
      <c r="L3166" s="16">
        <f t="shared" si="2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7"/>
        <v>1.0676000000000001</v>
      </c>
      <c r="R3166" s="8">
        <f t="shared" si="294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14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295"/>
        <v>40666.165972222225</v>
      </c>
      <c r="K3167">
        <v>1302493760</v>
      </c>
      <c r="L3167" s="16">
        <f t="shared" si="2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7"/>
        <v>1.6266666666666667</v>
      </c>
      <c r="R3167" s="8">
        <f t="shared" si="294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14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295"/>
        <v>41969.332638888889</v>
      </c>
      <c r="K3168">
        <v>1414514153</v>
      </c>
      <c r="L3168" s="16">
        <f t="shared" si="2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7"/>
        <v>1.6022808571428573</v>
      </c>
      <c r="R3168" s="8">
        <f t="shared" si="294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14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295"/>
        <v>41853.175706018519</v>
      </c>
      <c r="K3169">
        <v>1405743181</v>
      </c>
      <c r="L3169" s="16">
        <f t="shared" si="2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7"/>
        <v>1.1616666666666666</v>
      </c>
      <c r="R3169" s="8">
        <f t="shared" si="294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14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295"/>
        <v>41803.916666666664</v>
      </c>
      <c r="K3170">
        <v>1399948353</v>
      </c>
      <c r="L3170" s="16">
        <f t="shared" si="2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7"/>
        <v>1.242</v>
      </c>
      <c r="R3170" s="8">
        <f t="shared" si="294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14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295"/>
        <v>41621.207638888889</v>
      </c>
      <c r="K3171">
        <v>1384364561</v>
      </c>
      <c r="L3171" s="16">
        <f t="shared" si="2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7"/>
        <v>1.030125</v>
      </c>
      <c r="R3171" s="8">
        <f t="shared" si="294"/>
        <v>100.5</v>
      </c>
      <c r="S3171" t="str">
        <f t="shared" si="298"/>
        <v>theater</v>
      </c>
      <c r="T3171" t="str">
        <f t="shared" si="299"/>
        <v>plays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14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295"/>
        <v>41822.166666666664</v>
      </c>
      <c r="K3172">
        <v>1401414944</v>
      </c>
      <c r="L3172" s="16">
        <f t="shared" si="2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7"/>
        <v>1.1225000000000001</v>
      </c>
      <c r="R3172" s="8">
        <f t="shared" si="294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14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295"/>
        <v>42496.608310185184</v>
      </c>
      <c r="K3173">
        <v>1459953358</v>
      </c>
      <c r="L3173" s="16">
        <f t="shared" si="2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7"/>
        <v>1.0881428571428571</v>
      </c>
      <c r="R3173" s="8">
        <f t="shared" si="294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14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295"/>
        <v>40953.729953703703</v>
      </c>
      <c r="K3174">
        <v>1326648668</v>
      </c>
      <c r="L3174" s="16">
        <f t="shared" si="2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7"/>
        <v>1.1499999999999999</v>
      </c>
      <c r="R3174" s="8">
        <f t="shared" si="294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14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295"/>
        <v>41908.878379629627</v>
      </c>
      <c r="K3175">
        <v>1409173492</v>
      </c>
      <c r="L3175" s="16">
        <f t="shared" si="2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7"/>
        <v>1.03</v>
      </c>
      <c r="R3175" s="8">
        <f t="shared" si="294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14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295"/>
        <v>41876.864675925928</v>
      </c>
      <c r="K3176">
        <v>1407789908</v>
      </c>
      <c r="L3176" s="16">
        <f t="shared" si="2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7"/>
        <v>1.0113333333333334</v>
      </c>
      <c r="R3176" s="8">
        <f t="shared" si="294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14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295"/>
        <v>40591.886886574073</v>
      </c>
      <c r="K3177">
        <v>1292793427</v>
      </c>
      <c r="L3177" s="16">
        <f t="shared" si="2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7"/>
        <v>1.0955999999999999</v>
      </c>
      <c r="R3177" s="8">
        <f t="shared" si="294"/>
        <v>91.3</v>
      </c>
      <c r="S3177" t="str">
        <f t="shared" si="298"/>
        <v>theater</v>
      </c>
      <c r="T3177" t="str">
        <f t="shared" si="299"/>
        <v>plays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14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295"/>
        <v>41504.625</v>
      </c>
      <c r="K3178">
        <v>1374531631</v>
      </c>
      <c r="L3178" s="16">
        <f t="shared" si="2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7"/>
        <v>1.148421052631579</v>
      </c>
      <c r="R3178" s="8">
        <f t="shared" si="294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14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295"/>
        <v>41811.666770833333</v>
      </c>
      <c r="K3179">
        <v>1400774409</v>
      </c>
      <c r="L3179" s="16">
        <f t="shared" si="2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7"/>
        <v>1.1739999999999999</v>
      </c>
      <c r="R3179" s="8">
        <f t="shared" si="294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14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295"/>
        <v>41836.605034722219</v>
      </c>
      <c r="K3180">
        <v>1402929075</v>
      </c>
      <c r="L3180" s="16">
        <f t="shared" si="2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7"/>
        <v>1.7173333333333334</v>
      </c>
      <c r="R3180" s="8">
        <f t="shared" si="294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14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295"/>
        <v>41400.702210648145</v>
      </c>
      <c r="K3181">
        <v>1365699071</v>
      </c>
      <c r="L3181" s="16">
        <f t="shared" si="2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7"/>
        <v>1.1416238095238094</v>
      </c>
      <c r="R3181" s="8">
        <f t="shared" si="294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14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295"/>
        <v>41810.412604166668</v>
      </c>
      <c r="K3182">
        <v>1400666049</v>
      </c>
      <c r="L3182" s="16">
        <f t="shared" si="2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7"/>
        <v>1.1975</v>
      </c>
      <c r="R3182" s="8">
        <f t="shared" si="294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14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295"/>
        <v>41805.666666666664</v>
      </c>
      <c r="K3183">
        <v>1400570787</v>
      </c>
      <c r="L3183" s="16">
        <f t="shared" si="2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7"/>
        <v>1.0900000000000001</v>
      </c>
      <c r="R3183" s="8">
        <f t="shared" si="294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14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295"/>
        <v>40939.708333333336</v>
      </c>
      <c r="K3184">
        <v>1323211621</v>
      </c>
      <c r="L3184" s="16">
        <f t="shared" si="2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7"/>
        <v>1.0088571428571429</v>
      </c>
      <c r="R3184" s="8">
        <f t="shared" si="294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14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295"/>
        <v>41509.79478009259</v>
      </c>
      <c r="K3185">
        <v>1375729469</v>
      </c>
      <c r="L3185" s="16">
        <f t="shared" si="2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7"/>
        <v>1.0900000000000001</v>
      </c>
      <c r="R3185" s="8">
        <f t="shared" si="294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14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295"/>
        <v>41821.993414351848</v>
      </c>
      <c r="K3186">
        <v>1401666631</v>
      </c>
      <c r="L3186" s="16">
        <f t="shared" si="2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7"/>
        <v>1.0720930232558139</v>
      </c>
      <c r="R3186" s="8">
        <f t="shared" si="294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14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295"/>
        <v>41836.977326388893</v>
      </c>
      <c r="K3187">
        <v>1404948441</v>
      </c>
      <c r="L3187" s="16">
        <f t="shared" si="2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7"/>
        <v>1</v>
      </c>
      <c r="R3187" s="8">
        <f t="shared" si="294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14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295"/>
        <v>41898.875</v>
      </c>
      <c r="K3188">
        <v>1408313438</v>
      </c>
      <c r="L3188" s="16">
        <f t="shared" si="2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7"/>
        <v>1.0218750000000001</v>
      </c>
      <c r="R3188" s="8">
        <f t="shared" si="294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14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295"/>
        <v>41855.666354166664</v>
      </c>
      <c r="K3189">
        <v>1405439973</v>
      </c>
      <c r="L3189" s="16">
        <f t="shared" si="2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7"/>
        <v>1.1629333333333334</v>
      </c>
      <c r="R3189" s="8">
        <f t="shared" si="294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4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295"/>
        <v>42165.415532407409</v>
      </c>
      <c r="K3190">
        <v>1432115902</v>
      </c>
      <c r="L3190" s="16">
        <f t="shared" si="2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7"/>
        <v>0.65</v>
      </c>
      <c r="R3190" s="8">
        <f t="shared" si="294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4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295"/>
        <v>42148.346435185187</v>
      </c>
      <c r="K3191">
        <v>1429863532</v>
      </c>
      <c r="L3191" s="16">
        <f t="shared" si="2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7"/>
        <v>0.12327272727272727</v>
      </c>
      <c r="R3191" s="8">
        <f t="shared" si="294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4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295"/>
        <v>42713.192997685182</v>
      </c>
      <c r="K3192">
        <v>1478662675</v>
      </c>
      <c r="L3192" s="16">
        <f t="shared" si="2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7"/>
        <v>0</v>
      </c>
      <c r="R3192" s="8" t="e">
        <f t="shared" si="294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4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295"/>
        <v>42598.755428240736</v>
      </c>
      <c r="K3193">
        <v>1466186869</v>
      </c>
      <c r="L3193" s="16">
        <f t="shared" si="2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7"/>
        <v>4.0266666666666666E-2</v>
      </c>
      <c r="R3193" s="8">
        <f t="shared" si="294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4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295"/>
        <v>42063.916666666672</v>
      </c>
      <c r="K3194">
        <v>1421274859</v>
      </c>
      <c r="L3194" s="16">
        <f t="shared" si="2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7"/>
        <v>1.0200000000000001E-2</v>
      </c>
      <c r="R3194" s="8">
        <f t="shared" si="294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4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295"/>
        <v>42055.968240740738</v>
      </c>
      <c r="K3195">
        <v>1420586056</v>
      </c>
      <c r="L3195" s="16">
        <f t="shared" si="2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7"/>
        <v>0.1174</v>
      </c>
      <c r="R3195" s="8">
        <f t="shared" si="294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4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295"/>
        <v>42212.062476851846</v>
      </c>
      <c r="K3196">
        <v>1435368598</v>
      </c>
      <c r="L3196" s="16">
        <f t="shared" si="2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7"/>
        <v>0</v>
      </c>
      <c r="R3196" s="8" t="e">
        <f t="shared" si="294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4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295"/>
        <v>42047.594236111108</v>
      </c>
      <c r="K3197">
        <v>1421158542</v>
      </c>
      <c r="L3197" s="16">
        <f t="shared" si="2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7"/>
        <v>0.59142857142857141</v>
      </c>
      <c r="R3197" s="8">
        <f t="shared" si="294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4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295"/>
        <v>42217.583333333328</v>
      </c>
      <c r="K3198">
        <v>1433254875</v>
      </c>
      <c r="L3198" s="16">
        <f t="shared" si="2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7"/>
        <v>5.9999999999999995E-4</v>
      </c>
      <c r="R3198" s="8">
        <f t="shared" si="294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4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295"/>
        <v>42039.493263888886</v>
      </c>
      <c r="K3199">
        <v>1420458618</v>
      </c>
      <c r="L3199" s="16">
        <f t="shared" si="2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7"/>
        <v>0.1145</v>
      </c>
      <c r="R3199" s="8">
        <f t="shared" si="294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4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295"/>
        <v>42051.424502314811</v>
      </c>
      <c r="K3200">
        <v>1420798277</v>
      </c>
      <c r="L3200" s="16">
        <f t="shared" si="2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7"/>
        <v>3.6666666666666666E-3</v>
      </c>
      <c r="R3200" s="8">
        <f t="shared" si="294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4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295"/>
        <v>41888.875</v>
      </c>
      <c r="K3201">
        <v>1407435418</v>
      </c>
      <c r="L3201" s="16">
        <f t="shared" si="2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7"/>
        <v>0.52159999999999995</v>
      </c>
      <c r="R3201" s="8">
        <f t="shared" si="294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4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si="295"/>
        <v>42490.231944444444</v>
      </c>
      <c r="K3202">
        <v>1459410101</v>
      </c>
      <c r="L3202" s="16">
        <f t="shared" si="2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7"/>
        <v>2.0000000000000002E-5</v>
      </c>
      <c r="R3202" s="8">
        <f t="shared" ref="R3202:R3265" si="300">pledged/backers_count</f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4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ref="J3203:J3266" si="301">(((I3203/60)/60)/24)+DATE(1970,1,1)</f>
        <v>41882.767094907409</v>
      </c>
      <c r="K3203">
        <v>1407695077</v>
      </c>
      <c r="L3203" s="16">
        <f t="shared" ref="L3203:L3266" si="3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3">E3203/D3203</f>
        <v>1.2500000000000001E-2</v>
      </c>
      <c r="R3203" s="8">
        <f t="shared" si="300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4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301"/>
        <v>42352.249305555553</v>
      </c>
      <c r="K3204">
        <v>1445027346</v>
      </c>
      <c r="L3204" s="16">
        <f t="shared" si="3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3"/>
        <v>0.54520000000000002</v>
      </c>
      <c r="R3204" s="8">
        <f t="shared" si="300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4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301"/>
        <v>42272.988680555558</v>
      </c>
      <c r="K3205">
        <v>1440632622</v>
      </c>
      <c r="L3205" s="16">
        <f t="shared" si="3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3"/>
        <v>0.25</v>
      </c>
      <c r="R3205" s="8">
        <f t="shared" si="300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4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301"/>
        <v>42202.676388888889</v>
      </c>
      <c r="K3206">
        <v>1434558479</v>
      </c>
      <c r="L3206" s="16">
        <f t="shared" si="3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3"/>
        <v>0</v>
      </c>
      <c r="R3206" s="8" t="e">
        <f t="shared" si="300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4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301"/>
        <v>42125.374675925923</v>
      </c>
      <c r="K3207">
        <v>1427878772</v>
      </c>
      <c r="L3207" s="16">
        <f t="shared" si="3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3"/>
        <v>3.4125000000000003E-2</v>
      </c>
      <c r="R3207" s="8">
        <f t="shared" si="300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4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301"/>
        <v>42266.276053240741</v>
      </c>
      <c r="K3208">
        <v>1440052651</v>
      </c>
      <c r="L3208" s="16">
        <f t="shared" si="3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3"/>
        <v>0</v>
      </c>
      <c r="R3208" s="8" t="e">
        <f t="shared" si="300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4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301"/>
        <v>42117.236192129625</v>
      </c>
      <c r="K3209">
        <v>1424587207</v>
      </c>
      <c r="L3209" s="16">
        <f t="shared" si="3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3"/>
        <v>0.46363636363636362</v>
      </c>
      <c r="R3209" s="8">
        <f t="shared" si="300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14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301"/>
        <v>41848.605057870373</v>
      </c>
      <c r="K3210">
        <v>1404743477</v>
      </c>
      <c r="L3210" s="16">
        <f t="shared" si="3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3"/>
        <v>1.0349999999999999</v>
      </c>
      <c r="R3210" s="8">
        <f t="shared" si="300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14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301"/>
        <v>41810.958333333336</v>
      </c>
      <c r="K3211">
        <v>1400512658</v>
      </c>
      <c r="L3211" s="16">
        <f t="shared" si="3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3"/>
        <v>1.1932315789473684</v>
      </c>
      <c r="R3211" s="8">
        <f t="shared" si="300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14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301"/>
        <v>41061.165972222225</v>
      </c>
      <c r="K3212">
        <v>1334442519</v>
      </c>
      <c r="L3212" s="16">
        <f t="shared" si="3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3"/>
        <v>1.2576666666666667</v>
      </c>
      <c r="R3212" s="8">
        <f t="shared" si="300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14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301"/>
        <v>41866.083333333336</v>
      </c>
      <c r="K3213">
        <v>1405346680</v>
      </c>
      <c r="L3213" s="16">
        <f t="shared" si="3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3"/>
        <v>1.1974347826086957</v>
      </c>
      <c r="R3213" s="8">
        <f t="shared" si="300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14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301"/>
        <v>41859.795729166668</v>
      </c>
      <c r="K3214">
        <v>1404932751</v>
      </c>
      <c r="L3214" s="16">
        <f t="shared" si="3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3"/>
        <v>1.2625</v>
      </c>
      <c r="R3214" s="8">
        <f t="shared" si="300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14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301"/>
        <v>42211.763414351852</v>
      </c>
      <c r="K3215">
        <v>1434478759</v>
      </c>
      <c r="L3215" s="16">
        <f t="shared" si="3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3"/>
        <v>1.0011666666666668</v>
      </c>
      <c r="R3215" s="8">
        <f t="shared" si="300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14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301"/>
        <v>42374.996527777781</v>
      </c>
      <c r="K3216">
        <v>1448823673</v>
      </c>
      <c r="L3216" s="16">
        <f t="shared" si="3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3"/>
        <v>1.0213333333333334</v>
      </c>
      <c r="R3216" s="8">
        <f t="shared" si="300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14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301"/>
        <v>42257.165972222225</v>
      </c>
      <c r="K3217">
        <v>1438617471</v>
      </c>
      <c r="L3217" s="16">
        <f t="shared" si="3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3"/>
        <v>1.0035142857142858</v>
      </c>
      <c r="R3217" s="8">
        <f t="shared" si="300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14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301"/>
        <v>42196.604166666672</v>
      </c>
      <c r="K3218">
        <v>1433934371</v>
      </c>
      <c r="L3218" s="16">
        <f t="shared" si="3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3"/>
        <v>1.0004999999999999</v>
      </c>
      <c r="R3218" s="8">
        <f t="shared" si="300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14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301"/>
        <v>42678.546111111107</v>
      </c>
      <c r="K3219">
        <v>1475672784</v>
      </c>
      <c r="L3219" s="16">
        <f t="shared" si="3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3"/>
        <v>1.1602222222222223</v>
      </c>
      <c r="R3219" s="8">
        <f t="shared" si="300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14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301"/>
        <v>42004</v>
      </c>
      <c r="K3220">
        <v>1417132986</v>
      </c>
      <c r="L3220" s="16">
        <f t="shared" si="3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3"/>
        <v>1.0209999999999999</v>
      </c>
      <c r="R3220" s="8">
        <f t="shared" si="300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14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301"/>
        <v>42085.941516203704</v>
      </c>
      <c r="K3221">
        <v>1424043347</v>
      </c>
      <c r="L3221" s="16">
        <f t="shared" si="3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3"/>
        <v>1.0011000000000001</v>
      </c>
      <c r="R3221" s="8">
        <f t="shared" si="300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14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301"/>
        <v>42806.875</v>
      </c>
      <c r="K3222">
        <v>1486411204</v>
      </c>
      <c r="L3222" s="16">
        <f t="shared" si="3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3"/>
        <v>1.0084</v>
      </c>
      <c r="R3222" s="8">
        <f t="shared" si="300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14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301"/>
        <v>42190.696793981479</v>
      </c>
      <c r="K3223">
        <v>1433090603</v>
      </c>
      <c r="L3223" s="16">
        <f t="shared" si="3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3"/>
        <v>1.0342499999999999</v>
      </c>
      <c r="R3223" s="8">
        <f t="shared" si="300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14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301"/>
        <v>42301.895138888889</v>
      </c>
      <c r="K3224">
        <v>1443016697</v>
      </c>
      <c r="L3224" s="16">
        <f t="shared" si="3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3"/>
        <v>1.248</v>
      </c>
      <c r="R3224" s="8">
        <f t="shared" si="300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14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301"/>
        <v>42236.835370370376</v>
      </c>
      <c r="K3225">
        <v>1437508976</v>
      </c>
      <c r="L3225" s="16">
        <f t="shared" si="3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3"/>
        <v>1.0951612903225807</v>
      </c>
      <c r="R3225" s="8">
        <f t="shared" si="300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14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301"/>
        <v>42745.208333333328</v>
      </c>
      <c r="K3226">
        <v>1479932713</v>
      </c>
      <c r="L3226" s="16">
        <f t="shared" si="3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3"/>
        <v>1.0203333333333333</v>
      </c>
      <c r="R3226" s="8">
        <f t="shared" si="300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14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301"/>
        <v>42524.875</v>
      </c>
      <c r="K3227">
        <v>1463145938</v>
      </c>
      <c r="L3227" s="16">
        <f t="shared" si="3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3"/>
        <v>1.0235000000000001</v>
      </c>
      <c r="R3227" s="8">
        <f t="shared" si="300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14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301"/>
        <v>42307.583472222221</v>
      </c>
      <c r="K3228">
        <v>1443621612</v>
      </c>
      <c r="L3228" s="16">
        <f t="shared" si="3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3"/>
        <v>1.0416666666666667</v>
      </c>
      <c r="R3228" s="8">
        <f t="shared" si="300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14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301"/>
        <v>42752.882361111115</v>
      </c>
      <c r="K3229">
        <v>1482095436</v>
      </c>
      <c r="L3229" s="16">
        <f t="shared" si="3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3"/>
        <v>1.25</v>
      </c>
      <c r="R3229" s="8">
        <f t="shared" si="300"/>
        <v>50</v>
      </c>
      <c r="S3229" t="str">
        <f t="shared" si="304"/>
        <v>theater</v>
      </c>
      <c r="T3229" t="str">
        <f t="shared" si="305"/>
        <v>plays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14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301"/>
        <v>42355.207638888889</v>
      </c>
      <c r="K3230">
        <v>1447606884</v>
      </c>
      <c r="L3230" s="16">
        <f t="shared" si="3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3"/>
        <v>1.0234285714285714</v>
      </c>
      <c r="R3230" s="8">
        <f t="shared" si="300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14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301"/>
        <v>41963.333310185189</v>
      </c>
      <c r="K3231">
        <v>1413874798</v>
      </c>
      <c r="L3231" s="16">
        <f t="shared" si="3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3"/>
        <v>1.0786500000000001</v>
      </c>
      <c r="R3231" s="8">
        <f t="shared" si="300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14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301"/>
        <v>41913.165972222225</v>
      </c>
      <c r="K3232">
        <v>1410840126</v>
      </c>
      <c r="L3232" s="16">
        <f t="shared" si="3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3"/>
        <v>1.0988461538461538</v>
      </c>
      <c r="R3232" s="8">
        <f t="shared" si="300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14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301"/>
        <v>42476.943831018521</v>
      </c>
      <c r="K3233">
        <v>1458254347</v>
      </c>
      <c r="L3233" s="16">
        <f t="shared" si="3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3"/>
        <v>1.61</v>
      </c>
      <c r="R3233" s="8">
        <f t="shared" si="300"/>
        <v>57.5</v>
      </c>
      <c r="S3233" t="str">
        <f t="shared" si="304"/>
        <v>theater</v>
      </c>
      <c r="T3233" t="str">
        <f t="shared" si="305"/>
        <v>plays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14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301"/>
        <v>42494.165972222225</v>
      </c>
      <c r="K3234">
        <v>1459711917</v>
      </c>
      <c r="L3234" s="16">
        <f t="shared" si="3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3"/>
        <v>1.3120000000000001</v>
      </c>
      <c r="R3234" s="8">
        <f t="shared" si="300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14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301"/>
        <v>42796.805034722223</v>
      </c>
      <c r="K3235">
        <v>1485890355</v>
      </c>
      <c r="L3235" s="16">
        <f t="shared" si="3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3"/>
        <v>1.1879999999999999</v>
      </c>
      <c r="R3235" s="8">
        <f t="shared" si="300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14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301"/>
        <v>42767.979861111111</v>
      </c>
      <c r="K3236">
        <v>1483124208</v>
      </c>
      <c r="L3236" s="16">
        <f t="shared" si="3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3"/>
        <v>1.0039275000000001</v>
      </c>
      <c r="R3236" s="8">
        <f t="shared" si="300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14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301"/>
        <v>42552.347812499997</v>
      </c>
      <c r="K3237">
        <v>1464769251</v>
      </c>
      <c r="L3237" s="16">
        <f t="shared" si="3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3"/>
        <v>1.0320666666666667</v>
      </c>
      <c r="R3237" s="8">
        <f t="shared" si="300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14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301"/>
        <v>42732.917048611111</v>
      </c>
      <c r="K3238">
        <v>1480370433</v>
      </c>
      <c r="L3238" s="16">
        <f t="shared" si="3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3"/>
        <v>1.006</v>
      </c>
      <c r="R3238" s="8">
        <f t="shared" si="300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14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301"/>
        <v>42276.165972222225</v>
      </c>
      <c r="K3239">
        <v>1441452184</v>
      </c>
      <c r="L3239" s="16">
        <f t="shared" si="3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3"/>
        <v>1.0078754285714286</v>
      </c>
      <c r="R3239" s="8">
        <f t="shared" si="300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14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301"/>
        <v>42186.510393518518</v>
      </c>
      <c r="K3240">
        <v>1433160898</v>
      </c>
      <c r="L3240" s="16">
        <f t="shared" si="3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3"/>
        <v>1.1232142857142857</v>
      </c>
      <c r="R3240" s="8">
        <f t="shared" si="300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14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301"/>
        <v>42302.999305555553</v>
      </c>
      <c r="K3241">
        <v>1443665293</v>
      </c>
      <c r="L3241" s="16">
        <f t="shared" si="3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3"/>
        <v>1.0591914022517912</v>
      </c>
      <c r="R3241" s="8">
        <f t="shared" si="300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14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301"/>
        <v>42782.958333333328</v>
      </c>
      <c r="K3242">
        <v>1484843948</v>
      </c>
      <c r="L3242" s="16">
        <f t="shared" si="3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3"/>
        <v>1.0056666666666667</v>
      </c>
      <c r="R3242" s="8">
        <f t="shared" si="300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14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301"/>
        <v>41926.290972222225</v>
      </c>
      <c r="K3243">
        <v>1410421670</v>
      </c>
      <c r="L3243" s="16">
        <f t="shared" si="3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3"/>
        <v>1.1530588235294117</v>
      </c>
      <c r="R3243" s="8">
        <f t="shared" si="300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14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301"/>
        <v>41901.755694444444</v>
      </c>
      <c r="K3244">
        <v>1408558092</v>
      </c>
      <c r="L3244" s="16">
        <f t="shared" si="3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3"/>
        <v>1.273042</v>
      </c>
      <c r="R3244" s="8">
        <f t="shared" si="300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14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301"/>
        <v>42286</v>
      </c>
      <c r="K3245">
        <v>1442283562</v>
      </c>
      <c r="L3245" s="16">
        <f t="shared" si="3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3"/>
        <v>1.028375</v>
      </c>
      <c r="R3245" s="8">
        <f t="shared" si="300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14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301"/>
        <v>42705.735902777778</v>
      </c>
      <c r="K3246">
        <v>1478018382</v>
      </c>
      <c r="L3246" s="16">
        <f t="shared" si="3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3"/>
        <v>1.0293749999999999</v>
      </c>
      <c r="R3246" s="8">
        <f t="shared" si="300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14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301"/>
        <v>42167.083333333328</v>
      </c>
      <c r="K3247">
        <v>1431354258</v>
      </c>
      <c r="L3247" s="16">
        <f t="shared" si="3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3"/>
        <v>1.043047619047619</v>
      </c>
      <c r="R3247" s="8">
        <f t="shared" si="300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14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301"/>
        <v>42259.165972222225</v>
      </c>
      <c r="K3248">
        <v>1439551200</v>
      </c>
      <c r="L3248" s="16">
        <f t="shared" si="3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3"/>
        <v>1.1122000000000001</v>
      </c>
      <c r="R3248" s="8">
        <f t="shared" si="300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14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301"/>
        <v>42197.434166666666</v>
      </c>
      <c r="K3249">
        <v>1434104712</v>
      </c>
      <c r="L3249" s="16">
        <f t="shared" si="3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3"/>
        <v>1.0586</v>
      </c>
      <c r="R3249" s="8">
        <f t="shared" si="300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14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301"/>
        <v>42098.846724537041</v>
      </c>
      <c r="K3250">
        <v>1425590357</v>
      </c>
      <c r="L3250" s="16">
        <f t="shared" si="3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3"/>
        <v>1.0079166666666666</v>
      </c>
      <c r="R3250" s="8">
        <f t="shared" si="300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14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301"/>
        <v>42175.746689814812</v>
      </c>
      <c r="K3251">
        <v>1432230914</v>
      </c>
      <c r="L3251" s="16">
        <f t="shared" si="3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3"/>
        <v>1.0492727272727274</v>
      </c>
      <c r="R3251" s="8">
        <f t="shared" si="300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14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301"/>
        <v>41948.783842592595</v>
      </c>
      <c r="K3252">
        <v>1412617724</v>
      </c>
      <c r="L3252" s="16">
        <f t="shared" si="3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3"/>
        <v>1.01552</v>
      </c>
      <c r="R3252" s="8">
        <f t="shared" si="300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14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301"/>
        <v>42176.731087962966</v>
      </c>
      <c r="K3253">
        <v>1432315966</v>
      </c>
      <c r="L3253" s="16">
        <f t="shared" si="3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3"/>
        <v>1.1073333333333333</v>
      </c>
      <c r="R3253" s="8">
        <f t="shared" si="300"/>
        <v>83.05</v>
      </c>
      <c r="S3253" t="str">
        <f t="shared" si="304"/>
        <v>theater</v>
      </c>
      <c r="T3253" t="str">
        <f t="shared" si="305"/>
        <v>plays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14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301"/>
        <v>42620.472685185188</v>
      </c>
      <c r="K3254">
        <v>1470655240</v>
      </c>
      <c r="L3254" s="16">
        <f t="shared" si="3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3"/>
        <v>1.2782222222222221</v>
      </c>
      <c r="R3254" s="8">
        <f t="shared" si="300"/>
        <v>57.52</v>
      </c>
      <c r="S3254" t="str">
        <f t="shared" si="304"/>
        <v>theater</v>
      </c>
      <c r="T3254" t="str">
        <f t="shared" si="305"/>
        <v>plays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14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301"/>
        <v>42621.15625</v>
      </c>
      <c r="K3255">
        <v>1471701028</v>
      </c>
      <c r="L3255" s="16">
        <f t="shared" si="3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3"/>
        <v>1.0182500000000001</v>
      </c>
      <c r="R3255" s="8">
        <f t="shared" si="300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14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301"/>
        <v>42089.044085648144</v>
      </c>
      <c r="K3256">
        <v>1424743409</v>
      </c>
      <c r="L3256" s="16">
        <f t="shared" si="3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3"/>
        <v>1.012576923076923</v>
      </c>
      <c r="R3256" s="8">
        <f t="shared" si="300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14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301"/>
        <v>41919.768229166664</v>
      </c>
      <c r="K3257">
        <v>1410114375</v>
      </c>
      <c r="L3257" s="16">
        <f t="shared" si="3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3"/>
        <v>1.75</v>
      </c>
      <c r="R3257" s="8">
        <f t="shared" si="300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14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301"/>
        <v>42166.165972222225</v>
      </c>
      <c r="K3258">
        <v>1432129577</v>
      </c>
      <c r="L3258" s="16">
        <f t="shared" si="3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3"/>
        <v>1.2806</v>
      </c>
      <c r="R3258" s="8">
        <f t="shared" si="300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14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301"/>
        <v>42788.559629629628</v>
      </c>
      <c r="K3259">
        <v>1485177952</v>
      </c>
      <c r="L3259" s="16">
        <f t="shared" si="3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3"/>
        <v>1.0629949999999999</v>
      </c>
      <c r="R3259" s="8">
        <f t="shared" si="300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14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301"/>
        <v>42012.887280092589</v>
      </c>
      <c r="K3260">
        <v>1418159861</v>
      </c>
      <c r="L3260" s="16">
        <f t="shared" si="3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3"/>
        <v>1.052142857142857</v>
      </c>
      <c r="R3260" s="8">
        <f t="shared" si="300"/>
        <v>98.2</v>
      </c>
      <c r="S3260" t="str">
        <f t="shared" si="304"/>
        <v>theater</v>
      </c>
      <c r="T3260" t="str">
        <f t="shared" si="305"/>
        <v>plays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14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301"/>
        <v>42644.165972222225</v>
      </c>
      <c r="K3261">
        <v>1472753745</v>
      </c>
      <c r="L3261" s="16">
        <f t="shared" si="3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3"/>
        <v>1.0616782608695652</v>
      </c>
      <c r="R3261" s="8">
        <f t="shared" si="300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14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301"/>
        <v>42338.714328703703</v>
      </c>
      <c r="K3262">
        <v>1445875718</v>
      </c>
      <c r="L3262" s="16">
        <f t="shared" si="3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3"/>
        <v>1.0924</v>
      </c>
      <c r="R3262" s="8">
        <f t="shared" si="300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14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301"/>
        <v>42201.725416666668</v>
      </c>
      <c r="K3263">
        <v>1434475476</v>
      </c>
      <c r="L3263" s="16">
        <f t="shared" si="3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3"/>
        <v>1.0045454545454546</v>
      </c>
      <c r="R3263" s="8">
        <f t="shared" si="300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14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301"/>
        <v>41995.166666666672</v>
      </c>
      <c r="K3264">
        <v>1416555262</v>
      </c>
      <c r="L3264" s="16">
        <f t="shared" si="3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3"/>
        <v>1.0304098360655738</v>
      </c>
      <c r="R3264" s="8">
        <f t="shared" si="300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14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301"/>
        <v>42307.875</v>
      </c>
      <c r="K3265">
        <v>1444220588</v>
      </c>
      <c r="L3265" s="16">
        <f t="shared" si="3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3"/>
        <v>1.121664</v>
      </c>
      <c r="R3265" s="8">
        <f t="shared" si="300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14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si="301"/>
        <v>42032.916666666672</v>
      </c>
      <c r="K3266">
        <v>1421089938</v>
      </c>
      <c r="L3266" s="16">
        <f t="shared" si="3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3"/>
        <v>1.03</v>
      </c>
      <c r="R3266" s="8">
        <f t="shared" ref="R3266:R3329" si="306">pledged/backers_count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14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ref="J3267:J3330" si="307">(((I3267/60)/60)/24)+DATE(1970,1,1)</f>
        <v>42341.708333333328</v>
      </c>
      <c r="K3267">
        <v>1446570315</v>
      </c>
      <c r="L3267" s="16">
        <f t="shared" ref="L3267:L3330" si="308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9">E3267/D3267</f>
        <v>1.64</v>
      </c>
      <c r="R3267" s="8">
        <f t="shared" si="306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14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307"/>
        <v>42167.875</v>
      </c>
      <c r="K3268">
        <v>1431435122</v>
      </c>
      <c r="L3268" s="16">
        <f t="shared" si="308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9"/>
        <v>1.3128333333333333</v>
      </c>
      <c r="R3268" s="8">
        <f t="shared" si="306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14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307"/>
        <v>42202.757638888885</v>
      </c>
      <c r="K3269">
        <v>1434564660</v>
      </c>
      <c r="L3269" s="16">
        <f t="shared" si="308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9"/>
        <v>1.0209999999999999</v>
      </c>
      <c r="R3269" s="8">
        <f t="shared" si="306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14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307"/>
        <v>42606.90425925926</v>
      </c>
      <c r="K3270">
        <v>1470692528</v>
      </c>
      <c r="L3270" s="16">
        <f t="shared" si="308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9"/>
        <v>1.28</v>
      </c>
      <c r="R3270" s="8">
        <f t="shared" si="306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14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307"/>
        <v>42171.458333333328</v>
      </c>
      <c r="K3271">
        <v>1431509397</v>
      </c>
      <c r="L3271" s="16">
        <f t="shared" si="308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9"/>
        <v>1.0149999999999999</v>
      </c>
      <c r="R3271" s="8">
        <f t="shared" si="306"/>
        <v>116</v>
      </c>
      <c r="S3271" t="str">
        <f t="shared" si="310"/>
        <v>theater</v>
      </c>
      <c r="T3271" t="str">
        <f t="shared" si="311"/>
        <v>plays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14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307"/>
        <v>42197.533159722225</v>
      </c>
      <c r="K3272">
        <v>1434113265</v>
      </c>
      <c r="L3272" s="16">
        <f t="shared" si="308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9"/>
        <v>1.0166666666666666</v>
      </c>
      <c r="R3272" s="8">
        <f t="shared" si="306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14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307"/>
        <v>41945.478877314818</v>
      </c>
      <c r="K3273">
        <v>1412332175</v>
      </c>
      <c r="L3273" s="16">
        <f t="shared" si="308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9"/>
        <v>1.3</v>
      </c>
      <c r="R3273" s="8">
        <f t="shared" si="306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14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307"/>
        <v>42314.541770833333</v>
      </c>
      <c r="K3274">
        <v>1444219209</v>
      </c>
      <c r="L3274" s="16">
        <f t="shared" si="3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9"/>
        <v>1.5443</v>
      </c>
      <c r="R3274" s="8">
        <f t="shared" si="306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14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307"/>
        <v>42627.791666666672</v>
      </c>
      <c r="K3275">
        <v>1472498042</v>
      </c>
      <c r="L3275" s="16">
        <f t="shared" si="3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9"/>
        <v>1.0740000000000001</v>
      </c>
      <c r="R3275" s="8">
        <f t="shared" si="306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14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307"/>
        <v>42444.875</v>
      </c>
      <c r="K3276">
        <v>1454259272</v>
      </c>
      <c r="L3276" s="16">
        <f t="shared" si="3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9"/>
        <v>1.0132258064516129</v>
      </c>
      <c r="R3276" s="8">
        <f t="shared" si="306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14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307"/>
        <v>42044.1875</v>
      </c>
      <c r="K3277">
        <v>1421183271</v>
      </c>
      <c r="L3277" s="16">
        <f t="shared" si="3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9"/>
        <v>1.0027777777777778</v>
      </c>
      <c r="R3277" s="8">
        <f t="shared" si="306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14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307"/>
        <v>42461.165972222225</v>
      </c>
      <c r="K3278">
        <v>1456526879</v>
      </c>
      <c r="L3278" s="16">
        <f t="shared" si="3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9"/>
        <v>1.1684444444444444</v>
      </c>
      <c r="R3278" s="8">
        <f t="shared" si="306"/>
        <v>52.58</v>
      </c>
      <c r="S3278" t="str">
        <f t="shared" si="310"/>
        <v>theater</v>
      </c>
      <c r="T3278" t="str">
        <f t="shared" si="311"/>
        <v>plays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14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307"/>
        <v>41961.724606481483</v>
      </c>
      <c r="K3279">
        <v>1413735806</v>
      </c>
      <c r="L3279" s="16">
        <f t="shared" si="3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9"/>
        <v>1.0860000000000001</v>
      </c>
      <c r="R3279" s="8">
        <f t="shared" si="306"/>
        <v>54.3</v>
      </c>
      <c r="S3279" t="str">
        <f t="shared" si="310"/>
        <v>theater</v>
      </c>
      <c r="T3279" t="str">
        <f t="shared" si="311"/>
        <v>plays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14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307"/>
        <v>42154.848414351851</v>
      </c>
      <c r="K3280">
        <v>1430425303</v>
      </c>
      <c r="L3280" s="16">
        <f t="shared" si="3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9"/>
        <v>1.034</v>
      </c>
      <c r="R3280" s="8">
        <f t="shared" si="306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14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307"/>
        <v>42461.06086805556</v>
      </c>
      <c r="K3281">
        <v>1456885659</v>
      </c>
      <c r="L3281" s="16">
        <f t="shared" si="3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9"/>
        <v>1.1427586206896552</v>
      </c>
      <c r="R3281" s="8">
        <f t="shared" si="306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14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307"/>
        <v>42156.208333333328</v>
      </c>
      <c r="K3282">
        <v>1430158198</v>
      </c>
      <c r="L3282" s="16">
        <f t="shared" si="3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9"/>
        <v>1.03</v>
      </c>
      <c r="R3282" s="8">
        <f t="shared" si="306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14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307"/>
        <v>42249.019733796296</v>
      </c>
      <c r="K3283">
        <v>1438561705</v>
      </c>
      <c r="L3283" s="16">
        <f t="shared" si="3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9"/>
        <v>1.216</v>
      </c>
      <c r="R3283" s="8">
        <f t="shared" si="306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14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307"/>
        <v>42489.19430555556</v>
      </c>
      <c r="K3284">
        <v>1458103188</v>
      </c>
      <c r="L3284" s="16">
        <f t="shared" si="3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9"/>
        <v>1.026467741935484</v>
      </c>
      <c r="R3284" s="8">
        <f t="shared" si="306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14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307"/>
        <v>42410.875</v>
      </c>
      <c r="K3285">
        <v>1452448298</v>
      </c>
      <c r="L3285" s="16">
        <f t="shared" si="3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9"/>
        <v>1.0475000000000001</v>
      </c>
      <c r="R3285" s="8">
        <f t="shared" si="306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14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307"/>
        <v>42398.249305555553</v>
      </c>
      <c r="K3286">
        <v>1452546853</v>
      </c>
      <c r="L3286" s="16">
        <f t="shared" si="3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9"/>
        <v>1.016</v>
      </c>
      <c r="R3286" s="8">
        <f t="shared" si="306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14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307"/>
        <v>42794.208333333328</v>
      </c>
      <c r="K3287">
        <v>1485556626</v>
      </c>
      <c r="L3287" s="16">
        <f t="shared" si="3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9"/>
        <v>1.1210242048409682</v>
      </c>
      <c r="R3287" s="8">
        <f t="shared" si="306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14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307"/>
        <v>42597.840069444443</v>
      </c>
      <c r="K3288">
        <v>1468699782</v>
      </c>
      <c r="L3288" s="16">
        <f t="shared" si="3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9"/>
        <v>1.0176666666666667</v>
      </c>
      <c r="R3288" s="8">
        <f t="shared" si="306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14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307"/>
        <v>42336.750324074077</v>
      </c>
      <c r="K3289">
        <v>1446573628</v>
      </c>
      <c r="L3289" s="16">
        <f t="shared" si="3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9"/>
        <v>1</v>
      </c>
      <c r="R3289" s="8">
        <f t="shared" si="306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14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307"/>
        <v>42541.958333333328</v>
      </c>
      <c r="K3290">
        <v>1463337315</v>
      </c>
      <c r="L3290" s="16">
        <f t="shared" si="3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9"/>
        <v>1.0026489999999999</v>
      </c>
      <c r="R3290" s="8">
        <f t="shared" si="306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14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307"/>
        <v>42786.368078703701</v>
      </c>
      <c r="K3291">
        <v>1485161402</v>
      </c>
      <c r="L3291" s="16">
        <f t="shared" si="3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9"/>
        <v>1.3304200000000002</v>
      </c>
      <c r="R3291" s="8">
        <f t="shared" si="306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14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307"/>
        <v>42805.51494212963</v>
      </c>
      <c r="K3292">
        <v>1486642891</v>
      </c>
      <c r="L3292" s="16">
        <f t="shared" si="3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9"/>
        <v>1.212</v>
      </c>
      <c r="R3292" s="8">
        <f t="shared" si="306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14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307"/>
        <v>42264.165972222225</v>
      </c>
      <c r="K3293">
        <v>1439743900</v>
      </c>
      <c r="L3293" s="16">
        <f t="shared" si="3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9"/>
        <v>1.1399999999999999</v>
      </c>
      <c r="R3293" s="8">
        <f t="shared" si="306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14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307"/>
        <v>42342.811898148153</v>
      </c>
      <c r="K3294">
        <v>1444069748</v>
      </c>
      <c r="L3294" s="16">
        <f t="shared" si="3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9"/>
        <v>2.8613861386138613</v>
      </c>
      <c r="R3294" s="8">
        <f t="shared" si="306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14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307"/>
        <v>42798.425370370373</v>
      </c>
      <c r="K3295">
        <v>1486030352</v>
      </c>
      <c r="L3295" s="16">
        <f t="shared" si="3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9"/>
        <v>1.7044444444444444</v>
      </c>
      <c r="R3295" s="8">
        <f t="shared" si="306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14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307"/>
        <v>42171.541134259256</v>
      </c>
      <c r="K3296">
        <v>1431867554</v>
      </c>
      <c r="L3296" s="16">
        <f t="shared" si="3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9"/>
        <v>1.1833333333333333</v>
      </c>
      <c r="R3296" s="8">
        <f t="shared" si="306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14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307"/>
        <v>42639.442465277782</v>
      </c>
      <c r="K3297">
        <v>1472294229</v>
      </c>
      <c r="L3297" s="16">
        <f t="shared" si="3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9"/>
        <v>1.0285857142857142</v>
      </c>
      <c r="R3297" s="8">
        <f t="shared" si="306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14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307"/>
        <v>42330.916666666672</v>
      </c>
      <c r="K3298">
        <v>1446401372</v>
      </c>
      <c r="L3298" s="16">
        <f t="shared" si="3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9"/>
        <v>1.4406666666666668</v>
      </c>
      <c r="R3298" s="8">
        <f t="shared" si="306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14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307"/>
        <v>42212.957638888889</v>
      </c>
      <c r="K3299">
        <v>1436380256</v>
      </c>
      <c r="L3299" s="16">
        <f t="shared" si="3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9"/>
        <v>1.0007272727272727</v>
      </c>
      <c r="R3299" s="8">
        <f t="shared" si="306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14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307"/>
        <v>42260</v>
      </c>
      <c r="K3300">
        <v>1440370768</v>
      </c>
      <c r="L3300" s="16">
        <f t="shared" si="3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9"/>
        <v>1.0173000000000001</v>
      </c>
      <c r="R3300" s="8">
        <f t="shared" si="306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14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307"/>
        <v>42291.917395833334</v>
      </c>
      <c r="K3301">
        <v>1442268063</v>
      </c>
      <c r="L3301" s="16">
        <f t="shared" si="3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9"/>
        <v>1.1619999999999999</v>
      </c>
      <c r="R3301" s="8">
        <f t="shared" si="306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14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307"/>
        <v>42123.743773148148</v>
      </c>
      <c r="K3302">
        <v>1428515462</v>
      </c>
      <c r="L3302" s="16">
        <f t="shared" si="3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9"/>
        <v>1.3616666666666666</v>
      </c>
      <c r="R3302" s="8">
        <f t="shared" si="306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14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307"/>
        <v>42583.290972222225</v>
      </c>
      <c r="K3303">
        <v>1466185176</v>
      </c>
      <c r="L3303" s="16">
        <f t="shared" si="3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9"/>
        <v>1.3346666666666667</v>
      </c>
      <c r="R3303" s="8">
        <f t="shared" si="306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14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307"/>
        <v>42711.35157407407</v>
      </c>
      <c r="K3304">
        <v>1478507176</v>
      </c>
      <c r="L3304" s="16">
        <f t="shared" si="3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9"/>
        <v>1.0339285714285715</v>
      </c>
      <c r="R3304" s="8">
        <f t="shared" si="306"/>
        <v>173.7</v>
      </c>
      <c r="S3304" t="str">
        <f t="shared" si="310"/>
        <v>theater</v>
      </c>
      <c r="T3304" t="str">
        <f t="shared" si="311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14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307"/>
        <v>42091.609768518523</v>
      </c>
      <c r="K3305">
        <v>1424533084</v>
      </c>
      <c r="L3305" s="16">
        <f t="shared" si="3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9"/>
        <v>1.1588888888888889</v>
      </c>
      <c r="R3305" s="8">
        <f t="shared" si="306"/>
        <v>59.6</v>
      </c>
      <c r="S3305" t="str">
        <f t="shared" si="310"/>
        <v>theater</v>
      </c>
      <c r="T3305" t="str">
        <f t="shared" si="311"/>
        <v>plays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14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307"/>
        <v>42726.624444444446</v>
      </c>
      <c r="K3306">
        <v>1479826752</v>
      </c>
      <c r="L3306" s="16">
        <f t="shared" si="3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9"/>
        <v>1.0451666666666666</v>
      </c>
      <c r="R3306" s="8">
        <f t="shared" si="306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14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307"/>
        <v>42216.855879629627</v>
      </c>
      <c r="K3307">
        <v>1435782748</v>
      </c>
      <c r="L3307" s="16">
        <f t="shared" si="3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9"/>
        <v>1.0202500000000001</v>
      </c>
      <c r="R3307" s="8">
        <f t="shared" si="306"/>
        <v>204.05</v>
      </c>
      <c r="S3307" t="str">
        <f t="shared" si="310"/>
        <v>theater</v>
      </c>
      <c r="T3307" t="str">
        <f t="shared" si="311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14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307"/>
        <v>42531.125</v>
      </c>
      <c r="K3308">
        <v>1462252542</v>
      </c>
      <c r="L3308" s="16">
        <f t="shared" si="3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9"/>
        <v>1.7533333333333334</v>
      </c>
      <c r="R3308" s="8">
        <f t="shared" si="306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14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307"/>
        <v>42505.057164351849</v>
      </c>
      <c r="K3309">
        <v>1460683339</v>
      </c>
      <c r="L3309" s="16">
        <f t="shared" si="3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9"/>
        <v>1.0668</v>
      </c>
      <c r="R3309" s="8">
        <f t="shared" si="306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14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307"/>
        <v>42473.876909722225</v>
      </c>
      <c r="K3310">
        <v>1458766965</v>
      </c>
      <c r="L3310" s="16">
        <f t="shared" si="3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9"/>
        <v>1.2228571428571429</v>
      </c>
      <c r="R3310" s="8">
        <f t="shared" si="306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14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307"/>
        <v>42659.650208333333</v>
      </c>
      <c r="K3311">
        <v>1473953778</v>
      </c>
      <c r="L3311" s="16">
        <f t="shared" si="3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9"/>
        <v>1.5942857142857143</v>
      </c>
      <c r="R3311" s="8">
        <f t="shared" si="306"/>
        <v>18</v>
      </c>
      <c r="S3311" t="str">
        <f t="shared" si="310"/>
        <v>theater</v>
      </c>
      <c r="T3311" t="str">
        <f t="shared" si="311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14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307"/>
        <v>42283.928530092591</v>
      </c>
      <c r="K3312">
        <v>1441577825</v>
      </c>
      <c r="L3312" s="16">
        <f t="shared" si="3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9"/>
        <v>1.0007692307692309</v>
      </c>
      <c r="R3312" s="8">
        <f t="shared" si="306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14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307"/>
        <v>42294.29178240741</v>
      </c>
      <c r="K3313">
        <v>1442473210</v>
      </c>
      <c r="L3313" s="16">
        <f t="shared" si="3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9"/>
        <v>1.0984</v>
      </c>
      <c r="R3313" s="8">
        <f t="shared" si="306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14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307"/>
        <v>42685.916666666672</v>
      </c>
      <c r="K3314">
        <v>1477077946</v>
      </c>
      <c r="L3314" s="16">
        <f t="shared" si="3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9"/>
        <v>1.0004</v>
      </c>
      <c r="R3314" s="8">
        <f t="shared" si="306"/>
        <v>61</v>
      </c>
      <c r="S3314" t="str">
        <f t="shared" si="310"/>
        <v>theater</v>
      </c>
      <c r="T3314" t="str">
        <f t="shared" si="311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14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307"/>
        <v>42396.041666666672</v>
      </c>
      <c r="K3315">
        <v>1452664317</v>
      </c>
      <c r="L3315" s="16">
        <f t="shared" si="3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9"/>
        <v>1.1605000000000001</v>
      </c>
      <c r="R3315" s="8">
        <f t="shared" si="306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14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307"/>
        <v>42132.836805555555</v>
      </c>
      <c r="K3316">
        <v>1428733511</v>
      </c>
      <c r="L3316" s="16">
        <f t="shared" si="3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9"/>
        <v>2.1074999999999999</v>
      </c>
      <c r="R3316" s="8">
        <f t="shared" si="306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14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307"/>
        <v>42496.303715277783</v>
      </c>
      <c r="K3317">
        <v>1459927041</v>
      </c>
      <c r="L3317" s="16">
        <f t="shared" si="3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9"/>
        <v>1.1000000000000001</v>
      </c>
      <c r="R3317" s="8">
        <f t="shared" si="306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14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307"/>
        <v>41859.57916666667</v>
      </c>
      <c r="K3318">
        <v>1404680075</v>
      </c>
      <c r="L3318" s="16">
        <f t="shared" si="3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9"/>
        <v>1.0008673425918038</v>
      </c>
      <c r="R3318" s="8">
        <f t="shared" si="306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14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307"/>
        <v>42529.039629629624</v>
      </c>
      <c r="K3319">
        <v>1462755424</v>
      </c>
      <c r="L3319" s="16">
        <f t="shared" si="3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9"/>
        <v>1.0619047619047619</v>
      </c>
      <c r="R3319" s="8">
        <f t="shared" si="306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14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307"/>
        <v>42471.104166666672</v>
      </c>
      <c r="K3320">
        <v>1456902893</v>
      </c>
      <c r="L3320" s="16">
        <f t="shared" si="3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9"/>
        <v>1.256</v>
      </c>
      <c r="R3320" s="8">
        <f t="shared" si="306"/>
        <v>78.5</v>
      </c>
      <c r="S3320" t="str">
        <f t="shared" si="310"/>
        <v>theater</v>
      </c>
      <c r="T3320" t="str">
        <f t="shared" si="311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14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307"/>
        <v>42035.585486111115</v>
      </c>
      <c r="K3321">
        <v>1418824986</v>
      </c>
      <c r="L3321" s="16">
        <f t="shared" si="3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9"/>
        <v>1.08</v>
      </c>
      <c r="R3321" s="8">
        <f t="shared" si="306"/>
        <v>33.75</v>
      </c>
      <c r="S3321" t="str">
        <f t="shared" si="310"/>
        <v>theater</v>
      </c>
      <c r="T3321" t="str">
        <f t="shared" si="311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14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307"/>
        <v>42543.045798611114</v>
      </c>
      <c r="K3322">
        <v>1463965557</v>
      </c>
      <c r="L3322" s="16">
        <f t="shared" si="3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9"/>
        <v>1.01</v>
      </c>
      <c r="R3322" s="8">
        <f t="shared" si="306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14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307"/>
        <v>41928.165972222225</v>
      </c>
      <c r="K3323">
        <v>1412216665</v>
      </c>
      <c r="L3323" s="16">
        <f t="shared" si="3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9"/>
        <v>1.0740000000000001</v>
      </c>
      <c r="R3323" s="8">
        <f t="shared" si="306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14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307"/>
        <v>42543.163194444445</v>
      </c>
      <c r="K3324">
        <v>1464653696</v>
      </c>
      <c r="L3324" s="16">
        <f t="shared" si="3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9"/>
        <v>1.0151515151515151</v>
      </c>
      <c r="R3324" s="8">
        <f t="shared" si="306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14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307"/>
        <v>42638.36583333333</v>
      </c>
      <c r="K3325">
        <v>1472201208</v>
      </c>
      <c r="L3325" s="16">
        <f t="shared" si="3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9"/>
        <v>1.2589999999999999</v>
      </c>
      <c r="R3325" s="8">
        <f t="shared" si="306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14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307"/>
        <v>42526.58321759259</v>
      </c>
      <c r="K3326">
        <v>1463925590</v>
      </c>
      <c r="L3326" s="16">
        <f t="shared" si="3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9"/>
        <v>1.0166666666666666</v>
      </c>
      <c r="R3326" s="8">
        <f t="shared" si="306"/>
        <v>152.5</v>
      </c>
      <c r="S3326" t="str">
        <f t="shared" si="310"/>
        <v>theater</v>
      </c>
      <c r="T3326" t="str">
        <f t="shared" si="311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14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307"/>
        <v>42099.743946759263</v>
      </c>
      <c r="K3327">
        <v>1425235877</v>
      </c>
      <c r="L3327" s="16">
        <f t="shared" si="3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9"/>
        <v>1.125</v>
      </c>
      <c r="R3327" s="8">
        <f t="shared" si="306"/>
        <v>30</v>
      </c>
      <c r="S3327" t="str">
        <f t="shared" si="310"/>
        <v>theater</v>
      </c>
      <c r="T3327" t="str">
        <f t="shared" si="311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14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307"/>
        <v>42071.67251157407</v>
      </c>
      <c r="K3328">
        <v>1423242505</v>
      </c>
      <c r="L3328" s="16">
        <f t="shared" si="3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9"/>
        <v>1.0137499999999999</v>
      </c>
      <c r="R3328" s="8">
        <f t="shared" si="306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14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307"/>
        <v>42498.374606481477</v>
      </c>
      <c r="K3329">
        <v>1460105966</v>
      </c>
      <c r="L3329" s="16">
        <f t="shared" si="3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9"/>
        <v>1.0125</v>
      </c>
      <c r="R3329" s="8">
        <f t="shared" si="306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14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si="307"/>
        <v>41825.041666666664</v>
      </c>
      <c r="K3330">
        <v>1404308883</v>
      </c>
      <c r="L3330" s="16">
        <f t="shared" si="3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9"/>
        <v>1.4638888888888888</v>
      </c>
      <c r="R3330" s="8">
        <f t="shared" ref="R3330:R3393" si="312">pledged/backers_count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14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ref="J3331:J3394" si="313">(((I3331/60)/60)/24)+DATE(1970,1,1)</f>
        <v>41847.958333333336</v>
      </c>
      <c r="K3331">
        <v>1405583108</v>
      </c>
      <c r="L3331" s="16">
        <f t="shared" ref="L3331:L3394" si="31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5">E3331/D3331</f>
        <v>1.1679999999999999</v>
      </c>
      <c r="R3331" s="8">
        <f t="shared" si="312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14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313"/>
        <v>42095.845694444448</v>
      </c>
      <c r="K3332">
        <v>1425331068</v>
      </c>
      <c r="L3332" s="16">
        <f t="shared" si="31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5"/>
        <v>1.0626666666666666</v>
      </c>
      <c r="R3332" s="8">
        <f t="shared" si="312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14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313"/>
        <v>42283.697754629626</v>
      </c>
      <c r="K3333">
        <v>1441125886</v>
      </c>
      <c r="L3333" s="16">
        <f t="shared" si="31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5"/>
        <v>1.0451999999999999</v>
      </c>
      <c r="R3333" s="8">
        <f t="shared" si="312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14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313"/>
        <v>41839.860300925924</v>
      </c>
      <c r="K3334">
        <v>1403210330</v>
      </c>
      <c r="L3334" s="16">
        <f t="shared" si="31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5"/>
        <v>1</v>
      </c>
      <c r="R3334" s="8">
        <f t="shared" si="312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14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313"/>
        <v>42170.676851851851</v>
      </c>
      <c r="K3335">
        <v>1432484080</v>
      </c>
      <c r="L3335" s="16">
        <f t="shared" si="31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5"/>
        <v>1.0457142857142858</v>
      </c>
      <c r="R3335" s="8">
        <f t="shared" si="312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14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313"/>
        <v>42215.521087962959</v>
      </c>
      <c r="K3336">
        <v>1435667422</v>
      </c>
      <c r="L3336" s="16">
        <f t="shared" si="31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5"/>
        <v>1.3862051149573753</v>
      </c>
      <c r="R3336" s="8">
        <f t="shared" si="312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14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313"/>
        <v>41854.958333333336</v>
      </c>
      <c r="K3337">
        <v>1404749446</v>
      </c>
      <c r="L3337" s="16">
        <f t="shared" si="31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5"/>
        <v>1.0032000000000001</v>
      </c>
      <c r="R3337" s="8">
        <f t="shared" si="312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14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313"/>
        <v>42465.35701388889</v>
      </c>
      <c r="K3338">
        <v>1457429646</v>
      </c>
      <c r="L3338" s="16">
        <f t="shared" si="31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5"/>
        <v>1</v>
      </c>
      <c r="R3338" s="8">
        <f t="shared" si="312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14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313"/>
        <v>41922.875</v>
      </c>
      <c r="K3339">
        <v>1411109167</v>
      </c>
      <c r="L3339" s="16">
        <f t="shared" si="31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5"/>
        <v>1.1020000000000001</v>
      </c>
      <c r="R3339" s="8">
        <f t="shared" si="312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14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313"/>
        <v>42790.574999999997</v>
      </c>
      <c r="K3340">
        <v>1486129680</v>
      </c>
      <c r="L3340" s="16">
        <f t="shared" si="31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5"/>
        <v>1.0218</v>
      </c>
      <c r="R3340" s="8">
        <f t="shared" si="312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14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313"/>
        <v>42579.665717592594</v>
      </c>
      <c r="K3341">
        <v>1467129518</v>
      </c>
      <c r="L3341" s="16">
        <f t="shared" si="31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5"/>
        <v>1.0435000000000001</v>
      </c>
      <c r="R3341" s="8">
        <f t="shared" si="312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14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313"/>
        <v>42710.974004629628</v>
      </c>
      <c r="K3342">
        <v>1478906554</v>
      </c>
      <c r="L3342" s="16">
        <f t="shared" si="31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5"/>
        <v>1.3816666666666666</v>
      </c>
      <c r="R3342" s="8">
        <f t="shared" si="312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14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313"/>
        <v>42533.708333333328</v>
      </c>
      <c r="K3343">
        <v>1463771421</v>
      </c>
      <c r="L3343" s="16">
        <f t="shared" si="31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5"/>
        <v>1</v>
      </c>
      <c r="R3343" s="8">
        <f t="shared" si="312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14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313"/>
        <v>42095.207638888889</v>
      </c>
      <c r="K3344">
        <v>1425020810</v>
      </c>
      <c r="L3344" s="16">
        <f t="shared" si="31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5"/>
        <v>1.0166666666666666</v>
      </c>
      <c r="R3344" s="8">
        <f t="shared" si="312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14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313"/>
        <v>42473.554166666669</v>
      </c>
      <c r="K3345">
        <v>1458770384</v>
      </c>
      <c r="L3345" s="16">
        <f t="shared" si="31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5"/>
        <v>1.7142857142857142</v>
      </c>
      <c r="R3345" s="8">
        <f t="shared" si="312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14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313"/>
        <v>41881.200150462959</v>
      </c>
      <c r="K3346">
        <v>1406782093</v>
      </c>
      <c r="L3346" s="16">
        <f t="shared" si="31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5"/>
        <v>1.0144444444444445</v>
      </c>
      <c r="R3346" s="8">
        <f t="shared" si="312"/>
        <v>114.125</v>
      </c>
      <c r="S3346" t="str">
        <f t="shared" si="316"/>
        <v>theater</v>
      </c>
      <c r="T3346" t="str">
        <f t="shared" si="317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14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313"/>
        <v>42112.025694444441</v>
      </c>
      <c r="K3347">
        <v>1424226768</v>
      </c>
      <c r="L3347" s="16">
        <f t="shared" si="31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5"/>
        <v>1.3</v>
      </c>
      <c r="R3347" s="8">
        <f t="shared" si="312"/>
        <v>50</v>
      </c>
      <c r="S3347" t="str">
        <f t="shared" si="316"/>
        <v>theater</v>
      </c>
      <c r="T3347" t="str">
        <f t="shared" si="317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14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313"/>
        <v>42061.024421296301</v>
      </c>
      <c r="K3348">
        <v>1424306110</v>
      </c>
      <c r="L3348" s="16">
        <f t="shared" si="31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5"/>
        <v>1.1000000000000001</v>
      </c>
      <c r="R3348" s="8">
        <f t="shared" si="312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14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313"/>
        <v>42498.875</v>
      </c>
      <c r="K3349">
        <v>1461503654</v>
      </c>
      <c r="L3349" s="16">
        <f t="shared" si="31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5"/>
        <v>1.1944999999999999</v>
      </c>
      <c r="R3349" s="8">
        <f t="shared" si="312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14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313"/>
        <v>42490.165972222225</v>
      </c>
      <c r="K3350">
        <v>1459949080</v>
      </c>
      <c r="L3350" s="16">
        <f t="shared" si="31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5"/>
        <v>1.002909090909091</v>
      </c>
      <c r="R3350" s="8">
        <f t="shared" si="312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14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313"/>
        <v>42534.708333333328</v>
      </c>
      <c r="K3351">
        <v>1463971172</v>
      </c>
      <c r="L3351" s="16">
        <f t="shared" si="31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5"/>
        <v>1.534</v>
      </c>
      <c r="R3351" s="8">
        <f t="shared" si="312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14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313"/>
        <v>42337.958333333328</v>
      </c>
      <c r="K3352">
        <v>1445791811</v>
      </c>
      <c r="L3352" s="16">
        <f t="shared" si="31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5"/>
        <v>1.0442857142857143</v>
      </c>
      <c r="R3352" s="8">
        <f t="shared" si="312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14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313"/>
        <v>41843.458333333336</v>
      </c>
      <c r="K3353">
        <v>1402910965</v>
      </c>
      <c r="L3353" s="16">
        <f t="shared" si="31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5"/>
        <v>1.0109999999999999</v>
      </c>
      <c r="R3353" s="8">
        <f t="shared" si="312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14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313"/>
        <v>42552.958333333328</v>
      </c>
      <c r="K3354">
        <v>1462492178</v>
      </c>
      <c r="L3354" s="16">
        <f t="shared" si="31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5"/>
        <v>1.0751999999999999</v>
      </c>
      <c r="R3354" s="8">
        <f t="shared" si="312"/>
        <v>76.8</v>
      </c>
      <c r="S3354" t="str">
        <f t="shared" si="316"/>
        <v>theater</v>
      </c>
      <c r="T3354" t="str">
        <f t="shared" si="317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14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313"/>
        <v>42492.958333333328</v>
      </c>
      <c r="K3355">
        <v>1461061350</v>
      </c>
      <c r="L3355" s="16">
        <f t="shared" si="31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5"/>
        <v>3.15</v>
      </c>
      <c r="R3355" s="8">
        <f t="shared" si="312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14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313"/>
        <v>42306.167361111111</v>
      </c>
      <c r="K3356">
        <v>1443029206</v>
      </c>
      <c r="L3356" s="16">
        <f t="shared" si="31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5"/>
        <v>1.0193333333333334</v>
      </c>
      <c r="R3356" s="8">
        <f t="shared" si="312"/>
        <v>55.6</v>
      </c>
      <c r="S3356" t="str">
        <f t="shared" si="316"/>
        <v>theater</v>
      </c>
      <c r="T3356" t="str">
        <f t="shared" si="317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14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313"/>
        <v>42500.470138888893</v>
      </c>
      <c r="K3357">
        <v>1461941527</v>
      </c>
      <c r="L3357" s="16">
        <f t="shared" si="31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5"/>
        <v>1.2628571428571429</v>
      </c>
      <c r="R3357" s="8">
        <f t="shared" si="312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14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313"/>
        <v>42566.815648148149</v>
      </c>
      <c r="K3358">
        <v>1466019272</v>
      </c>
      <c r="L3358" s="16">
        <f t="shared" si="31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5"/>
        <v>1.014</v>
      </c>
      <c r="R3358" s="8">
        <f t="shared" si="312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14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313"/>
        <v>41852.417939814812</v>
      </c>
      <c r="K3359">
        <v>1404295310</v>
      </c>
      <c r="L3359" s="16">
        <f t="shared" si="31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5"/>
        <v>1.01</v>
      </c>
      <c r="R3359" s="8">
        <f t="shared" si="312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14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313"/>
        <v>41962.352766203709</v>
      </c>
      <c r="K3360">
        <v>1413790079</v>
      </c>
      <c r="L3360" s="16">
        <f t="shared" si="31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5"/>
        <v>1.0299</v>
      </c>
      <c r="R3360" s="8">
        <f t="shared" si="312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14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313"/>
        <v>42791.057106481487</v>
      </c>
      <c r="K3361">
        <v>1484097734</v>
      </c>
      <c r="L3361" s="16">
        <f t="shared" si="31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5"/>
        <v>1.0625</v>
      </c>
      <c r="R3361" s="8">
        <f t="shared" si="312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14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313"/>
        <v>42718.665972222225</v>
      </c>
      <c r="K3362">
        <v>1479866343</v>
      </c>
      <c r="L3362" s="16">
        <f t="shared" si="31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5"/>
        <v>1.0137777777777779</v>
      </c>
      <c r="R3362" s="8">
        <f t="shared" si="312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14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313"/>
        <v>41883.665972222225</v>
      </c>
      <c r="K3363">
        <v>1408062990</v>
      </c>
      <c r="L3363" s="16">
        <f t="shared" si="31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5"/>
        <v>1.1346000000000001</v>
      </c>
      <c r="R3363" s="8">
        <f t="shared" si="312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14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313"/>
        <v>42070.204861111109</v>
      </c>
      <c r="K3364">
        <v>1424484717</v>
      </c>
      <c r="L3364" s="16">
        <f t="shared" si="31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5"/>
        <v>2.1800000000000002</v>
      </c>
      <c r="R3364" s="8">
        <f t="shared" si="312"/>
        <v>54.5</v>
      </c>
      <c r="S3364" t="str">
        <f t="shared" si="316"/>
        <v>theater</v>
      </c>
      <c r="T3364" t="str">
        <f t="shared" si="317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14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313"/>
        <v>41870.666666666664</v>
      </c>
      <c r="K3365">
        <v>1406831445</v>
      </c>
      <c r="L3365" s="16">
        <f t="shared" si="31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5"/>
        <v>1.0141935483870967</v>
      </c>
      <c r="R3365" s="8">
        <f t="shared" si="312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14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313"/>
        <v>42444.875</v>
      </c>
      <c r="K3366">
        <v>1456183649</v>
      </c>
      <c r="L3366" s="16">
        <f t="shared" si="31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5"/>
        <v>1.0593333333333332</v>
      </c>
      <c r="R3366" s="8">
        <f t="shared" si="312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14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313"/>
        <v>42351.101759259262</v>
      </c>
      <c r="K3367">
        <v>1447381592</v>
      </c>
      <c r="L3367" s="16">
        <f t="shared" si="31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5"/>
        <v>1.04</v>
      </c>
      <c r="R3367" s="8">
        <f t="shared" si="312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14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313"/>
        <v>42137.067557870367</v>
      </c>
      <c r="K3368">
        <v>1428889037</v>
      </c>
      <c r="L3368" s="16">
        <f t="shared" si="31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5"/>
        <v>2.21</v>
      </c>
      <c r="R3368" s="8">
        <f t="shared" si="312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14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313"/>
        <v>42217.933958333335</v>
      </c>
      <c r="K3369">
        <v>1436307894</v>
      </c>
      <c r="L3369" s="16">
        <f t="shared" si="31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5"/>
        <v>1.1866666666666668</v>
      </c>
      <c r="R3369" s="8">
        <f t="shared" si="312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14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313"/>
        <v>42005.208333333328</v>
      </c>
      <c r="K3370">
        <v>1416977259</v>
      </c>
      <c r="L3370" s="16">
        <f t="shared" si="31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5"/>
        <v>1.046</v>
      </c>
      <c r="R3370" s="8">
        <f t="shared" si="312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14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313"/>
        <v>42750.041435185187</v>
      </c>
      <c r="K3371">
        <v>1479257980</v>
      </c>
      <c r="L3371" s="16">
        <f t="shared" si="31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5"/>
        <v>1.0389999999999999</v>
      </c>
      <c r="R3371" s="8">
        <f t="shared" si="312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14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313"/>
        <v>42721.333333333328</v>
      </c>
      <c r="K3372">
        <v>1479283285</v>
      </c>
      <c r="L3372" s="16">
        <f t="shared" si="31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5"/>
        <v>1.1773333333333333</v>
      </c>
      <c r="R3372" s="8">
        <f t="shared" si="312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14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313"/>
        <v>42340.874594907407</v>
      </c>
      <c r="K3373">
        <v>1446670765</v>
      </c>
      <c r="L3373" s="16">
        <f t="shared" si="31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5"/>
        <v>1.385</v>
      </c>
      <c r="R3373" s="8">
        <f t="shared" si="312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14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313"/>
        <v>41876.207638888889</v>
      </c>
      <c r="K3374">
        <v>1407157756</v>
      </c>
      <c r="L3374" s="16">
        <f t="shared" si="31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5"/>
        <v>1.0349999999999999</v>
      </c>
      <c r="R3374" s="8">
        <f t="shared" si="312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14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313"/>
        <v>42203.666666666672</v>
      </c>
      <c r="K3375">
        <v>1435177840</v>
      </c>
      <c r="L3375" s="16">
        <f t="shared" si="31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5"/>
        <v>1.0024999999999999</v>
      </c>
      <c r="R3375" s="8">
        <f t="shared" si="312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14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313"/>
        <v>42305.731666666667</v>
      </c>
      <c r="K3376">
        <v>1443461616</v>
      </c>
      <c r="L3376" s="16">
        <f t="shared" si="31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5"/>
        <v>1.0657142857142856</v>
      </c>
      <c r="R3376" s="8">
        <f t="shared" si="312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14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313"/>
        <v>41777.610798611109</v>
      </c>
      <c r="K3377">
        <v>1399387173</v>
      </c>
      <c r="L3377" s="16">
        <f t="shared" si="31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5"/>
        <v>1</v>
      </c>
      <c r="R3377" s="8">
        <f t="shared" si="312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14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313"/>
        <v>42119.659652777773</v>
      </c>
      <c r="K3378">
        <v>1424796594</v>
      </c>
      <c r="L3378" s="16">
        <f t="shared" si="31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5"/>
        <v>1.0001249999999999</v>
      </c>
      <c r="R3378" s="8">
        <f t="shared" si="312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14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313"/>
        <v>42083.705555555556</v>
      </c>
      <c r="K3379">
        <v>1424280899</v>
      </c>
      <c r="L3379" s="16">
        <f t="shared" si="31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5"/>
        <v>1.0105</v>
      </c>
      <c r="R3379" s="8">
        <f t="shared" si="312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14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313"/>
        <v>41882.547222222223</v>
      </c>
      <c r="K3380">
        <v>1407400306</v>
      </c>
      <c r="L3380" s="16">
        <f t="shared" si="31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5"/>
        <v>1.0763636363636364</v>
      </c>
      <c r="R3380" s="8">
        <f t="shared" si="312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14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313"/>
        <v>42242.958333333328</v>
      </c>
      <c r="K3381">
        <v>1439122800</v>
      </c>
      <c r="L3381" s="16">
        <f t="shared" si="31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5"/>
        <v>1.0365</v>
      </c>
      <c r="R3381" s="8">
        <f t="shared" si="312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14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313"/>
        <v>41972.995115740734</v>
      </c>
      <c r="K3382">
        <v>1414277578</v>
      </c>
      <c r="L3382" s="16">
        <f t="shared" si="31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5"/>
        <v>1.0443333333333333</v>
      </c>
      <c r="R3382" s="8">
        <f t="shared" si="312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14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313"/>
        <v>42074.143321759257</v>
      </c>
      <c r="K3383">
        <v>1423455983</v>
      </c>
      <c r="L3383" s="16">
        <f t="shared" si="31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5"/>
        <v>1.0225</v>
      </c>
      <c r="R3383" s="8">
        <f t="shared" si="312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14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313"/>
        <v>42583.957638888889</v>
      </c>
      <c r="K3384">
        <v>1467973256</v>
      </c>
      <c r="L3384" s="16">
        <f t="shared" si="31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5"/>
        <v>1.0074285714285713</v>
      </c>
      <c r="R3384" s="8">
        <f t="shared" si="312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14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313"/>
        <v>42544.782638888893</v>
      </c>
      <c r="K3385">
        <v>1464979620</v>
      </c>
      <c r="L3385" s="16">
        <f t="shared" si="31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5"/>
        <v>1.1171428571428572</v>
      </c>
      <c r="R3385" s="8">
        <f t="shared" si="312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14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313"/>
        <v>42329.125</v>
      </c>
      <c r="K3386">
        <v>1444874768</v>
      </c>
      <c r="L3386" s="16">
        <f t="shared" si="31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5"/>
        <v>1.0001100000000001</v>
      </c>
      <c r="R3386" s="8">
        <f t="shared" si="312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14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313"/>
        <v>41983.8675</v>
      </c>
      <c r="K3387">
        <v>1415652552</v>
      </c>
      <c r="L3387" s="16">
        <f t="shared" si="314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5"/>
        <v>1</v>
      </c>
      <c r="R3387" s="8">
        <f t="shared" si="312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14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313"/>
        <v>41976.644745370373</v>
      </c>
      <c r="K3388">
        <v>1415028506</v>
      </c>
      <c r="L3388" s="16">
        <f t="shared" si="31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5"/>
        <v>1.05</v>
      </c>
      <c r="R3388" s="8">
        <f t="shared" si="312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14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313"/>
        <v>41987.762592592597</v>
      </c>
      <c r="K3389">
        <v>1415125088</v>
      </c>
      <c r="L3389" s="16">
        <f t="shared" si="31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5"/>
        <v>1.1686666666666667</v>
      </c>
      <c r="R3389" s="8">
        <f t="shared" si="312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14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313"/>
        <v>42173.461122685185</v>
      </c>
      <c r="K3390">
        <v>1432033441</v>
      </c>
      <c r="L3390" s="16">
        <f t="shared" si="31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5"/>
        <v>1.038</v>
      </c>
      <c r="R3390" s="8">
        <f t="shared" si="312"/>
        <v>34.6</v>
      </c>
      <c r="S3390" t="str">
        <f t="shared" si="316"/>
        <v>theater</v>
      </c>
      <c r="T3390" t="str">
        <f t="shared" si="317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14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313"/>
        <v>42524.563449074078</v>
      </c>
      <c r="K3391">
        <v>1462368682</v>
      </c>
      <c r="L3391" s="16">
        <f t="shared" si="31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5"/>
        <v>1.145</v>
      </c>
      <c r="R3391" s="8">
        <f t="shared" si="312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14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313"/>
        <v>41830.774826388886</v>
      </c>
      <c r="K3392">
        <v>1403721345</v>
      </c>
      <c r="L3392" s="16">
        <f t="shared" si="31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5"/>
        <v>1.024</v>
      </c>
      <c r="R3392" s="8">
        <f t="shared" si="312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14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313"/>
        <v>41859.936111111114</v>
      </c>
      <c r="K3393">
        <v>1404997548</v>
      </c>
      <c r="L3393" s="16">
        <f t="shared" si="31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5"/>
        <v>2.23</v>
      </c>
      <c r="R3393" s="8">
        <f t="shared" si="312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14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si="313"/>
        <v>42496.845543981486</v>
      </c>
      <c r="K3394">
        <v>1458245855</v>
      </c>
      <c r="L3394" s="16">
        <f t="shared" si="31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5"/>
        <v>1</v>
      </c>
      <c r="R3394" s="8">
        <f t="shared" ref="R3394:R3457" si="318">pledged/backers_count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14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ref="J3395:J3458" si="319">(((I3395/60)/60)/24)+DATE(1970,1,1)</f>
        <v>41949.031944444447</v>
      </c>
      <c r="K3395">
        <v>1413065230</v>
      </c>
      <c r="L3395" s="16">
        <f t="shared" ref="L3395:L3458" si="32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1">E3395/D3395</f>
        <v>1.0580000000000001</v>
      </c>
      <c r="R3395" s="8">
        <f t="shared" si="318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14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319"/>
        <v>41847.59542824074</v>
      </c>
      <c r="K3396">
        <v>1403878645</v>
      </c>
      <c r="L3396" s="16">
        <f t="shared" si="32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1"/>
        <v>1.4236363636363636</v>
      </c>
      <c r="R3396" s="8">
        <f t="shared" si="318"/>
        <v>29</v>
      </c>
      <c r="S3396" t="str">
        <f t="shared" si="322"/>
        <v>theater</v>
      </c>
      <c r="T3396" t="str">
        <f t="shared" si="323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14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319"/>
        <v>42154.756944444445</v>
      </c>
      <c r="K3397">
        <v>1431795944</v>
      </c>
      <c r="L3397" s="16">
        <f t="shared" si="32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1"/>
        <v>1.84</v>
      </c>
      <c r="R3397" s="8">
        <f t="shared" si="318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14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319"/>
        <v>41791.165972222225</v>
      </c>
      <c r="K3398">
        <v>1399286589</v>
      </c>
      <c r="L3398" s="16">
        <f t="shared" si="32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1"/>
        <v>1.0433333333333332</v>
      </c>
      <c r="R3398" s="8">
        <f t="shared" si="318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14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319"/>
        <v>42418.916666666672</v>
      </c>
      <c r="K3399">
        <v>1452338929</v>
      </c>
      <c r="L3399" s="16">
        <f t="shared" si="32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1"/>
        <v>1.1200000000000001</v>
      </c>
      <c r="R3399" s="8">
        <f t="shared" si="318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14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319"/>
        <v>41964.708333333328</v>
      </c>
      <c r="K3400">
        <v>1414605776</v>
      </c>
      <c r="L3400" s="16">
        <f t="shared" si="32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1"/>
        <v>1.1107499999999999</v>
      </c>
      <c r="R3400" s="8">
        <f t="shared" si="318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14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319"/>
        <v>42056.920428240745</v>
      </c>
      <c r="K3401">
        <v>1421964325</v>
      </c>
      <c r="L3401" s="16">
        <f t="shared" si="32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1"/>
        <v>1.0375000000000001</v>
      </c>
      <c r="R3401" s="8">
        <f t="shared" si="318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14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319"/>
        <v>41879.953865740739</v>
      </c>
      <c r="K3402">
        <v>1405378414</v>
      </c>
      <c r="L3402" s="16">
        <f t="shared" si="32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1"/>
        <v>1.0041</v>
      </c>
      <c r="R3402" s="8">
        <f t="shared" si="318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14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319"/>
        <v>42223.723912037036</v>
      </c>
      <c r="K3403">
        <v>1436376146</v>
      </c>
      <c r="L3403" s="16">
        <f t="shared" si="32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1"/>
        <v>1.0186206896551724</v>
      </c>
      <c r="R3403" s="8">
        <f t="shared" si="318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14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319"/>
        <v>42320.104861111111</v>
      </c>
      <c r="K3404">
        <v>1444747843</v>
      </c>
      <c r="L3404" s="16">
        <f t="shared" si="32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1"/>
        <v>1.0976666666666666</v>
      </c>
      <c r="R3404" s="8">
        <f t="shared" si="318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14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319"/>
        <v>42180.462083333332</v>
      </c>
      <c r="K3405">
        <v>1432638324</v>
      </c>
      <c r="L3405" s="16">
        <f t="shared" si="32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1"/>
        <v>1</v>
      </c>
      <c r="R3405" s="8">
        <f t="shared" si="318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14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319"/>
        <v>42172.503495370373</v>
      </c>
      <c r="K3406">
        <v>1432814702</v>
      </c>
      <c r="L3406" s="16">
        <f t="shared" si="32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1"/>
        <v>1.22</v>
      </c>
      <c r="R3406" s="8">
        <f t="shared" si="318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14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319"/>
        <v>42430.999305555553</v>
      </c>
      <c r="K3407">
        <v>1455063886</v>
      </c>
      <c r="L3407" s="16">
        <f t="shared" si="32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1"/>
        <v>1.3757142857142857</v>
      </c>
      <c r="R3407" s="8">
        <f t="shared" si="318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14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319"/>
        <v>41836.492777777778</v>
      </c>
      <c r="K3408">
        <v>1401623376</v>
      </c>
      <c r="L3408" s="16">
        <f t="shared" si="32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1"/>
        <v>1.0031000000000001</v>
      </c>
      <c r="R3408" s="8">
        <f t="shared" si="318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14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319"/>
        <v>41826.422326388885</v>
      </c>
      <c r="K3409">
        <v>1402049289</v>
      </c>
      <c r="L3409" s="16">
        <f t="shared" si="32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1"/>
        <v>1.071</v>
      </c>
      <c r="R3409" s="8">
        <f t="shared" si="318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14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319"/>
        <v>41838.991944444446</v>
      </c>
      <c r="K3410">
        <v>1403135304</v>
      </c>
      <c r="L3410" s="16">
        <f t="shared" si="32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1"/>
        <v>2.11</v>
      </c>
      <c r="R3410" s="8">
        <f t="shared" si="318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14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319"/>
        <v>42582.873611111107</v>
      </c>
      <c r="K3411">
        <v>1466710358</v>
      </c>
      <c r="L3411" s="16">
        <f t="shared" si="32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1"/>
        <v>1.236</v>
      </c>
      <c r="R3411" s="8">
        <f t="shared" si="318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14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319"/>
        <v>42527.291666666672</v>
      </c>
      <c r="K3412">
        <v>1462841990</v>
      </c>
      <c r="L3412" s="16">
        <f t="shared" si="32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1"/>
        <v>1.085</v>
      </c>
      <c r="R3412" s="8">
        <f t="shared" si="318"/>
        <v>81.375</v>
      </c>
      <c r="S3412" t="str">
        <f t="shared" si="322"/>
        <v>theater</v>
      </c>
      <c r="T3412" t="str">
        <f t="shared" si="323"/>
        <v>plays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14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319"/>
        <v>42285.022824074069</v>
      </c>
      <c r="K3413">
        <v>1442536372</v>
      </c>
      <c r="L3413" s="16">
        <f t="shared" si="32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1"/>
        <v>1.0356666666666667</v>
      </c>
      <c r="R3413" s="8">
        <f t="shared" si="318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14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319"/>
        <v>41909.959050925929</v>
      </c>
      <c r="K3414">
        <v>1409266862</v>
      </c>
      <c r="L3414" s="16">
        <f t="shared" si="32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1"/>
        <v>1</v>
      </c>
      <c r="R3414" s="8">
        <f t="shared" si="318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14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319"/>
        <v>42063.207638888889</v>
      </c>
      <c r="K3415">
        <v>1424280938</v>
      </c>
      <c r="L3415" s="16">
        <f t="shared" si="32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1"/>
        <v>1.3</v>
      </c>
      <c r="R3415" s="8">
        <f t="shared" si="318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14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319"/>
        <v>42705.332638888889</v>
      </c>
      <c r="K3416">
        <v>1478030325</v>
      </c>
      <c r="L3416" s="16">
        <f t="shared" si="32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1"/>
        <v>1.0349999999999999</v>
      </c>
      <c r="R3416" s="8">
        <f t="shared" si="318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14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319"/>
        <v>42477.979166666672</v>
      </c>
      <c r="K3417">
        <v>1459999656</v>
      </c>
      <c r="L3417" s="16">
        <f t="shared" si="32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1"/>
        <v>1</v>
      </c>
      <c r="R3417" s="8">
        <f t="shared" si="318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14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319"/>
        <v>42117.770833333328</v>
      </c>
      <c r="K3418">
        <v>1427363645</v>
      </c>
      <c r="L3418" s="16">
        <f t="shared" si="32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1"/>
        <v>1.196</v>
      </c>
      <c r="R3418" s="8">
        <f t="shared" si="318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14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319"/>
        <v>41938.029861111114</v>
      </c>
      <c r="K3419">
        <v>1410558948</v>
      </c>
      <c r="L3419" s="16">
        <f t="shared" si="32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1"/>
        <v>1.0000058823529412</v>
      </c>
      <c r="R3419" s="8">
        <f t="shared" si="318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14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319"/>
        <v>41782.83457175926</v>
      </c>
      <c r="K3420">
        <v>1398283307</v>
      </c>
      <c r="L3420" s="16">
        <f t="shared" si="32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1"/>
        <v>1.00875</v>
      </c>
      <c r="R3420" s="8">
        <f t="shared" si="318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14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319"/>
        <v>42466.895833333328</v>
      </c>
      <c r="K3421">
        <v>1458416585</v>
      </c>
      <c r="L3421" s="16">
        <f t="shared" si="32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1"/>
        <v>1.0654545454545454</v>
      </c>
      <c r="R3421" s="8">
        <f t="shared" si="318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14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319"/>
        <v>42414</v>
      </c>
      <c r="K3422">
        <v>1454638202</v>
      </c>
      <c r="L3422" s="16">
        <f t="shared" si="32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1"/>
        <v>1.38</v>
      </c>
      <c r="R3422" s="8">
        <f t="shared" si="318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14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319"/>
        <v>42067.791238425925</v>
      </c>
      <c r="K3423">
        <v>1422903563</v>
      </c>
      <c r="L3423" s="16">
        <f t="shared" si="32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1"/>
        <v>1.0115000000000001</v>
      </c>
      <c r="R3423" s="8">
        <f t="shared" si="318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14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319"/>
        <v>42352</v>
      </c>
      <c r="K3424">
        <v>1447594176</v>
      </c>
      <c r="L3424" s="16">
        <f t="shared" si="32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1"/>
        <v>1.091</v>
      </c>
      <c r="R3424" s="8">
        <f t="shared" si="318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14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319"/>
        <v>42118.911354166667</v>
      </c>
      <c r="K3425">
        <v>1427320341</v>
      </c>
      <c r="L3425" s="16">
        <f t="shared" si="32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1"/>
        <v>1.4</v>
      </c>
      <c r="R3425" s="8">
        <f t="shared" si="318"/>
        <v>35</v>
      </c>
      <c r="S3425" t="str">
        <f t="shared" si="322"/>
        <v>theater</v>
      </c>
      <c r="T3425" t="str">
        <f t="shared" si="323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14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319"/>
        <v>42040.290972222225</v>
      </c>
      <c r="K3426">
        <v>1421252084</v>
      </c>
      <c r="L3426" s="16">
        <f t="shared" si="32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1"/>
        <v>1.0358333333333334</v>
      </c>
      <c r="R3426" s="8">
        <f t="shared" si="318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14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319"/>
        <v>41916.617314814815</v>
      </c>
      <c r="K3427">
        <v>1409669336</v>
      </c>
      <c r="L3427" s="16">
        <f t="shared" si="32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1"/>
        <v>1.0297033333333332</v>
      </c>
      <c r="R3427" s="8">
        <f t="shared" si="318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14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319"/>
        <v>41903.083333333336</v>
      </c>
      <c r="K3428">
        <v>1409620903</v>
      </c>
      <c r="L3428" s="16">
        <f t="shared" si="32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1"/>
        <v>1.0813333333333333</v>
      </c>
      <c r="R3428" s="8">
        <f t="shared" si="318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14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319"/>
        <v>41822.645277777774</v>
      </c>
      <c r="K3429">
        <v>1401722952</v>
      </c>
      <c r="L3429" s="16">
        <f t="shared" si="32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1"/>
        <v>1</v>
      </c>
      <c r="R3429" s="8">
        <f t="shared" si="318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14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319"/>
        <v>42063.708333333328</v>
      </c>
      <c r="K3430">
        <v>1422983847</v>
      </c>
      <c r="L3430" s="16">
        <f t="shared" si="32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1"/>
        <v>1.0275000000000001</v>
      </c>
      <c r="R3430" s="8">
        <f t="shared" si="318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14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319"/>
        <v>42676.021539351852</v>
      </c>
      <c r="K3431">
        <v>1476837061</v>
      </c>
      <c r="L3431" s="16">
        <f t="shared" si="32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1"/>
        <v>1.3</v>
      </c>
      <c r="R3431" s="8">
        <f t="shared" si="318"/>
        <v>16.25</v>
      </c>
      <c r="S3431" t="str">
        <f t="shared" si="322"/>
        <v>theater</v>
      </c>
      <c r="T3431" t="str">
        <f t="shared" si="323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14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319"/>
        <v>41850.945613425924</v>
      </c>
      <c r="K3432">
        <v>1404168101</v>
      </c>
      <c r="L3432" s="16">
        <f t="shared" si="32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1"/>
        <v>1.0854949999999999</v>
      </c>
      <c r="R3432" s="8">
        <f t="shared" si="318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14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319"/>
        <v>41869.730937500004</v>
      </c>
      <c r="K3433">
        <v>1405791153</v>
      </c>
      <c r="L3433" s="16">
        <f t="shared" si="32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1"/>
        <v>1</v>
      </c>
      <c r="R3433" s="8">
        <f t="shared" si="318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14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319"/>
        <v>42405.916666666672</v>
      </c>
      <c r="K3434">
        <v>1452520614</v>
      </c>
      <c r="L3434" s="16">
        <f t="shared" si="32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1"/>
        <v>1.0965</v>
      </c>
      <c r="R3434" s="8">
        <f t="shared" si="318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14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319"/>
        <v>41807.125</v>
      </c>
      <c r="K3435">
        <v>1400290255</v>
      </c>
      <c r="L3435" s="16">
        <f t="shared" si="32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1"/>
        <v>1.0026315789473683</v>
      </c>
      <c r="R3435" s="8">
        <f t="shared" si="318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14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319"/>
        <v>41830.380428240744</v>
      </c>
      <c r="K3436">
        <v>1402391269</v>
      </c>
      <c r="L3436" s="16">
        <f t="shared" si="32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1"/>
        <v>1.0555000000000001</v>
      </c>
      <c r="R3436" s="8">
        <f t="shared" si="318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14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319"/>
        <v>42589.125</v>
      </c>
      <c r="K3437">
        <v>1469112493</v>
      </c>
      <c r="L3437" s="16">
        <f t="shared" si="32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1"/>
        <v>1.1200000000000001</v>
      </c>
      <c r="R3437" s="8">
        <f t="shared" si="318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14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319"/>
        <v>41872.686111111114</v>
      </c>
      <c r="K3438">
        <v>1406811593</v>
      </c>
      <c r="L3438" s="16">
        <f t="shared" si="32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1"/>
        <v>1.0589999999999999</v>
      </c>
      <c r="R3438" s="8">
        <f t="shared" si="318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14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319"/>
        <v>42235.710879629631</v>
      </c>
      <c r="K3439">
        <v>1437411820</v>
      </c>
      <c r="L3439" s="16">
        <f t="shared" si="32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1"/>
        <v>1.01</v>
      </c>
      <c r="R3439" s="8">
        <f t="shared" si="318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14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319"/>
        <v>42126.875</v>
      </c>
      <c r="K3440">
        <v>1428358567</v>
      </c>
      <c r="L3440" s="16">
        <f t="shared" si="32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1"/>
        <v>1.042</v>
      </c>
      <c r="R3440" s="8">
        <f t="shared" si="318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14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319"/>
        <v>42388.207638888889</v>
      </c>
      <c r="K3441">
        <v>1452030730</v>
      </c>
      <c r="L3441" s="16">
        <f t="shared" si="32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1"/>
        <v>1.3467833333333334</v>
      </c>
      <c r="R3441" s="8">
        <f t="shared" si="318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14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319"/>
        <v>41831.677083333336</v>
      </c>
      <c r="K3442">
        <v>1403146628</v>
      </c>
      <c r="L3442" s="16">
        <f t="shared" si="32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1"/>
        <v>1.052184</v>
      </c>
      <c r="R3442" s="8">
        <f t="shared" si="318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14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319"/>
        <v>42321.845138888893</v>
      </c>
      <c r="K3443">
        <v>1445077121</v>
      </c>
      <c r="L3443" s="16">
        <f t="shared" si="32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1"/>
        <v>1.026</v>
      </c>
      <c r="R3443" s="8">
        <f t="shared" si="318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14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319"/>
        <v>42154.841111111105</v>
      </c>
      <c r="K3444">
        <v>1430424672</v>
      </c>
      <c r="L3444" s="16">
        <f t="shared" si="32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1"/>
        <v>1</v>
      </c>
      <c r="R3444" s="8">
        <f t="shared" si="318"/>
        <v>31.25</v>
      </c>
      <c r="S3444" t="str">
        <f t="shared" si="322"/>
        <v>theater</v>
      </c>
      <c r="T3444" t="str">
        <f t="shared" si="323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14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319"/>
        <v>41891.524837962963</v>
      </c>
      <c r="K3445">
        <v>1407674146</v>
      </c>
      <c r="L3445" s="16">
        <f t="shared" si="32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1"/>
        <v>1.855</v>
      </c>
      <c r="R3445" s="8">
        <f t="shared" si="318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14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319"/>
        <v>42529.582638888889</v>
      </c>
      <c r="K3446">
        <v>1464677986</v>
      </c>
      <c r="L3446" s="16">
        <f t="shared" si="32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1"/>
        <v>2.89</v>
      </c>
      <c r="R3446" s="8">
        <f t="shared" si="318"/>
        <v>43.35</v>
      </c>
      <c r="S3446" t="str">
        <f t="shared" si="322"/>
        <v>theater</v>
      </c>
      <c r="T3446" t="str">
        <f t="shared" si="323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14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319"/>
        <v>42300.530509259261</v>
      </c>
      <c r="K3447">
        <v>1443185036</v>
      </c>
      <c r="L3447" s="16">
        <f t="shared" si="32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1"/>
        <v>1</v>
      </c>
      <c r="R3447" s="8">
        <f t="shared" si="318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14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319"/>
        <v>42040.513888888891</v>
      </c>
      <c r="K3448">
        <v>1421092725</v>
      </c>
      <c r="L3448" s="16">
        <f t="shared" si="32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1"/>
        <v>1.0820000000000001</v>
      </c>
      <c r="R3448" s="8">
        <f t="shared" si="318"/>
        <v>43.28</v>
      </c>
      <c r="S3448" t="str">
        <f t="shared" si="322"/>
        <v>theater</v>
      </c>
      <c r="T3448" t="str">
        <f t="shared" si="323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14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319"/>
        <v>42447.847361111111</v>
      </c>
      <c r="K3449">
        <v>1454448012</v>
      </c>
      <c r="L3449" s="16">
        <f t="shared" si="32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1"/>
        <v>1.0780000000000001</v>
      </c>
      <c r="R3449" s="8">
        <f t="shared" si="318"/>
        <v>77</v>
      </c>
      <c r="S3449" t="str">
        <f t="shared" si="322"/>
        <v>theater</v>
      </c>
      <c r="T3449" t="str">
        <f t="shared" si="323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14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319"/>
        <v>41990.119085648148</v>
      </c>
      <c r="K3450">
        <v>1416192689</v>
      </c>
      <c r="L3450" s="16">
        <f t="shared" si="32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1"/>
        <v>1.0976190476190477</v>
      </c>
      <c r="R3450" s="8">
        <f t="shared" si="318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14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319"/>
        <v>42560.166666666672</v>
      </c>
      <c r="K3451">
        <v>1465607738</v>
      </c>
      <c r="L3451" s="16">
        <f t="shared" si="32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1"/>
        <v>1.70625</v>
      </c>
      <c r="R3451" s="8">
        <f t="shared" si="318"/>
        <v>68.25</v>
      </c>
      <c r="S3451" t="str">
        <f t="shared" si="322"/>
        <v>theater</v>
      </c>
      <c r="T3451" t="str">
        <f t="shared" si="323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14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319"/>
        <v>42096.662858796291</v>
      </c>
      <c r="K3452">
        <v>1422809671</v>
      </c>
      <c r="L3452" s="16">
        <f t="shared" si="32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1"/>
        <v>1.52</v>
      </c>
      <c r="R3452" s="8">
        <f t="shared" si="318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14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319"/>
        <v>42115.723692129628</v>
      </c>
      <c r="K3453">
        <v>1427304127</v>
      </c>
      <c r="L3453" s="16">
        <f t="shared" si="32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1"/>
        <v>1.0123076923076924</v>
      </c>
      <c r="R3453" s="8">
        <f t="shared" si="318"/>
        <v>41.125</v>
      </c>
      <c r="S3453" t="str">
        <f t="shared" si="322"/>
        <v>theater</v>
      </c>
      <c r="T3453" t="str">
        <f t="shared" si="323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14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319"/>
        <v>41843.165972222225</v>
      </c>
      <c r="K3454">
        <v>1404141626</v>
      </c>
      <c r="L3454" s="16">
        <f t="shared" si="32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1"/>
        <v>1.532</v>
      </c>
      <c r="R3454" s="8">
        <f t="shared" si="318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14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319"/>
        <v>42595.97865740741</v>
      </c>
      <c r="K3455">
        <v>1465946956</v>
      </c>
      <c r="L3455" s="16">
        <f t="shared" si="32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1"/>
        <v>1.2833333333333334</v>
      </c>
      <c r="R3455" s="8">
        <f t="shared" si="318"/>
        <v>27.5</v>
      </c>
      <c r="S3455" t="str">
        <f t="shared" si="322"/>
        <v>theater</v>
      </c>
      <c r="T3455" t="str">
        <f t="shared" si="323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14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319"/>
        <v>41851.698599537034</v>
      </c>
      <c r="K3456">
        <v>1404233159</v>
      </c>
      <c r="L3456" s="16">
        <f t="shared" si="32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1"/>
        <v>1.0071428571428571</v>
      </c>
      <c r="R3456" s="8">
        <f t="shared" si="318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14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319"/>
        <v>42656.7503125</v>
      </c>
      <c r="K3457">
        <v>1473789627</v>
      </c>
      <c r="L3457" s="16">
        <f t="shared" si="32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1"/>
        <v>1.0065</v>
      </c>
      <c r="R3457" s="8">
        <f t="shared" si="318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14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si="319"/>
        <v>41852.290972222225</v>
      </c>
      <c r="K3458">
        <v>1404190567</v>
      </c>
      <c r="L3458" s="16">
        <f t="shared" si="32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1"/>
        <v>1.913</v>
      </c>
      <c r="R3458" s="8">
        <f t="shared" ref="R3458:R3521" si="324">pledged/backers_count</f>
        <v>358.6875</v>
      </c>
      <c r="S3458" t="str">
        <f t="shared" si="322"/>
        <v>theater</v>
      </c>
      <c r="T3458" t="str">
        <f t="shared" si="323"/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14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ref="J3459:J3522" si="325">(((I3459/60)/60)/24)+DATE(1970,1,1)</f>
        <v>42047.249305555553</v>
      </c>
      <c r="K3459">
        <v>1421081857</v>
      </c>
      <c r="L3459" s="16">
        <f t="shared" ref="L3459:L3522" si="32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7">E3459/D3459</f>
        <v>1.4019999999999999</v>
      </c>
      <c r="R3459" s="8">
        <f t="shared" si="324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14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325"/>
        <v>42038.185416666667</v>
      </c>
      <c r="K3460">
        <v>1420606303</v>
      </c>
      <c r="L3460" s="16">
        <f t="shared" si="32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7"/>
        <v>1.2433537832310839</v>
      </c>
      <c r="R3460" s="8">
        <f t="shared" si="324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14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325"/>
        <v>42510.479861111111</v>
      </c>
      <c r="K3461">
        <v>1461151860</v>
      </c>
      <c r="L3461" s="16">
        <f t="shared" si="32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7"/>
        <v>1.262</v>
      </c>
      <c r="R3461" s="8">
        <f t="shared" si="324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14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325"/>
        <v>41866.527222222219</v>
      </c>
      <c r="K3462">
        <v>1406896752</v>
      </c>
      <c r="L3462" s="16">
        <f t="shared" si="32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7"/>
        <v>1.9</v>
      </c>
      <c r="R3462" s="8">
        <f t="shared" si="324"/>
        <v>50</v>
      </c>
      <c r="S3462" t="str">
        <f t="shared" si="328"/>
        <v>theater</v>
      </c>
      <c r="T3462" t="str">
        <f t="shared" si="329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14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325"/>
        <v>42672.125</v>
      </c>
      <c r="K3463">
        <v>1475248279</v>
      </c>
      <c r="L3463" s="16">
        <f t="shared" si="32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7"/>
        <v>1.39</v>
      </c>
      <c r="R3463" s="8">
        <f t="shared" si="324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14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325"/>
        <v>42195.75</v>
      </c>
      <c r="K3464">
        <v>1435181628</v>
      </c>
      <c r="L3464" s="16">
        <f t="shared" si="32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7"/>
        <v>2.02</v>
      </c>
      <c r="R3464" s="8">
        <f t="shared" si="324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14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325"/>
        <v>42654.165972222225</v>
      </c>
      <c r="K3465">
        <v>1472594585</v>
      </c>
      <c r="L3465" s="16">
        <f t="shared" si="32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7"/>
        <v>1.0338000000000001</v>
      </c>
      <c r="R3465" s="8">
        <f t="shared" si="324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14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325"/>
        <v>42605.130057870367</v>
      </c>
      <c r="K3466">
        <v>1469329637</v>
      </c>
      <c r="L3466" s="16">
        <f t="shared" si="32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7"/>
        <v>1.023236</v>
      </c>
      <c r="R3466" s="8">
        <f t="shared" si="324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14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325"/>
        <v>42225.666666666672</v>
      </c>
      <c r="K3467">
        <v>1436972472</v>
      </c>
      <c r="L3467" s="16">
        <f t="shared" si="32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7"/>
        <v>1.03</v>
      </c>
      <c r="R3467" s="8">
        <f t="shared" si="324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14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325"/>
        <v>42479.977430555555</v>
      </c>
      <c r="K3468">
        <v>1455928050</v>
      </c>
      <c r="L3468" s="16">
        <f t="shared" si="32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7"/>
        <v>1.2714285714285714</v>
      </c>
      <c r="R3468" s="8">
        <f t="shared" si="324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14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325"/>
        <v>42083.630000000005</v>
      </c>
      <c r="K3469">
        <v>1424275632</v>
      </c>
      <c r="L3469" s="16">
        <f t="shared" si="32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7"/>
        <v>1.01</v>
      </c>
      <c r="R3469" s="8">
        <f t="shared" si="324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14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325"/>
        <v>42634.125</v>
      </c>
      <c r="K3470">
        <v>1471976529</v>
      </c>
      <c r="L3470" s="16">
        <f t="shared" si="32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7"/>
        <v>1.2178</v>
      </c>
      <c r="R3470" s="8">
        <f t="shared" si="324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14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325"/>
        <v>42488.641724537039</v>
      </c>
      <c r="K3471">
        <v>1459265045</v>
      </c>
      <c r="L3471" s="16">
        <f t="shared" si="32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7"/>
        <v>1.1339285714285714</v>
      </c>
      <c r="R3471" s="8">
        <f t="shared" si="324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14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325"/>
        <v>42566.901388888888</v>
      </c>
      <c r="K3472">
        <v>1465345902</v>
      </c>
      <c r="L3472" s="16">
        <f t="shared" si="32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7"/>
        <v>1.5</v>
      </c>
      <c r="R3472" s="8">
        <f t="shared" si="324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14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325"/>
        <v>41882.833333333336</v>
      </c>
      <c r="K3473">
        <v>1405971690</v>
      </c>
      <c r="L3473" s="16">
        <f t="shared" si="32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7"/>
        <v>2.1459999999999999</v>
      </c>
      <c r="R3473" s="8">
        <f t="shared" si="324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14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325"/>
        <v>41949.249305555553</v>
      </c>
      <c r="K3474">
        <v>1413432331</v>
      </c>
      <c r="L3474" s="16">
        <f t="shared" si="32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7"/>
        <v>1.0205</v>
      </c>
      <c r="R3474" s="8">
        <f t="shared" si="324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14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325"/>
        <v>42083.852083333331</v>
      </c>
      <c r="K3475">
        <v>1425067296</v>
      </c>
      <c r="L3475" s="16">
        <f t="shared" si="32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7"/>
        <v>1</v>
      </c>
      <c r="R3475" s="8">
        <f t="shared" si="324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14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325"/>
        <v>42571.501516203702</v>
      </c>
      <c r="K3476">
        <v>1466424131</v>
      </c>
      <c r="L3476" s="16">
        <f t="shared" si="32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7"/>
        <v>1.01</v>
      </c>
      <c r="R3476" s="8">
        <f t="shared" si="324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14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325"/>
        <v>41946</v>
      </c>
      <c r="K3477">
        <v>1412629704</v>
      </c>
      <c r="L3477" s="16">
        <f t="shared" si="32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7"/>
        <v>1.1333333333333333</v>
      </c>
      <c r="R3477" s="8">
        <f t="shared" si="324"/>
        <v>20</v>
      </c>
      <c r="S3477" t="str">
        <f t="shared" si="328"/>
        <v>theater</v>
      </c>
      <c r="T3477" t="str">
        <f t="shared" si="329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14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325"/>
        <v>41939.125</v>
      </c>
      <c r="K3478">
        <v>1412836990</v>
      </c>
      <c r="L3478" s="16">
        <f t="shared" si="32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7"/>
        <v>1.04</v>
      </c>
      <c r="R3478" s="8">
        <f t="shared" si="324"/>
        <v>52</v>
      </c>
      <c r="S3478" t="str">
        <f t="shared" si="328"/>
        <v>theater</v>
      </c>
      <c r="T3478" t="str">
        <f t="shared" si="329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14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325"/>
        <v>42141.125</v>
      </c>
      <c r="K3479">
        <v>1430761243</v>
      </c>
      <c r="L3479" s="16">
        <f t="shared" si="32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7"/>
        <v>1.1533333333333333</v>
      </c>
      <c r="R3479" s="8">
        <f t="shared" si="324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14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325"/>
        <v>42079.875</v>
      </c>
      <c r="K3480">
        <v>1424296822</v>
      </c>
      <c r="L3480" s="16">
        <f t="shared" si="32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7"/>
        <v>1.1285000000000001</v>
      </c>
      <c r="R3480" s="8">
        <f t="shared" si="324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14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325"/>
        <v>41811.855092592588</v>
      </c>
      <c r="K3481">
        <v>1400790680</v>
      </c>
      <c r="L3481" s="16">
        <f t="shared" si="32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7"/>
        <v>1.2786666666666666</v>
      </c>
      <c r="R3481" s="8">
        <f t="shared" si="324"/>
        <v>34.25</v>
      </c>
      <c r="S3481" t="str">
        <f t="shared" si="328"/>
        <v>theater</v>
      </c>
      <c r="T3481" t="str">
        <f t="shared" si="329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14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325"/>
        <v>42195.875</v>
      </c>
      <c r="K3482">
        <v>1434440227</v>
      </c>
      <c r="L3482" s="16">
        <f t="shared" si="32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7"/>
        <v>1.4266666666666667</v>
      </c>
      <c r="R3482" s="8">
        <f t="shared" si="324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14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325"/>
        <v>42006.24754629629</v>
      </c>
      <c r="K3483">
        <v>1418709388</v>
      </c>
      <c r="L3483" s="16">
        <f t="shared" si="32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7"/>
        <v>1.1879999999999999</v>
      </c>
      <c r="R3483" s="8">
        <f t="shared" si="324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14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325"/>
        <v>41826.771597222221</v>
      </c>
      <c r="K3484">
        <v>1402079466</v>
      </c>
      <c r="L3484" s="16">
        <f t="shared" si="32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7"/>
        <v>1.3833333333333333</v>
      </c>
      <c r="R3484" s="8">
        <f t="shared" si="324"/>
        <v>51.875</v>
      </c>
      <c r="S3484" t="str">
        <f t="shared" si="328"/>
        <v>theater</v>
      </c>
      <c r="T3484" t="str">
        <f t="shared" si="329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14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325"/>
        <v>41823.668761574074</v>
      </c>
      <c r="K3485">
        <v>1401811381</v>
      </c>
      <c r="L3485" s="16">
        <f t="shared" si="32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7"/>
        <v>1.599402985074627</v>
      </c>
      <c r="R3485" s="8">
        <f t="shared" si="324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14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325"/>
        <v>42536.760405092587</v>
      </c>
      <c r="K3486">
        <v>1463422499</v>
      </c>
      <c r="L3486" s="16">
        <f t="shared" si="32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7"/>
        <v>1.1424000000000001</v>
      </c>
      <c r="R3486" s="8">
        <f t="shared" si="324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14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325"/>
        <v>42402.693055555559</v>
      </c>
      <c r="K3487">
        <v>1451839080</v>
      </c>
      <c r="L3487" s="16">
        <f t="shared" si="32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7"/>
        <v>1.0060606060606061</v>
      </c>
      <c r="R3487" s="8">
        <f t="shared" si="324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14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325"/>
        <v>42158.290972222225</v>
      </c>
      <c r="K3488">
        <v>1430600401</v>
      </c>
      <c r="L3488" s="16">
        <f t="shared" si="32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7"/>
        <v>1.552</v>
      </c>
      <c r="R3488" s="8">
        <f t="shared" si="324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14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325"/>
        <v>42179.940416666665</v>
      </c>
      <c r="K3489">
        <v>1432593252</v>
      </c>
      <c r="L3489" s="16">
        <f t="shared" si="32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7"/>
        <v>1.2775000000000001</v>
      </c>
      <c r="R3489" s="8">
        <f t="shared" si="324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14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325"/>
        <v>42111.666666666672</v>
      </c>
      <c r="K3490">
        <v>1427221560</v>
      </c>
      <c r="L3490" s="16">
        <f t="shared" si="32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7"/>
        <v>1.212</v>
      </c>
      <c r="R3490" s="8">
        <f t="shared" si="324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14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325"/>
        <v>41783.875</v>
      </c>
      <c r="K3491">
        <v>1398352531</v>
      </c>
      <c r="L3491" s="16">
        <f t="shared" si="32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7"/>
        <v>1.127</v>
      </c>
      <c r="R3491" s="8">
        <f t="shared" si="324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14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325"/>
        <v>42473.802361111113</v>
      </c>
      <c r="K3492">
        <v>1457982924</v>
      </c>
      <c r="L3492" s="16">
        <f t="shared" si="32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7"/>
        <v>1.2749999999999999</v>
      </c>
      <c r="R3492" s="8">
        <f t="shared" si="324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14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325"/>
        <v>42142.249814814815</v>
      </c>
      <c r="K3493">
        <v>1430114384</v>
      </c>
      <c r="L3493" s="16">
        <f t="shared" si="32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7"/>
        <v>1.5820000000000001</v>
      </c>
      <c r="R3493" s="8">
        <f t="shared" si="324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14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325"/>
        <v>42303.009224537032</v>
      </c>
      <c r="K3494">
        <v>1442794397</v>
      </c>
      <c r="L3494" s="16">
        <f t="shared" si="32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7"/>
        <v>1.0526894736842105</v>
      </c>
      <c r="R3494" s="8">
        <f t="shared" si="324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14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325"/>
        <v>41868.21597222222</v>
      </c>
      <c r="K3495">
        <v>1406580436</v>
      </c>
      <c r="L3495" s="16">
        <f t="shared" si="32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7"/>
        <v>1</v>
      </c>
      <c r="R3495" s="8">
        <f t="shared" si="324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14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325"/>
        <v>42700.25</v>
      </c>
      <c r="K3496">
        <v>1479186575</v>
      </c>
      <c r="L3496" s="16">
        <f t="shared" si="32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7"/>
        <v>1</v>
      </c>
      <c r="R3496" s="8">
        <f t="shared" si="324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14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325"/>
        <v>41944.720833333333</v>
      </c>
      <c r="K3497">
        <v>1412360309</v>
      </c>
      <c r="L3497" s="16">
        <f t="shared" si="32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7"/>
        <v>1.0686</v>
      </c>
      <c r="R3497" s="8">
        <f t="shared" si="324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14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325"/>
        <v>42624.846828703703</v>
      </c>
      <c r="K3498">
        <v>1470169166</v>
      </c>
      <c r="L3498" s="16">
        <f t="shared" si="32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7"/>
        <v>1.244</v>
      </c>
      <c r="R3498" s="8">
        <f t="shared" si="324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14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325"/>
        <v>42523.916666666672</v>
      </c>
      <c r="K3499">
        <v>1463852904</v>
      </c>
      <c r="L3499" s="16">
        <f t="shared" si="32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7"/>
        <v>1.0870406189555126</v>
      </c>
      <c r="R3499" s="8">
        <f t="shared" si="324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14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325"/>
        <v>42518.905555555553</v>
      </c>
      <c r="K3500">
        <v>1459309704</v>
      </c>
      <c r="L3500" s="16">
        <f t="shared" si="32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7"/>
        <v>1.0242424242424242</v>
      </c>
      <c r="R3500" s="8">
        <f t="shared" si="324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14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325"/>
        <v>42186.290972222225</v>
      </c>
      <c r="K3501">
        <v>1431046325</v>
      </c>
      <c r="L3501" s="16">
        <f t="shared" si="32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7"/>
        <v>1.0549999999999999</v>
      </c>
      <c r="R3501" s="8">
        <f t="shared" si="324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14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325"/>
        <v>42436.207638888889</v>
      </c>
      <c r="K3502">
        <v>1455919438</v>
      </c>
      <c r="L3502" s="16">
        <f t="shared" si="32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7"/>
        <v>1.0629999999999999</v>
      </c>
      <c r="R3502" s="8">
        <f t="shared" si="324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14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325"/>
        <v>42258.763831018514</v>
      </c>
      <c r="K3503">
        <v>1439835595</v>
      </c>
      <c r="L3503" s="16">
        <f t="shared" si="32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7"/>
        <v>1.0066666666666666</v>
      </c>
      <c r="R3503" s="8">
        <f t="shared" si="324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14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325"/>
        <v>42445.165972222225</v>
      </c>
      <c r="K3504">
        <v>1456862924</v>
      </c>
      <c r="L3504" s="16">
        <f t="shared" si="32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7"/>
        <v>1.054</v>
      </c>
      <c r="R3504" s="8">
        <f t="shared" si="324"/>
        <v>136</v>
      </c>
      <c r="S3504" t="str">
        <f t="shared" si="328"/>
        <v>theater</v>
      </c>
      <c r="T3504" t="str">
        <f t="shared" si="329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14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325"/>
        <v>42575.478333333333</v>
      </c>
      <c r="K3505">
        <v>1466767728</v>
      </c>
      <c r="L3505" s="16">
        <f t="shared" si="32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7"/>
        <v>1.0755999999999999</v>
      </c>
      <c r="R3505" s="8">
        <f t="shared" si="324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14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325"/>
        <v>42327.790405092594</v>
      </c>
      <c r="K3506">
        <v>1445363891</v>
      </c>
      <c r="L3506" s="16">
        <f t="shared" si="32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7"/>
        <v>1</v>
      </c>
      <c r="R3506" s="8">
        <f t="shared" si="324"/>
        <v>125</v>
      </c>
      <c r="S3506" t="str">
        <f t="shared" si="328"/>
        <v>theater</v>
      </c>
      <c r="T3506" t="str">
        <f t="shared" si="329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14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325"/>
        <v>41772.166666666664</v>
      </c>
      <c r="K3507">
        <v>1398983245</v>
      </c>
      <c r="L3507" s="16">
        <f t="shared" si="32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7"/>
        <v>1.0376000000000001</v>
      </c>
      <c r="R3507" s="8">
        <f t="shared" si="324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14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325"/>
        <v>41874.734259259261</v>
      </c>
      <c r="K3508">
        <v>1404927440</v>
      </c>
      <c r="L3508" s="16">
        <f t="shared" si="32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7"/>
        <v>1.0149999999999999</v>
      </c>
      <c r="R3508" s="8">
        <f t="shared" si="324"/>
        <v>105</v>
      </c>
      <c r="S3508" t="str">
        <f t="shared" si="328"/>
        <v>theater</v>
      </c>
      <c r="T3508" t="str">
        <f t="shared" si="329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14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325"/>
        <v>42521.92288194444</v>
      </c>
      <c r="K3509">
        <v>1462140537</v>
      </c>
      <c r="L3509" s="16">
        <f t="shared" si="32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7"/>
        <v>1.044</v>
      </c>
      <c r="R3509" s="8">
        <f t="shared" si="324"/>
        <v>145</v>
      </c>
      <c r="S3509" t="str">
        <f t="shared" si="328"/>
        <v>theater</v>
      </c>
      <c r="T3509" t="str">
        <f t="shared" si="329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14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325"/>
        <v>42500.875</v>
      </c>
      <c r="K3510">
        <v>1460914253</v>
      </c>
      <c r="L3510" s="16">
        <f t="shared" si="32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7"/>
        <v>1.8</v>
      </c>
      <c r="R3510" s="8">
        <f t="shared" si="324"/>
        <v>12</v>
      </c>
      <c r="S3510" t="str">
        <f t="shared" si="328"/>
        <v>theater</v>
      </c>
      <c r="T3510" t="str">
        <f t="shared" si="329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14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325"/>
        <v>41964.204861111109</v>
      </c>
      <c r="K3511">
        <v>1415392666</v>
      </c>
      <c r="L3511" s="16">
        <f t="shared" si="32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7"/>
        <v>1.0633333333333332</v>
      </c>
      <c r="R3511" s="8">
        <f t="shared" si="324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14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325"/>
        <v>41822.62090277778</v>
      </c>
      <c r="K3512">
        <v>1402584846</v>
      </c>
      <c r="L3512" s="16">
        <f t="shared" si="32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7"/>
        <v>1.0055555555555555</v>
      </c>
      <c r="R3512" s="8">
        <f t="shared" si="324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14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325"/>
        <v>41950.770833333336</v>
      </c>
      <c r="K3513">
        <v>1413406695</v>
      </c>
      <c r="L3513" s="16">
        <f t="shared" si="32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7"/>
        <v>1.012</v>
      </c>
      <c r="R3513" s="8">
        <f t="shared" si="324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14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325"/>
        <v>42117.49527777778</v>
      </c>
      <c r="K3514">
        <v>1424609592</v>
      </c>
      <c r="L3514" s="16">
        <f t="shared" si="32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7"/>
        <v>1</v>
      </c>
      <c r="R3514" s="8">
        <f t="shared" si="324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14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325"/>
        <v>41794.207638888889</v>
      </c>
      <c r="K3515">
        <v>1400725112</v>
      </c>
      <c r="L3515" s="16">
        <f t="shared" si="32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7"/>
        <v>1.1839285714285714</v>
      </c>
      <c r="R3515" s="8">
        <f t="shared" si="324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14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325"/>
        <v>42037.207638888889</v>
      </c>
      <c r="K3516">
        <v>1421439552</v>
      </c>
      <c r="L3516" s="16">
        <f t="shared" si="32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7"/>
        <v>1.1000000000000001</v>
      </c>
      <c r="R3516" s="8">
        <f t="shared" si="324"/>
        <v>55</v>
      </c>
      <c r="S3516" t="str">
        <f t="shared" si="328"/>
        <v>theater</v>
      </c>
      <c r="T3516" t="str">
        <f t="shared" si="329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14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325"/>
        <v>42155.772812499999</v>
      </c>
      <c r="K3517">
        <v>1430505171</v>
      </c>
      <c r="L3517" s="16">
        <f t="shared" si="32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7"/>
        <v>1.0266666666666666</v>
      </c>
      <c r="R3517" s="8">
        <f t="shared" si="324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14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325"/>
        <v>41890.125</v>
      </c>
      <c r="K3518">
        <v>1407197670</v>
      </c>
      <c r="L3518" s="16">
        <f t="shared" si="32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7"/>
        <v>1</v>
      </c>
      <c r="R3518" s="8">
        <f t="shared" si="324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14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325"/>
        <v>41824.458333333336</v>
      </c>
      <c r="K3519">
        <v>1401910634</v>
      </c>
      <c r="L3519" s="16">
        <f t="shared" si="32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7"/>
        <v>1</v>
      </c>
      <c r="R3519" s="8">
        <f t="shared" si="324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14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325"/>
        <v>41914.597916666666</v>
      </c>
      <c r="K3520">
        <v>1410461299</v>
      </c>
      <c r="L3520" s="16">
        <f t="shared" si="32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7"/>
        <v>1.10046</v>
      </c>
      <c r="R3520" s="8">
        <f t="shared" si="324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14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325"/>
        <v>42067.598958333328</v>
      </c>
      <c r="K3521">
        <v>1422886950</v>
      </c>
      <c r="L3521" s="16">
        <f t="shared" si="32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7"/>
        <v>1.0135000000000001</v>
      </c>
      <c r="R3521" s="8">
        <f t="shared" si="324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14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si="325"/>
        <v>42253.57430555555</v>
      </c>
      <c r="K3522">
        <v>1439322412</v>
      </c>
      <c r="L3522" s="16">
        <f t="shared" si="32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7"/>
        <v>1.0075000000000001</v>
      </c>
      <c r="R3522" s="8">
        <f t="shared" ref="R3522:R3585" si="330">pledged/backers_count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14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ref="J3523:J3586" si="331">(((I3523/60)/60)/24)+DATE(1970,1,1)</f>
        <v>41911.361342592594</v>
      </c>
      <c r="K3523">
        <v>1409388020</v>
      </c>
      <c r="L3523" s="16">
        <f t="shared" ref="L3523:L3586" si="33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3">E3523/D3523</f>
        <v>1.6942857142857144</v>
      </c>
      <c r="R3523" s="8">
        <f t="shared" si="330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14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331"/>
        <v>42262.420833333337</v>
      </c>
      <c r="K3524">
        <v>1439924246</v>
      </c>
      <c r="L3524" s="16">
        <f t="shared" si="33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3"/>
        <v>1</v>
      </c>
      <c r="R3524" s="8">
        <f t="shared" si="330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14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331"/>
        <v>42638.958333333328</v>
      </c>
      <c r="K3525">
        <v>1469871148</v>
      </c>
      <c r="L3525" s="16">
        <f t="shared" si="33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3"/>
        <v>1.1365000000000001</v>
      </c>
      <c r="R3525" s="8">
        <f t="shared" si="330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14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331"/>
        <v>41895.166666666664</v>
      </c>
      <c r="K3526">
        <v>1409336373</v>
      </c>
      <c r="L3526" s="16">
        <f t="shared" si="33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3"/>
        <v>1.0156000000000001</v>
      </c>
      <c r="R3526" s="8">
        <f t="shared" si="330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14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331"/>
        <v>42225.666666666672</v>
      </c>
      <c r="K3527">
        <v>1438188106</v>
      </c>
      <c r="L3527" s="16">
        <f t="shared" si="33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3"/>
        <v>1.06</v>
      </c>
      <c r="R3527" s="8">
        <f t="shared" si="330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14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331"/>
        <v>42488.249305555553</v>
      </c>
      <c r="K3528">
        <v>1459411371</v>
      </c>
      <c r="L3528" s="16">
        <f t="shared" si="33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3"/>
        <v>1.02</v>
      </c>
      <c r="R3528" s="8">
        <f t="shared" si="330"/>
        <v>99</v>
      </c>
      <c r="S3528" t="str">
        <f t="shared" si="334"/>
        <v>theater</v>
      </c>
      <c r="T3528" t="str">
        <f t="shared" si="335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14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331"/>
        <v>42196.165972222225</v>
      </c>
      <c r="K3529">
        <v>1434069205</v>
      </c>
      <c r="L3529" s="16">
        <f t="shared" si="33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3"/>
        <v>1.1691666666666667</v>
      </c>
      <c r="R3529" s="8">
        <f t="shared" si="330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14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331"/>
        <v>42753.50136574074</v>
      </c>
      <c r="K3530">
        <v>1483012918</v>
      </c>
      <c r="L3530" s="16">
        <f t="shared" si="33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3"/>
        <v>1.0115151515151515</v>
      </c>
      <c r="R3530" s="8">
        <f t="shared" si="330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14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331"/>
        <v>42198.041666666672</v>
      </c>
      <c r="K3531">
        <v>1434997018</v>
      </c>
      <c r="L3531" s="16">
        <f t="shared" si="33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3"/>
        <v>1.32</v>
      </c>
      <c r="R3531" s="8">
        <f t="shared" si="330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14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331"/>
        <v>42470.833333333328</v>
      </c>
      <c r="K3532">
        <v>1457881057</v>
      </c>
      <c r="L3532" s="16">
        <f t="shared" si="33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3"/>
        <v>1</v>
      </c>
      <c r="R3532" s="8">
        <f t="shared" si="330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14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331"/>
        <v>42551.654328703706</v>
      </c>
      <c r="K3533">
        <v>1464709334</v>
      </c>
      <c r="L3533" s="16">
        <f t="shared" si="33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3"/>
        <v>1.28</v>
      </c>
      <c r="R3533" s="8">
        <f t="shared" si="330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14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331"/>
        <v>41900.165972222225</v>
      </c>
      <c r="K3534">
        <v>1409667827</v>
      </c>
      <c r="L3534" s="16">
        <f t="shared" si="33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3"/>
        <v>1.1895833333333334</v>
      </c>
      <c r="R3534" s="8">
        <f t="shared" si="330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14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331"/>
        <v>42319.802858796291</v>
      </c>
      <c r="K3535">
        <v>1444673767</v>
      </c>
      <c r="L3535" s="16">
        <f t="shared" si="33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3"/>
        <v>1.262</v>
      </c>
      <c r="R3535" s="8">
        <f t="shared" si="330"/>
        <v>78.875</v>
      </c>
      <c r="S3535" t="str">
        <f t="shared" si="334"/>
        <v>theater</v>
      </c>
      <c r="T3535" t="str">
        <f t="shared" si="335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14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331"/>
        <v>42278.6252662037</v>
      </c>
      <c r="K3536">
        <v>1440687623</v>
      </c>
      <c r="L3536" s="16">
        <f t="shared" si="33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3"/>
        <v>1.5620000000000001</v>
      </c>
      <c r="R3536" s="8">
        <f t="shared" si="330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14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331"/>
        <v>42279.75</v>
      </c>
      <c r="K3537">
        <v>1441120910</v>
      </c>
      <c r="L3537" s="16">
        <f t="shared" si="33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3"/>
        <v>1.0315000000000001</v>
      </c>
      <c r="R3537" s="8">
        <f t="shared" si="330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14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331"/>
        <v>42358.499305555553</v>
      </c>
      <c r="K3538">
        <v>1448040425</v>
      </c>
      <c r="L3538" s="16">
        <f t="shared" si="33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3"/>
        <v>1.5333333333333334</v>
      </c>
      <c r="R3538" s="8">
        <f t="shared" si="330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14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331"/>
        <v>41960.332638888889</v>
      </c>
      <c r="K3539">
        <v>1413016216</v>
      </c>
      <c r="L3539" s="16">
        <f t="shared" si="33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3"/>
        <v>1.8044444444444445</v>
      </c>
      <c r="R3539" s="8">
        <f t="shared" si="330"/>
        <v>43.5</v>
      </c>
      <c r="S3539" t="str">
        <f t="shared" si="334"/>
        <v>theater</v>
      </c>
      <c r="T3539" t="str">
        <f t="shared" si="335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14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331"/>
        <v>42599.420601851853</v>
      </c>
      <c r="K3540">
        <v>1469009140</v>
      </c>
      <c r="L3540" s="16">
        <f t="shared" si="33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3"/>
        <v>1.2845</v>
      </c>
      <c r="R3540" s="8">
        <f t="shared" si="330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14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331"/>
        <v>42621.756041666667</v>
      </c>
      <c r="K3541">
        <v>1471543722</v>
      </c>
      <c r="L3541" s="16">
        <f t="shared" si="33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3"/>
        <v>1.1966666666666668</v>
      </c>
      <c r="R3541" s="8">
        <f t="shared" si="330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14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331"/>
        <v>42547.003368055557</v>
      </c>
      <c r="K3542">
        <v>1464307491</v>
      </c>
      <c r="L3542" s="16">
        <f t="shared" si="33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3"/>
        <v>1.23</v>
      </c>
      <c r="R3542" s="8">
        <f t="shared" si="330"/>
        <v>46.125</v>
      </c>
      <c r="S3542" t="str">
        <f t="shared" si="334"/>
        <v>theater</v>
      </c>
      <c r="T3542" t="str">
        <f t="shared" si="335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14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331"/>
        <v>42247.730034722219</v>
      </c>
      <c r="K3543">
        <v>1438882275</v>
      </c>
      <c r="L3543" s="16">
        <f t="shared" si="33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3"/>
        <v>1.05</v>
      </c>
      <c r="R3543" s="8">
        <f t="shared" si="330"/>
        <v>39.375</v>
      </c>
      <c r="S3543" t="str">
        <f t="shared" si="334"/>
        <v>theater</v>
      </c>
      <c r="T3543" t="str">
        <f t="shared" si="335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14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331"/>
        <v>41889.599791666667</v>
      </c>
      <c r="K3544">
        <v>1404915822</v>
      </c>
      <c r="L3544" s="16">
        <f t="shared" si="33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3"/>
        <v>1.0223636363636364</v>
      </c>
      <c r="R3544" s="8">
        <f t="shared" si="330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14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331"/>
        <v>42180.755312499998</v>
      </c>
      <c r="K3545">
        <v>1432663659</v>
      </c>
      <c r="L3545" s="16">
        <f t="shared" si="33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3"/>
        <v>1.0466666666666666</v>
      </c>
      <c r="R3545" s="8">
        <f t="shared" si="330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14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331"/>
        <v>42070.831678240742</v>
      </c>
      <c r="K3546">
        <v>1423166257</v>
      </c>
      <c r="L3546" s="16">
        <f t="shared" si="33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3"/>
        <v>1</v>
      </c>
      <c r="R3546" s="8">
        <f t="shared" si="330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14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331"/>
        <v>42105.807395833333</v>
      </c>
      <c r="K3547">
        <v>1426188159</v>
      </c>
      <c r="L3547" s="16">
        <f t="shared" si="33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3"/>
        <v>1.004</v>
      </c>
      <c r="R3547" s="8">
        <f t="shared" si="330"/>
        <v>31.375</v>
      </c>
      <c r="S3547" t="str">
        <f t="shared" si="334"/>
        <v>theater</v>
      </c>
      <c r="T3547" t="str">
        <f t="shared" si="335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14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331"/>
        <v>42095.165972222225</v>
      </c>
      <c r="K3548">
        <v>1426002684</v>
      </c>
      <c r="L3548" s="16">
        <f t="shared" si="33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3"/>
        <v>1.0227272727272727</v>
      </c>
      <c r="R3548" s="8">
        <f t="shared" si="330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14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331"/>
        <v>42504.165972222225</v>
      </c>
      <c r="K3549">
        <v>1461117201</v>
      </c>
      <c r="L3549" s="16">
        <f t="shared" si="33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3"/>
        <v>1.1440928571428572</v>
      </c>
      <c r="R3549" s="8">
        <f t="shared" si="330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14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331"/>
        <v>42434.041666666672</v>
      </c>
      <c r="K3550">
        <v>1455230214</v>
      </c>
      <c r="L3550" s="16">
        <f t="shared" si="33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3"/>
        <v>1.019047619047619</v>
      </c>
      <c r="R3550" s="8">
        <f t="shared" si="330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14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331"/>
        <v>42251.394363425927</v>
      </c>
      <c r="K3551">
        <v>1438939673</v>
      </c>
      <c r="L3551" s="16">
        <f t="shared" si="33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3"/>
        <v>1.02</v>
      </c>
      <c r="R3551" s="8">
        <f t="shared" si="330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14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331"/>
        <v>42492.893495370372</v>
      </c>
      <c r="K3552">
        <v>1459632398</v>
      </c>
      <c r="L3552" s="16">
        <f t="shared" si="33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3"/>
        <v>1.048</v>
      </c>
      <c r="R3552" s="8">
        <f t="shared" si="330"/>
        <v>40.9375</v>
      </c>
      <c r="S3552" t="str">
        <f t="shared" si="334"/>
        <v>theater</v>
      </c>
      <c r="T3552" t="str">
        <f t="shared" si="335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14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331"/>
        <v>41781.921527777777</v>
      </c>
      <c r="K3553">
        <v>1398342170</v>
      </c>
      <c r="L3553" s="16">
        <f t="shared" si="33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3"/>
        <v>1.0183333333333333</v>
      </c>
      <c r="R3553" s="8">
        <f t="shared" si="330"/>
        <v>61.1</v>
      </c>
      <c r="S3553" t="str">
        <f t="shared" si="334"/>
        <v>theater</v>
      </c>
      <c r="T3553" t="str">
        <f t="shared" si="335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14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331"/>
        <v>41818.587083333332</v>
      </c>
      <c r="K3554">
        <v>1401372324</v>
      </c>
      <c r="L3554" s="16">
        <f t="shared" si="33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3"/>
        <v>1</v>
      </c>
      <c r="R3554" s="8">
        <f t="shared" si="330"/>
        <v>38.65</v>
      </c>
      <c r="S3554" t="str">
        <f t="shared" si="334"/>
        <v>theater</v>
      </c>
      <c r="T3554" t="str">
        <f t="shared" si="335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14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331"/>
        <v>42228</v>
      </c>
      <c r="K3555">
        <v>1436575280</v>
      </c>
      <c r="L3555" s="16">
        <f t="shared" si="33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3"/>
        <v>1.0627272727272727</v>
      </c>
      <c r="R3555" s="8">
        <f t="shared" si="330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14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331"/>
        <v>42046.708333333328</v>
      </c>
      <c r="K3556">
        <v>1421025159</v>
      </c>
      <c r="L3556" s="16">
        <f t="shared" si="33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3"/>
        <v>1.1342219999999998</v>
      </c>
      <c r="R3556" s="8">
        <f t="shared" si="330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14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331"/>
        <v>42691.483726851846</v>
      </c>
      <c r="K3557">
        <v>1476786994</v>
      </c>
      <c r="L3557" s="16">
        <f t="shared" si="33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3"/>
        <v>1</v>
      </c>
      <c r="R3557" s="8">
        <f t="shared" si="330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14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331"/>
        <v>41868.649583333332</v>
      </c>
      <c r="K3558">
        <v>1403105724</v>
      </c>
      <c r="L3558" s="16">
        <f t="shared" si="33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3"/>
        <v>1.0045454545454546</v>
      </c>
      <c r="R3558" s="8">
        <f t="shared" si="330"/>
        <v>110.5</v>
      </c>
      <c r="S3558" t="str">
        <f t="shared" si="334"/>
        <v>theater</v>
      </c>
      <c r="T3558" t="str">
        <f t="shared" si="335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14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331"/>
        <v>41764.276747685188</v>
      </c>
      <c r="K3559">
        <v>1396334311</v>
      </c>
      <c r="L3559" s="16">
        <f t="shared" si="33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3"/>
        <v>1.0003599999999999</v>
      </c>
      <c r="R3559" s="8">
        <f t="shared" si="330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14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331"/>
        <v>42181.875</v>
      </c>
      <c r="K3560">
        <v>1431718575</v>
      </c>
      <c r="L3560" s="16">
        <f t="shared" si="33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3"/>
        <v>1.44</v>
      </c>
      <c r="R3560" s="8">
        <f t="shared" si="330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14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331"/>
        <v>42216.373611111107</v>
      </c>
      <c r="K3561">
        <v>1436408308</v>
      </c>
      <c r="L3561" s="16">
        <f t="shared" si="33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3"/>
        <v>1.0349999999999999</v>
      </c>
      <c r="R3561" s="8">
        <f t="shared" si="330"/>
        <v>43.125</v>
      </c>
      <c r="S3561" t="str">
        <f t="shared" si="334"/>
        <v>theater</v>
      </c>
      <c r="T3561" t="str">
        <f t="shared" si="335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14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331"/>
        <v>42151.114583333328</v>
      </c>
      <c r="K3562">
        <v>1429651266</v>
      </c>
      <c r="L3562" s="16">
        <f t="shared" si="33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3"/>
        <v>1.0843750000000001</v>
      </c>
      <c r="R3562" s="8">
        <f t="shared" si="330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14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331"/>
        <v>42221.774999999994</v>
      </c>
      <c r="K3563">
        <v>1437236378</v>
      </c>
      <c r="L3563" s="16">
        <f t="shared" si="33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3"/>
        <v>1.024</v>
      </c>
      <c r="R3563" s="8">
        <f t="shared" si="330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14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331"/>
        <v>42442.916666666672</v>
      </c>
      <c r="K3564">
        <v>1457115427</v>
      </c>
      <c r="L3564" s="16">
        <f t="shared" si="33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3"/>
        <v>1.4888888888888889</v>
      </c>
      <c r="R3564" s="8">
        <f t="shared" si="330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14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331"/>
        <v>42583.791666666672</v>
      </c>
      <c r="K3565">
        <v>1467648456</v>
      </c>
      <c r="L3565" s="16">
        <f t="shared" si="33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3"/>
        <v>1.0549000000000002</v>
      </c>
      <c r="R3565" s="8">
        <f t="shared" si="330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14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331"/>
        <v>42282.666666666672</v>
      </c>
      <c r="K3566">
        <v>1440082649</v>
      </c>
      <c r="L3566" s="16">
        <f t="shared" si="33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3"/>
        <v>1.0049999999999999</v>
      </c>
      <c r="R3566" s="8">
        <f t="shared" si="330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14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331"/>
        <v>42004.743148148147</v>
      </c>
      <c r="K3567">
        <v>1417456208</v>
      </c>
      <c r="L3567" s="16">
        <f t="shared" si="33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3"/>
        <v>1.3055555555555556</v>
      </c>
      <c r="R3567" s="8">
        <f t="shared" si="330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14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331"/>
        <v>42027.507905092592</v>
      </c>
      <c r="K3568">
        <v>1419423083</v>
      </c>
      <c r="L3568" s="16">
        <f t="shared" si="33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3"/>
        <v>1.0475000000000001</v>
      </c>
      <c r="R3568" s="8">
        <f t="shared" si="330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14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331"/>
        <v>42165.810694444444</v>
      </c>
      <c r="K3569">
        <v>1431372444</v>
      </c>
      <c r="L3569" s="16">
        <f t="shared" si="33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3"/>
        <v>1.0880000000000001</v>
      </c>
      <c r="R3569" s="8">
        <f t="shared" si="330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14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331"/>
        <v>41899.740671296298</v>
      </c>
      <c r="K3570">
        <v>1408383994</v>
      </c>
      <c r="L3570" s="16">
        <f t="shared" si="33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3"/>
        <v>1.1100000000000001</v>
      </c>
      <c r="R3570" s="8">
        <f t="shared" si="330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14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331"/>
        <v>42012.688611111109</v>
      </c>
      <c r="K3571">
        <v>1418142696</v>
      </c>
      <c r="L3571" s="16">
        <f t="shared" si="33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3"/>
        <v>1.0047999999999999</v>
      </c>
      <c r="R3571" s="8">
        <f t="shared" si="330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14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331"/>
        <v>42004.291666666672</v>
      </c>
      <c r="K3572">
        <v>1417593483</v>
      </c>
      <c r="L3572" s="16">
        <f t="shared" si="33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3"/>
        <v>1.1435</v>
      </c>
      <c r="R3572" s="8">
        <f t="shared" si="330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14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331"/>
        <v>41942.858946759261</v>
      </c>
      <c r="K3573">
        <v>1412109413</v>
      </c>
      <c r="L3573" s="16">
        <f t="shared" si="33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3"/>
        <v>1.2206666666666666</v>
      </c>
      <c r="R3573" s="8">
        <f t="shared" si="330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14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331"/>
        <v>42176.570393518516</v>
      </c>
      <c r="K3574">
        <v>1432302082</v>
      </c>
      <c r="L3574" s="16">
        <f t="shared" si="33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3"/>
        <v>1</v>
      </c>
      <c r="R3574" s="8">
        <f t="shared" si="330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14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331"/>
        <v>41951.417199074072</v>
      </c>
      <c r="K3575">
        <v>1412845246</v>
      </c>
      <c r="L3575" s="16">
        <f t="shared" si="33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3"/>
        <v>1.028</v>
      </c>
      <c r="R3575" s="8">
        <f t="shared" si="330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14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331"/>
        <v>41956.984351851846</v>
      </c>
      <c r="K3576">
        <v>1413326248</v>
      </c>
      <c r="L3576" s="16">
        <f t="shared" si="33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3"/>
        <v>1.0612068965517241</v>
      </c>
      <c r="R3576" s="8">
        <f t="shared" si="330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14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331"/>
        <v>42593.165972222225</v>
      </c>
      <c r="K3577">
        <v>1468176527</v>
      </c>
      <c r="L3577" s="16">
        <f t="shared" si="33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3"/>
        <v>1.0133000000000001</v>
      </c>
      <c r="R3577" s="8">
        <f t="shared" si="330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14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331"/>
        <v>42709.590902777782</v>
      </c>
      <c r="K3578">
        <v>1475759454</v>
      </c>
      <c r="L3578" s="16">
        <f t="shared" si="33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3"/>
        <v>1</v>
      </c>
      <c r="R3578" s="8">
        <f t="shared" si="330"/>
        <v>20</v>
      </c>
      <c r="S3578" t="str">
        <f t="shared" si="334"/>
        <v>theater</v>
      </c>
      <c r="T3578" t="str">
        <f t="shared" si="335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14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331"/>
        <v>42120.26944444445</v>
      </c>
      <c r="K3579">
        <v>1427741583</v>
      </c>
      <c r="L3579" s="16">
        <f t="shared" si="33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3"/>
        <v>1.3</v>
      </c>
      <c r="R3579" s="8">
        <f t="shared" si="330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14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331"/>
        <v>42490.733530092592</v>
      </c>
      <c r="K3580">
        <v>1459445777</v>
      </c>
      <c r="L3580" s="16">
        <f t="shared" si="33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3"/>
        <v>1.0001333333333333</v>
      </c>
      <c r="R3580" s="8">
        <f t="shared" si="330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14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331"/>
        <v>42460.720555555556</v>
      </c>
      <c r="K3581">
        <v>1456856256</v>
      </c>
      <c r="L3581" s="16">
        <f t="shared" si="33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3"/>
        <v>1</v>
      </c>
      <c r="R3581" s="8">
        <f t="shared" si="330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14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331"/>
        <v>42064.207638888889</v>
      </c>
      <c r="K3582">
        <v>1421900022</v>
      </c>
      <c r="L3582" s="16">
        <f t="shared" si="33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3"/>
        <v>1.1388888888888888</v>
      </c>
      <c r="R3582" s="8">
        <f t="shared" si="330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14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331"/>
        <v>41850.471180555556</v>
      </c>
      <c r="K3583">
        <v>1405509510</v>
      </c>
      <c r="L3583" s="16">
        <f t="shared" si="33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3"/>
        <v>1</v>
      </c>
      <c r="R3583" s="8">
        <f t="shared" si="330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14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331"/>
        <v>42465.095856481479</v>
      </c>
      <c r="K3584">
        <v>1458613082</v>
      </c>
      <c r="L3584" s="16">
        <f t="shared" si="33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3"/>
        <v>2.87</v>
      </c>
      <c r="R3584" s="8">
        <f t="shared" si="330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14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331"/>
        <v>42478.384317129632</v>
      </c>
      <c r="K3585">
        <v>1455790405</v>
      </c>
      <c r="L3585" s="16">
        <f t="shared" si="33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3"/>
        <v>1.085</v>
      </c>
      <c r="R3585" s="8">
        <f t="shared" si="330"/>
        <v>135.625</v>
      </c>
      <c r="S3585" t="str">
        <f t="shared" si="334"/>
        <v>theater</v>
      </c>
      <c r="T3585" t="str">
        <f t="shared" si="335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14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si="331"/>
        <v>42198.316481481481</v>
      </c>
      <c r="K3586">
        <v>1434180944</v>
      </c>
      <c r="L3586" s="16">
        <f t="shared" si="33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3"/>
        <v>1.155</v>
      </c>
      <c r="R3586" s="8">
        <f t="shared" ref="R3586:R3649" si="336">pledged/backers_count</f>
        <v>30.9375</v>
      </c>
      <c r="S3586" t="str">
        <f t="shared" si="334"/>
        <v>theater</v>
      </c>
      <c r="T3586" t="str">
        <f t="shared" si="335"/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14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ref="J3587:J3650" si="337">(((I3587/60)/60)/24)+DATE(1970,1,1)</f>
        <v>41994.716319444444</v>
      </c>
      <c r="K3587">
        <v>1416589890</v>
      </c>
      <c r="L3587" s="16">
        <f t="shared" ref="L3587:L3650" si="338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9">E3587/D3587</f>
        <v>1.1911764705882353</v>
      </c>
      <c r="R3587" s="8">
        <f t="shared" si="336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14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337"/>
        <v>42636.697569444441</v>
      </c>
      <c r="K3588">
        <v>1469465070</v>
      </c>
      <c r="L3588" s="16">
        <f t="shared" si="338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9"/>
        <v>1.0942666666666667</v>
      </c>
      <c r="R3588" s="8">
        <f t="shared" si="336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14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337"/>
        <v>42548.791666666672</v>
      </c>
      <c r="K3589">
        <v>1463144254</v>
      </c>
      <c r="L3589" s="16">
        <f t="shared" si="338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9"/>
        <v>1.266</v>
      </c>
      <c r="R3589" s="8">
        <f t="shared" si="336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14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337"/>
        <v>42123.958333333328</v>
      </c>
      <c r="K3590">
        <v>1428436410</v>
      </c>
      <c r="L3590" s="16">
        <f t="shared" si="338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9"/>
        <v>1.0049999999999999</v>
      </c>
      <c r="R3590" s="8">
        <f t="shared" si="336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14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337"/>
        <v>42150.647534722222</v>
      </c>
      <c r="K3591">
        <v>1430494347</v>
      </c>
      <c r="L3591" s="16">
        <f t="shared" si="338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9"/>
        <v>1.2749999999999999</v>
      </c>
      <c r="R3591" s="8">
        <f t="shared" si="336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14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337"/>
        <v>41932.333726851852</v>
      </c>
      <c r="K3592">
        <v>1411200034</v>
      </c>
      <c r="L3592" s="16">
        <f t="shared" si="338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9"/>
        <v>1.0005999999999999</v>
      </c>
      <c r="R3592" s="8">
        <f t="shared" si="336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14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337"/>
        <v>42028.207638888889</v>
      </c>
      <c r="K3593">
        <v>1419979544</v>
      </c>
      <c r="L3593" s="16">
        <f t="shared" si="338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9"/>
        <v>1.75</v>
      </c>
      <c r="R3593" s="8">
        <f t="shared" si="336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14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337"/>
        <v>42046.207638888889</v>
      </c>
      <c r="K3594">
        <v>1418673307</v>
      </c>
      <c r="L3594" s="16">
        <f t="shared" si="33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9"/>
        <v>1.2725</v>
      </c>
      <c r="R3594" s="8">
        <f t="shared" si="336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14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337"/>
        <v>42009.851388888885</v>
      </c>
      <c r="K3595">
        <v>1417469639</v>
      </c>
      <c r="L3595" s="16">
        <f t="shared" si="33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9"/>
        <v>1.1063333333333334</v>
      </c>
      <c r="R3595" s="8">
        <f t="shared" si="336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14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337"/>
        <v>42617.066921296297</v>
      </c>
      <c r="K3596">
        <v>1470792982</v>
      </c>
      <c r="L3596" s="16">
        <f t="shared" si="33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9"/>
        <v>1.2593749999999999</v>
      </c>
      <c r="R3596" s="8">
        <f t="shared" si="336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14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337"/>
        <v>42076.290972222225</v>
      </c>
      <c r="K3597">
        <v>1423959123</v>
      </c>
      <c r="L3597" s="16">
        <f t="shared" si="33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9"/>
        <v>1.1850000000000001</v>
      </c>
      <c r="R3597" s="8">
        <f t="shared" si="336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14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337"/>
        <v>41877.715069444443</v>
      </c>
      <c r="K3598">
        <v>1407258582</v>
      </c>
      <c r="L3598" s="16">
        <f t="shared" si="33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9"/>
        <v>1.0772727272727274</v>
      </c>
      <c r="R3598" s="8">
        <f t="shared" si="336"/>
        <v>79</v>
      </c>
      <c r="S3598" t="str">
        <f t="shared" si="340"/>
        <v>theater</v>
      </c>
      <c r="T3598" t="str">
        <f t="shared" si="341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14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337"/>
        <v>42432.249305555553</v>
      </c>
      <c r="K3599">
        <v>1455717790</v>
      </c>
      <c r="L3599" s="16">
        <f t="shared" si="33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9"/>
        <v>1.026</v>
      </c>
      <c r="R3599" s="8">
        <f t="shared" si="336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14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337"/>
        <v>41885.207638888889</v>
      </c>
      <c r="K3600">
        <v>1408129822</v>
      </c>
      <c r="L3600" s="16">
        <f t="shared" si="33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9"/>
        <v>1.101</v>
      </c>
      <c r="R3600" s="8">
        <f t="shared" si="336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14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337"/>
        <v>42246</v>
      </c>
      <c r="K3601">
        <v>1438715077</v>
      </c>
      <c r="L3601" s="16">
        <f t="shared" si="33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9"/>
        <v>2.02</v>
      </c>
      <c r="R3601" s="8">
        <f t="shared" si="336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14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337"/>
        <v>42656.849120370374</v>
      </c>
      <c r="K3602">
        <v>1473970964</v>
      </c>
      <c r="L3602" s="16">
        <f t="shared" si="33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9"/>
        <v>1.3</v>
      </c>
      <c r="R3602" s="8">
        <f t="shared" si="336"/>
        <v>3.25</v>
      </c>
      <c r="S3602" t="str">
        <f t="shared" si="340"/>
        <v>theater</v>
      </c>
      <c r="T3602" t="str">
        <f t="shared" si="341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14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337"/>
        <v>42020.99863425926</v>
      </c>
      <c r="K3603">
        <v>1418860682</v>
      </c>
      <c r="L3603" s="16">
        <f t="shared" si="33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9"/>
        <v>1.0435000000000001</v>
      </c>
      <c r="R3603" s="8">
        <f t="shared" si="336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14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337"/>
        <v>42507.894432870366</v>
      </c>
      <c r="K3604">
        <v>1458336479</v>
      </c>
      <c r="L3604" s="16">
        <f t="shared" si="33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9"/>
        <v>1.0004999999999999</v>
      </c>
      <c r="R3604" s="8">
        <f t="shared" si="336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14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337"/>
        <v>42313.906018518523</v>
      </c>
      <c r="K3605">
        <v>1444164280</v>
      </c>
      <c r="L3605" s="16">
        <f t="shared" si="33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9"/>
        <v>1.7066666666666668</v>
      </c>
      <c r="R3605" s="8">
        <f t="shared" si="336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14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337"/>
        <v>42489.290972222225</v>
      </c>
      <c r="K3606">
        <v>1461370956</v>
      </c>
      <c r="L3606" s="16">
        <f t="shared" si="33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9"/>
        <v>1.1283333333333334</v>
      </c>
      <c r="R3606" s="8">
        <f t="shared" si="336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14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337"/>
        <v>42413.793124999997</v>
      </c>
      <c r="K3607">
        <v>1452798126</v>
      </c>
      <c r="L3607" s="16">
        <f t="shared" si="33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9"/>
        <v>1.84</v>
      </c>
      <c r="R3607" s="8">
        <f t="shared" si="336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14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337"/>
        <v>42596.604826388888</v>
      </c>
      <c r="K3608">
        <v>1468593057</v>
      </c>
      <c r="L3608" s="16">
        <f t="shared" si="33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9"/>
        <v>1.3026666666666666</v>
      </c>
      <c r="R3608" s="8">
        <f t="shared" si="336"/>
        <v>61.0625</v>
      </c>
      <c r="S3608" t="str">
        <f t="shared" si="340"/>
        <v>theater</v>
      </c>
      <c r="T3608" t="str">
        <f t="shared" si="341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14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337"/>
        <v>42353</v>
      </c>
      <c r="K3609">
        <v>1448924882</v>
      </c>
      <c r="L3609" s="16">
        <f t="shared" si="33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9"/>
        <v>1.0545454545454545</v>
      </c>
      <c r="R3609" s="8">
        <f t="shared" si="336"/>
        <v>29</v>
      </c>
      <c r="S3609" t="str">
        <f t="shared" si="340"/>
        <v>theater</v>
      </c>
      <c r="T3609" t="str">
        <f t="shared" si="341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14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337"/>
        <v>42538.583333333328</v>
      </c>
      <c r="K3610">
        <v>1463418090</v>
      </c>
      <c r="L3610" s="16">
        <f t="shared" si="33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9"/>
        <v>1</v>
      </c>
      <c r="R3610" s="8">
        <f t="shared" si="336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14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337"/>
        <v>42459.950057870374</v>
      </c>
      <c r="K3611">
        <v>1456789685</v>
      </c>
      <c r="L3611" s="16">
        <f t="shared" si="33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9"/>
        <v>1.5331632653061225</v>
      </c>
      <c r="R3611" s="8">
        <f t="shared" si="336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14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337"/>
        <v>42233.432129629626</v>
      </c>
      <c r="K3612">
        <v>1437214936</v>
      </c>
      <c r="L3612" s="16">
        <f t="shared" si="33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9"/>
        <v>1.623</v>
      </c>
      <c r="R3612" s="8">
        <f t="shared" si="336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14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337"/>
        <v>42102.370381944449</v>
      </c>
      <c r="K3613">
        <v>1425891201</v>
      </c>
      <c r="L3613" s="16">
        <f t="shared" si="33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9"/>
        <v>1.36</v>
      </c>
      <c r="R3613" s="8">
        <f t="shared" si="336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14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337"/>
        <v>41799.726979166669</v>
      </c>
      <c r="K3614">
        <v>1401470811</v>
      </c>
      <c r="L3614" s="16">
        <f t="shared" si="33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9"/>
        <v>1.444</v>
      </c>
      <c r="R3614" s="8">
        <f t="shared" si="336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14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337"/>
        <v>41818.58997685185</v>
      </c>
      <c r="K3615">
        <v>1401372574</v>
      </c>
      <c r="L3615" s="16">
        <f t="shared" si="33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9"/>
        <v>1</v>
      </c>
      <c r="R3615" s="8">
        <f t="shared" si="336"/>
        <v>62.5</v>
      </c>
      <c r="S3615" t="str">
        <f t="shared" si="340"/>
        <v>theater</v>
      </c>
      <c r="T3615" t="str">
        <f t="shared" si="341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14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337"/>
        <v>42174.041851851856</v>
      </c>
      <c r="K3616">
        <v>1432083616</v>
      </c>
      <c r="L3616" s="16">
        <f t="shared" si="33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9"/>
        <v>1.008</v>
      </c>
      <c r="R3616" s="8">
        <f t="shared" si="336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14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337"/>
        <v>42348.593703703707</v>
      </c>
      <c r="K3617">
        <v>1447164896</v>
      </c>
      <c r="L3617" s="16">
        <f t="shared" si="33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9"/>
        <v>1.0680000000000001</v>
      </c>
      <c r="R3617" s="8">
        <f t="shared" si="336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14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337"/>
        <v>42082.908148148148</v>
      </c>
      <c r="K3618">
        <v>1424213264</v>
      </c>
      <c r="L3618" s="16">
        <f t="shared" si="33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9"/>
        <v>1.248</v>
      </c>
      <c r="R3618" s="8">
        <f t="shared" si="336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14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337"/>
        <v>42794</v>
      </c>
      <c r="K3619">
        <v>1486996729</v>
      </c>
      <c r="L3619" s="16">
        <f t="shared" si="33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9"/>
        <v>1.1891891891891893</v>
      </c>
      <c r="R3619" s="8">
        <f t="shared" si="336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14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337"/>
        <v>42158.627893518518</v>
      </c>
      <c r="K3620">
        <v>1430751850</v>
      </c>
      <c r="L3620" s="16">
        <f t="shared" si="33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9"/>
        <v>1.01</v>
      </c>
      <c r="R3620" s="8">
        <f t="shared" si="336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14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337"/>
        <v>42693.916666666672</v>
      </c>
      <c r="K3621">
        <v>1476760226</v>
      </c>
      <c r="L3621" s="16">
        <f t="shared" si="33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9"/>
        <v>1.1299999999999999</v>
      </c>
      <c r="R3621" s="8">
        <f t="shared" si="336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14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337"/>
        <v>42068.166666666672</v>
      </c>
      <c r="K3622">
        <v>1422916261</v>
      </c>
      <c r="L3622" s="16">
        <f t="shared" si="33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9"/>
        <v>1.0519047619047619</v>
      </c>
      <c r="R3622" s="8">
        <f t="shared" si="336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14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337"/>
        <v>42643.875</v>
      </c>
      <c r="K3623">
        <v>1473200844</v>
      </c>
      <c r="L3623" s="16">
        <f t="shared" si="33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9"/>
        <v>1.0973333333333333</v>
      </c>
      <c r="R3623" s="8">
        <f t="shared" si="336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14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337"/>
        <v>41910.140972222223</v>
      </c>
      <c r="K3624">
        <v>1409030371</v>
      </c>
      <c r="L3624" s="16">
        <f t="shared" si="33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9"/>
        <v>1.00099</v>
      </c>
      <c r="R3624" s="8">
        <f t="shared" si="336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14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337"/>
        <v>41846.291666666664</v>
      </c>
      <c r="K3625">
        <v>1404841270</v>
      </c>
      <c r="L3625" s="16">
        <f t="shared" si="33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9"/>
        <v>1.2</v>
      </c>
      <c r="R3625" s="8">
        <f t="shared" si="336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14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337"/>
        <v>42605.774189814809</v>
      </c>
      <c r="K3626">
        <v>1466793290</v>
      </c>
      <c r="L3626" s="16">
        <f t="shared" si="33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9"/>
        <v>1.0493333333333332</v>
      </c>
      <c r="R3626" s="8">
        <f t="shared" si="336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14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337"/>
        <v>42187.652511574073</v>
      </c>
      <c r="K3627">
        <v>1433259577</v>
      </c>
      <c r="L3627" s="16">
        <f t="shared" si="33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9"/>
        <v>1.0266666666666666</v>
      </c>
      <c r="R3627" s="8">
        <f t="shared" si="336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14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337"/>
        <v>41867.667326388888</v>
      </c>
      <c r="K3628">
        <v>1406390457</v>
      </c>
      <c r="L3628" s="16">
        <f t="shared" si="33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9"/>
        <v>1.0182500000000001</v>
      </c>
      <c r="R3628" s="8">
        <f t="shared" si="336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14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337"/>
        <v>42511.165972222225</v>
      </c>
      <c r="K3629">
        <v>1459446487</v>
      </c>
      <c r="L3629" s="16">
        <f t="shared" si="33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9"/>
        <v>1</v>
      </c>
      <c r="R3629" s="8">
        <f t="shared" si="336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4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337"/>
        <v>42351.874953703707</v>
      </c>
      <c r="K3630">
        <v>1444852796</v>
      </c>
      <c r="L3630" s="16">
        <f t="shared" si="33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9"/>
        <v>0</v>
      </c>
      <c r="R3630" s="8" t="e">
        <f t="shared" si="336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4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337"/>
        <v>42495.708333333328</v>
      </c>
      <c r="K3631">
        <v>1457403364</v>
      </c>
      <c r="L3631" s="16">
        <f t="shared" si="33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9"/>
        <v>1.9999999999999999E-6</v>
      </c>
      <c r="R3631" s="8">
        <f t="shared" si="336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4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337"/>
        <v>41972.888773148152</v>
      </c>
      <c r="K3632">
        <v>1414700390</v>
      </c>
      <c r="L3632" s="16">
        <f t="shared" si="33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9"/>
        <v>3.3333333333333332E-4</v>
      </c>
      <c r="R3632" s="8">
        <f t="shared" si="336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4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337"/>
        <v>41905.165972222225</v>
      </c>
      <c r="K3633">
        <v>1409335497</v>
      </c>
      <c r="L3633" s="16">
        <f t="shared" si="33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9"/>
        <v>0.51023391812865493</v>
      </c>
      <c r="R3633" s="8">
        <f t="shared" si="336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4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337"/>
        <v>41966.936909722222</v>
      </c>
      <c r="K3634">
        <v>1415053749</v>
      </c>
      <c r="L3634" s="16">
        <f t="shared" si="33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9"/>
        <v>0.2</v>
      </c>
      <c r="R3634" s="8">
        <f t="shared" si="336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4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337"/>
        <v>42693.041666666672</v>
      </c>
      <c r="K3635">
        <v>1475765867</v>
      </c>
      <c r="L3635" s="16">
        <f t="shared" si="33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9"/>
        <v>0.35239999999999999</v>
      </c>
      <c r="R3635" s="8">
        <f t="shared" si="336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4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337"/>
        <v>42749.165972222225</v>
      </c>
      <c r="K3636">
        <v>1480219174</v>
      </c>
      <c r="L3636" s="16">
        <f t="shared" si="33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9"/>
        <v>4.2466666666666666E-2</v>
      </c>
      <c r="R3636" s="8">
        <f t="shared" si="336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4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337"/>
        <v>42480.88282407407</v>
      </c>
      <c r="K3637">
        <v>1458594676</v>
      </c>
      <c r="L3637" s="16">
        <f t="shared" si="33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9"/>
        <v>0.36457142857142855</v>
      </c>
      <c r="R3637" s="8">
        <f t="shared" si="336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4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337"/>
        <v>42261.694780092599</v>
      </c>
      <c r="K3638">
        <v>1439224829</v>
      </c>
      <c r="L3638" s="16">
        <f t="shared" si="33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9"/>
        <v>0</v>
      </c>
      <c r="R3638" s="8" t="e">
        <f t="shared" si="336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4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337"/>
        <v>42005.700636574074</v>
      </c>
      <c r="K3639">
        <v>1417538935</v>
      </c>
      <c r="L3639" s="16">
        <f t="shared" si="33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9"/>
        <v>0.30866666666666664</v>
      </c>
      <c r="R3639" s="8">
        <f t="shared" si="336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4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337"/>
        <v>42113.631157407406</v>
      </c>
      <c r="K3640">
        <v>1424275732</v>
      </c>
      <c r="L3640" s="16">
        <f t="shared" si="33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9"/>
        <v>6.545454545454546E-2</v>
      </c>
      <c r="R3640" s="8">
        <f t="shared" si="336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4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337"/>
        <v>42650.632638888885</v>
      </c>
      <c r="K3641">
        <v>1470672906</v>
      </c>
      <c r="L3641" s="16">
        <f t="shared" si="33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9"/>
        <v>4.0000000000000003E-5</v>
      </c>
      <c r="R3641" s="8">
        <f t="shared" si="336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4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337"/>
        <v>42134.781597222223</v>
      </c>
      <c r="K3642">
        <v>1428691530</v>
      </c>
      <c r="L3642" s="16">
        <f t="shared" si="33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9"/>
        <v>5.5E-2</v>
      </c>
      <c r="R3642" s="8">
        <f t="shared" si="336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4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337"/>
        <v>41917.208333333336</v>
      </c>
      <c r="K3643">
        <v>1410966179</v>
      </c>
      <c r="L3643" s="16">
        <f t="shared" si="33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9"/>
        <v>0</v>
      </c>
      <c r="R3643" s="8" t="e">
        <f t="shared" si="336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4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337"/>
        <v>42338.708333333328</v>
      </c>
      <c r="K3644">
        <v>1445369727</v>
      </c>
      <c r="L3644" s="16">
        <f t="shared" si="33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9"/>
        <v>2.1428571428571429E-2</v>
      </c>
      <c r="R3644" s="8">
        <f t="shared" si="336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4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337"/>
        <v>42325.185636574075</v>
      </c>
      <c r="K3645">
        <v>1444274839</v>
      </c>
      <c r="L3645" s="16">
        <f t="shared" si="33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9"/>
        <v>0</v>
      </c>
      <c r="R3645" s="8" t="e">
        <f t="shared" si="336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4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337"/>
        <v>42437.207638888889</v>
      </c>
      <c r="K3646">
        <v>1454996887</v>
      </c>
      <c r="L3646" s="16">
        <f t="shared" si="33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9"/>
        <v>0.16420000000000001</v>
      </c>
      <c r="R3646" s="8">
        <f t="shared" si="336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4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337"/>
        <v>42696.012013888889</v>
      </c>
      <c r="K3647">
        <v>1477178238</v>
      </c>
      <c r="L3647" s="16">
        <f t="shared" si="33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9"/>
        <v>1E-3</v>
      </c>
      <c r="R3647" s="8">
        <f t="shared" si="336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4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337"/>
        <v>42171.979166666672</v>
      </c>
      <c r="K3648">
        <v>1431770802</v>
      </c>
      <c r="L3648" s="16">
        <f t="shared" si="33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9"/>
        <v>4.8099999999999997E-2</v>
      </c>
      <c r="R3648" s="8">
        <f t="shared" si="336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4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337"/>
        <v>42643.749155092592</v>
      </c>
      <c r="K3649">
        <v>1471370327</v>
      </c>
      <c r="L3649" s="16">
        <f t="shared" si="33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9"/>
        <v>0.06</v>
      </c>
      <c r="R3649" s="8">
        <f t="shared" si="336"/>
        <v>15</v>
      </c>
      <c r="S3649" t="str">
        <f t="shared" si="340"/>
        <v>theater</v>
      </c>
      <c r="T3649" t="str">
        <f t="shared" si="341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14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si="337"/>
        <v>41917.292187500003</v>
      </c>
      <c r="K3650">
        <v>1409900445</v>
      </c>
      <c r="L3650" s="16">
        <f t="shared" si="33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9"/>
        <v>1.003825</v>
      </c>
      <c r="R3650" s="8">
        <f t="shared" ref="R3650:R3713" si="342">pledged/backers_count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14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ref="J3651:J3714" si="343">(((I3651/60)/60)/24)+DATE(1970,1,1)</f>
        <v>41806.712893518517</v>
      </c>
      <c r="K3651">
        <v>1400691994</v>
      </c>
      <c r="L3651" s="16">
        <f t="shared" ref="L3651:L3714" si="34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5">E3651/D3651</f>
        <v>1.04</v>
      </c>
      <c r="R3651" s="8">
        <f t="shared" si="342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14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343"/>
        <v>42402.478981481487</v>
      </c>
      <c r="K3652">
        <v>1452598184</v>
      </c>
      <c r="L3652" s="16">
        <f t="shared" si="34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5"/>
        <v>1</v>
      </c>
      <c r="R3652" s="8">
        <f t="shared" si="342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14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343"/>
        <v>41861.665972222225</v>
      </c>
      <c r="K3653">
        <v>1404833442</v>
      </c>
      <c r="L3653" s="16">
        <f t="shared" si="34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5"/>
        <v>1.04</v>
      </c>
      <c r="R3653" s="8">
        <f t="shared" si="342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14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343"/>
        <v>42607.165972222225</v>
      </c>
      <c r="K3654">
        <v>1471188502</v>
      </c>
      <c r="L3654" s="16">
        <f t="shared" si="34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5"/>
        <v>2.5066666666666668</v>
      </c>
      <c r="R3654" s="8">
        <f t="shared" si="342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14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343"/>
        <v>42221.363506944443</v>
      </c>
      <c r="K3655">
        <v>1436172207</v>
      </c>
      <c r="L3655" s="16">
        <f t="shared" si="34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5"/>
        <v>1.0049999999999999</v>
      </c>
      <c r="R3655" s="8">
        <f t="shared" si="342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14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343"/>
        <v>42463.708333333328</v>
      </c>
      <c r="K3656">
        <v>1457690386</v>
      </c>
      <c r="L3656" s="16">
        <f t="shared" si="34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5"/>
        <v>1.744</v>
      </c>
      <c r="R3656" s="8">
        <f t="shared" si="342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14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343"/>
        <v>42203.290972222225</v>
      </c>
      <c r="K3657">
        <v>1434654998</v>
      </c>
      <c r="L3657" s="16">
        <f t="shared" si="34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5"/>
        <v>1.1626000000000001</v>
      </c>
      <c r="R3657" s="8">
        <f t="shared" si="342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14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343"/>
        <v>42767.957638888889</v>
      </c>
      <c r="K3658">
        <v>1483393836</v>
      </c>
      <c r="L3658" s="16">
        <f t="shared" si="34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5"/>
        <v>1.0582</v>
      </c>
      <c r="R3658" s="8">
        <f t="shared" si="342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14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343"/>
        <v>42522.904166666667</v>
      </c>
      <c r="K3659">
        <v>1462806419</v>
      </c>
      <c r="L3659" s="16">
        <f t="shared" si="34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5"/>
        <v>1.1074999999999999</v>
      </c>
      <c r="R3659" s="8">
        <f t="shared" si="342"/>
        <v>110.75</v>
      </c>
      <c r="S3659" t="str">
        <f t="shared" si="346"/>
        <v>theater</v>
      </c>
      <c r="T3659" t="str">
        <f t="shared" si="347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14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343"/>
        <v>41822.165972222225</v>
      </c>
      <c r="K3660">
        <v>1400272580</v>
      </c>
      <c r="L3660" s="16">
        <f t="shared" si="34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5"/>
        <v>1.0066666666666666</v>
      </c>
      <c r="R3660" s="8">
        <f t="shared" si="342"/>
        <v>75.5</v>
      </c>
      <c r="S3660" t="str">
        <f t="shared" si="346"/>
        <v>theater</v>
      </c>
      <c r="T3660" t="str">
        <f t="shared" si="347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14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343"/>
        <v>42082.610416666663</v>
      </c>
      <c r="K3661">
        <v>1424414350</v>
      </c>
      <c r="L3661" s="16">
        <f t="shared" si="34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5"/>
        <v>1.0203333333333333</v>
      </c>
      <c r="R3661" s="8">
        <f t="shared" si="342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14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343"/>
        <v>41996.881076388891</v>
      </c>
      <c r="K3662">
        <v>1417208925</v>
      </c>
      <c r="L3662" s="16">
        <f t="shared" si="34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5"/>
        <v>1</v>
      </c>
      <c r="R3662" s="8">
        <f t="shared" si="342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14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343"/>
        <v>42470.166666666672</v>
      </c>
      <c r="K3663">
        <v>1458336672</v>
      </c>
      <c r="L3663" s="16">
        <f t="shared" si="34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5"/>
        <v>1.1100000000000001</v>
      </c>
      <c r="R3663" s="8">
        <f t="shared" si="342"/>
        <v>92.5</v>
      </c>
      <c r="S3663" t="str">
        <f t="shared" si="346"/>
        <v>theater</v>
      </c>
      <c r="T3663" t="str">
        <f t="shared" si="347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14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343"/>
        <v>42094.178402777776</v>
      </c>
      <c r="K3664">
        <v>1425187014</v>
      </c>
      <c r="L3664" s="16">
        <f t="shared" si="34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5"/>
        <v>1.0142500000000001</v>
      </c>
      <c r="R3664" s="8">
        <f t="shared" si="342"/>
        <v>202.85</v>
      </c>
      <c r="S3664" t="str">
        <f t="shared" si="346"/>
        <v>theater</v>
      </c>
      <c r="T3664" t="str">
        <f t="shared" si="347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14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343"/>
        <v>42725.493402777778</v>
      </c>
      <c r="K3665">
        <v>1477133430</v>
      </c>
      <c r="L3665" s="16">
        <f t="shared" si="34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5"/>
        <v>1.04</v>
      </c>
      <c r="R3665" s="8">
        <f t="shared" si="342"/>
        <v>26</v>
      </c>
      <c r="S3665" t="str">
        <f t="shared" si="346"/>
        <v>theater</v>
      </c>
      <c r="T3665" t="str">
        <f t="shared" si="347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14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343"/>
        <v>42537.248715277776</v>
      </c>
      <c r="K3666">
        <v>1464847089</v>
      </c>
      <c r="L3666" s="16">
        <f t="shared" si="34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5"/>
        <v>1.09375</v>
      </c>
      <c r="R3666" s="8">
        <f t="shared" si="342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14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343"/>
        <v>42305.829166666663</v>
      </c>
      <c r="K3667">
        <v>1445109822</v>
      </c>
      <c r="L3667" s="16">
        <f t="shared" si="34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5"/>
        <v>1.1516129032258065</v>
      </c>
      <c r="R3667" s="8">
        <f t="shared" si="342"/>
        <v>51</v>
      </c>
      <c r="S3667" t="str">
        <f t="shared" si="346"/>
        <v>theater</v>
      </c>
      <c r="T3667" t="str">
        <f t="shared" si="347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14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343"/>
        <v>41844.291666666664</v>
      </c>
      <c r="K3668">
        <v>1404337382</v>
      </c>
      <c r="L3668" s="16">
        <f t="shared" si="34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5"/>
        <v>1</v>
      </c>
      <c r="R3668" s="8">
        <f t="shared" si="342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14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343"/>
        <v>42203.970127314817</v>
      </c>
      <c r="K3669">
        <v>1434669419</v>
      </c>
      <c r="L3669" s="16">
        <f t="shared" si="34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5"/>
        <v>1.0317033333333334</v>
      </c>
      <c r="R3669" s="8">
        <f t="shared" si="342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14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343"/>
        <v>42208.772916666669</v>
      </c>
      <c r="K3670">
        <v>1435670452</v>
      </c>
      <c r="L3670" s="16">
        <f t="shared" si="34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5"/>
        <v>1.0349999999999999</v>
      </c>
      <c r="R3670" s="8">
        <f t="shared" si="342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14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343"/>
        <v>42166.675196759257</v>
      </c>
      <c r="K3671">
        <v>1431447137</v>
      </c>
      <c r="L3671" s="16">
        <f t="shared" si="34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5"/>
        <v>1.3819999999999999</v>
      </c>
      <c r="R3671" s="8">
        <f t="shared" si="342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14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343"/>
        <v>42155.958333333328</v>
      </c>
      <c r="K3672">
        <v>1431951611</v>
      </c>
      <c r="L3672" s="16">
        <f t="shared" si="34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5"/>
        <v>1.0954545454545455</v>
      </c>
      <c r="R3672" s="8">
        <f t="shared" si="342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14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343"/>
        <v>41841.165972222225</v>
      </c>
      <c r="K3673">
        <v>1404140667</v>
      </c>
      <c r="L3673" s="16">
        <f t="shared" si="34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5"/>
        <v>1.0085714285714287</v>
      </c>
      <c r="R3673" s="8">
        <f t="shared" si="342"/>
        <v>88.25</v>
      </c>
      <c r="S3673" t="str">
        <f t="shared" si="346"/>
        <v>theater</v>
      </c>
      <c r="T3673" t="str">
        <f t="shared" si="347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14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343"/>
        <v>41908.946574074071</v>
      </c>
      <c r="K3674">
        <v>1409179384</v>
      </c>
      <c r="L3674" s="16">
        <f t="shared" si="34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5"/>
        <v>1.0153333333333334</v>
      </c>
      <c r="R3674" s="8">
        <f t="shared" si="342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14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343"/>
        <v>41948.536111111112</v>
      </c>
      <c r="K3675">
        <v>1412233497</v>
      </c>
      <c r="L3675" s="16">
        <f t="shared" si="34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5"/>
        <v>1.13625</v>
      </c>
      <c r="R3675" s="8">
        <f t="shared" si="342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14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343"/>
        <v>42616.873020833329</v>
      </c>
      <c r="K3676">
        <v>1467752229</v>
      </c>
      <c r="L3676" s="16">
        <f t="shared" si="34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5"/>
        <v>1</v>
      </c>
      <c r="R3676" s="8">
        <f t="shared" si="342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14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343"/>
        <v>42505.958333333328</v>
      </c>
      <c r="K3677">
        <v>1462285182</v>
      </c>
      <c r="L3677" s="16">
        <f t="shared" si="34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5"/>
        <v>1.4</v>
      </c>
      <c r="R3677" s="8">
        <f t="shared" si="342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14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343"/>
        <v>41894.815787037034</v>
      </c>
      <c r="K3678">
        <v>1408995284</v>
      </c>
      <c r="L3678" s="16">
        <f t="shared" si="34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5"/>
        <v>1.2875000000000001</v>
      </c>
      <c r="R3678" s="8">
        <f t="shared" si="342"/>
        <v>64.375</v>
      </c>
      <c r="S3678" t="str">
        <f t="shared" si="346"/>
        <v>theater</v>
      </c>
      <c r="T3678" t="str">
        <f t="shared" si="347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14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343"/>
        <v>41823.165972222225</v>
      </c>
      <c r="K3679">
        <v>1402580818</v>
      </c>
      <c r="L3679" s="16">
        <f t="shared" si="34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5"/>
        <v>1.0290416666666666</v>
      </c>
      <c r="R3679" s="8">
        <f t="shared" si="342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14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343"/>
        <v>42155.531226851846</v>
      </c>
      <c r="K3680">
        <v>1430052298</v>
      </c>
      <c r="L3680" s="16">
        <f t="shared" si="34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5"/>
        <v>1.0249999999999999</v>
      </c>
      <c r="R3680" s="8">
        <f t="shared" si="342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14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343"/>
        <v>41821.207638888889</v>
      </c>
      <c r="K3681">
        <v>1401214581</v>
      </c>
      <c r="L3681" s="16">
        <f t="shared" si="34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5"/>
        <v>1.101</v>
      </c>
      <c r="R3681" s="8">
        <f t="shared" si="342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14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343"/>
        <v>42648.454097222217</v>
      </c>
      <c r="K3682">
        <v>1473850434</v>
      </c>
      <c r="L3682" s="16">
        <f t="shared" si="34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5"/>
        <v>1.1276666666666666</v>
      </c>
      <c r="R3682" s="8">
        <f t="shared" si="342"/>
        <v>99.5</v>
      </c>
      <c r="S3682" t="str">
        <f t="shared" si="346"/>
        <v>theater</v>
      </c>
      <c r="T3682" t="str">
        <f t="shared" si="347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14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343"/>
        <v>42384.651504629626</v>
      </c>
      <c r="K3683">
        <v>1452008290</v>
      </c>
      <c r="L3683" s="16">
        <f t="shared" si="34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5"/>
        <v>1.119</v>
      </c>
      <c r="R3683" s="8">
        <f t="shared" si="342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14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343"/>
        <v>41806.290972222225</v>
      </c>
      <c r="K3684">
        <v>1399998418</v>
      </c>
      <c r="L3684" s="16">
        <f t="shared" si="34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5"/>
        <v>1.3919999999999999</v>
      </c>
      <c r="R3684" s="8">
        <f t="shared" si="342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14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343"/>
        <v>42663.116851851853</v>
      </c>
      <c r="K3685">
        <v>1474339696</v>
      </c>
      <c r="L3685" s="16">
        <f t="shared" si="34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5"/>
        <v>1.1085714285714285</v>
      </c>
      <c r="R3685" s="8">
        <f t="shared" si="342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14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343"/>
        <v>42249.180393518516</v>
      </c>
      <c r="K3686">
        <v>1438575586</v>
      </c>
      <c r="L3686" s="16">
        <f t="shared" si="34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5"/>
        <v>1.3906666666666667</v>
      </c>
      <c r="R3686" s="8">
        <f t="shared" si="342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14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343"/>
        <v>41778.875</v>
      </c>
      <c r="K3687">
        <v>1398348859</v>
      </c>
      <c r="L3687" s="16">
        <f t="shared" si="34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5"/>
        <v>1.0569999999999999</v>
      </c>
      <c r="R3687" s="8">
        <f t="shared" si="342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14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343"/>
        <v>42245.165972222225</v>
      </c>
      <c r="K3688">
        <v>1439567660</v>
      </c>
      <c r="L3688" s="16">
        <f t="shared" si="34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5"/>
        <v>1.0142857142857142</v>
      </c>
      <c r="R3688" s="8">
        <f t="shared" si="342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14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343"/>
        <v>41817.218229166669</v>
      </c>
      <c r="K3689">
        <v>1401254055</v>
      </c>
      <c r="L3689" s="16">
        <f t="shared" si="34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5"/>
        <v>1.0024500000000001</v>
      </c>
      <c r="R3689" s="8">
        <f t="shared" si="342"/>
        <v>200.49</v>
      </c>
      <c r="S3689" t="str">
        <f t="shared" si="346"/>
        <v>theater</v>
      </c>
      <c r="T3689" t="str">
        <f t="shared" si="347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14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343"/>
        <v>41859.787083333329</v>
      </c>
      <c r="K3690">
        <v>1404932004</v>
      </c>
      <c r="L3690" s="16">
        <f t="shared" si="34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5"/>
        <v>1.0916666666666666</v>
      </c>
      <c r="R3690" s="8">
        <f t="shared" si="342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14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343"/>
        <v>42176.934027777781</v>
      </c>
      <c r="K3691">
        <v>1432410639</v>
      </c>
      <c r="L3691" s="16">
        <f t="shared" si="34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5"/>
        <v>1.1833333333333333</v>
      </c>
      <c r="R3691" s="8">
        <f t="shared" si="342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14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343"/>
        <v>41970.639849537038</v>
      </c>
      <c r="K3692">
        <v>1414506083</v>
      </c>
      <c r="L3692" s="16">
        <f t="shared" si="34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5"/>
        <v>1.2</v>
      </c>
      <c r="R3692" s="8">
        <f t="shared" si="342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14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343"/>
        <v>42065.207638888889</v>
      </c>
      <c r="K3693">
        <v>1421426929</v>
      </c>
      <c r="L3693" s="16">
        <f t="shared" si="34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5"/>
        <v>1.2796000000000001</v>
      </c>
      <c r="R3693" s="8">
        <f t="shared" si="342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14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343"/>
        <v>41901</v>
      </c>
      <c r="K3694">
        <v>1410304179</v>
      </c>
      <c r="L3694" s="16">
        <f t="shared" si="34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5"/>
        <v>1.26</v>
      </c>
      <c r="R3694" s="8">
        <f t="shared" si="342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14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343"/>
        <v>42338.9375</v>
      </c>
      <c r="K3695">
        <v>1446352529</v>
      </c>
      <c r="L3695" s="16">
        <f t="shared" si="34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5"/>
        <v>1.2912912912912913</v>
      </c>
      <c r="R3695" s="8">
        <f t="shared" si="342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14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343"/>
        <v>42527.083333333328</v>
      </c>
      <c r="K3696">
        <v>1461985967</v>
      </c>
      <c r="L3696" s="16">
        <f t="shared" si="34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5"/>
        <v>1.0742857142857143</v>
      </c>
      <c r="R3696" s="8">
        <f t="shared" si="342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14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343"/>
        <v>42015.870486111111</v>
      </c>
      <c r="K3697">
        <v>1419281610</v>
      </c>
      <c r="L3697" s="16">
        <f t="shared" si="34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5"/>
        <v>1.00125</v>
      </c>
      <c r="R3697" s="8">
        <f t="shared" si="342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14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343"/>
        <v>42048.617083333331</v>
      </c>
      <c r="K3698">
        <v>1418654916</v>
      </c>
      <c r="L3698" s="16">
        <f t="shared" si="34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5"/>
        <v>1.55</v>
      </c>
      <c r="R3698" s="8">
        <f t="shared" si="342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14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343"/>
        <v>42500.465833333335</v>
      </c>
      <c r="K3699">
        <v>1461064248</v>
      </c>
      <c r="L3699" s="16">
        <f t="shared" si="34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5"/>
        <v>1.08</v>
      </c>
      <c r="R3699" s="8">
        <f t="shared" si="342"/>
        <v>72</v>
      </c>
      <c r="S3699" t="str">
        <f t="shared" si="346"/>
        <v>theater</v>
      </c>
      <c r="T3699" t="str">
        <f t="shared" si="347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14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343"/>
        <v>42431.806562500002</v>
      </c>
      <c r="K3700">
        <v>1454354487</v>
      </c>
      <c r="L3700" s="16">
        <f t="shared" si="34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5"/>
        <v>1.1052</v>
      </c>
      <c r="R3700" s="8">
        <f t="shared" si="342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14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343"/>
        <v>41927.602037037039</v>
      </c>
      <c r="K3701">
        <v>1410791216</v>
      </c>
      <c r="L3701" s="16">
        <f t="shared" si="34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5"/>
        <v>1.008</v>
      </c>
      <c r="R3701" s="8">
        <f t="shared" si="342"/>
        <v>63</v>
      </c>
      <c r="S3701" t="str">
        <f t="shared" si="346"/>
        <v>theater</v>
      </c>
      <c r="T3701" t="str">
        <f t="shared" si="347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14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343"/>
        <v>41912.666666666664</v>
      </c>
      <c r="K3702">
        <v>1409493800</v>
      </c>
      <c r="L3702" s="16">
        <f t="shared" si="34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5"/>
        <v>1.212</v>
      </c>
      <c r="R3702" s="8">
        <f t="shared" si="342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14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343"/>
        <v>42159.541585648149</v>
      </c>
      <c r="K3703">
        <v>1430830793</v>
      </c>
      <c r="L3703" s="16">
        <f t="shared" si="34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5"/>
        <v>1.0033333333333334</v>
      </c>
      <c r="R3703" s="8">
        <f t="shared" si="342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14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343"/>
        <v>42561.957638888889</v>
      </c>
      <c r="K3704">
        <v>1464958484</v>
      </c>
      <c r="L3704" s="16">
        <f t="shared" si="34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5"/>
        <v>1.0916666666666666</v>
      </c>
      <c r="R3704" s="8">
        <f t="shared" si="342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14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343"/>
        <v>42595.290972222225</v>
      </c>
      <c r="K3705">
        <v>1467720388</v>
      </c>
      <c r="L3705" s="16">
        <f t="shared" si="34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5"/>
        <v>1.2342857142857142</v>
      </c>
      <c r="R3705" s="8">
        <f t="shared" si="342"/>
        <v>43.2</v>
      </c>
      <c r="S3705" t="str">
        <f t="shared" si="346"/>
        <v>theater</v>
      </c>
      <c r="T3705" t="str">
        <f t="shared" si="347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14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343"/>
        <v>42521.689745370371</v>
      </c>
      <c r="K3706">
        <v>1459528394</v>
      </c>
      <c r="L3706" s="16">
        <f t="shared" si="34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5"/>
        <v>1.3633666666666666</v>
      </c>
      <c r="R3706" s="8">
        <f t="shared" si="342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14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343"/>
        <v>41813.75</v>
      </c>
      <c r="K3707">
        <v>1401714114</v>
      </c>
      <c r="L3707" s="16">
        <f t="shared" si="34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5"/>
        <v>1.0346657233816767</v>
      </c>
      <c r="R3707" s="8">
        <f t="shared" si="342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14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343"/>
        <v>41894.913761574076</v>
      </c>
      <c r="K3708">
        <v>1409262949</v>
      </c>
      <c r="L3708" s="16">
        <f t="shared" si="34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5"/>
        <v>1.2133333333333334</v>
      </c>
      <c r="R3708" s="8">
        <f t="shared" si="342"/>
        <v>140</v>
      </c>
      <c r="S3708" t="str">
        <f t="shared" si="346"/>
        <v>theater</v>
      </c>
      <c r="T3708" t="str">
        <f t="shared" si="347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14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343"/>
        <v>42573.226388888885</v>
      </c>
      <c r="K3709">
        <v>1467335378</v>
      </c>
      <c r="L3709" s="16">
        <f t="shared" si="34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5"/>
        <v>1.86</v>
      </c>
      <c r="R3709" s="8">
        <f t="shared" si="342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14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343"/>
        <v>41824.142199074071</v>
      </c>
      <c r="K3710">
        <v>1403234686</v>
      </c>
      <c r="L3710" s="16">
        <f t="shared" si="34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5"/>
        <v>3</v>
      </c>
      <c r="R3710" s="8">
        <f t="shared" si="342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14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343"/>
        <v>41815.707708333335</v>
      </c>
      <c r="K3711">
        <v>1401123546</v>
      </c>
      <c r="L3711" s="16">
        <f t="shared" si="34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5"/>
        <v>1.0825</v>
      </c>
      <c r="R3711" s="8">
        <f t="shared" si="342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14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343"/>
        <v>42097.576249999998</v>
      </c>
      <c r="K3712">
        <v>1425908988</v>
      </c>
      <c r="L3712" s="16">
        <f t="shared" si="34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5"/>
        <v>1.4115384615384616</v>
      </c>
      <c r="R3712" s="8">
        <f t="shared" si="342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14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343"/>
        <v>41805.666666666664</v>
      </c>
      <c r="K3713">
        <v>1400606573</v>
      </c>
      <c r="L3713" s="16">
        <f t="shared" si="34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5"/>
        <v>1.1399999999999999</v>
      </c>
      <c r="R3713" s="8">
        <f t="shared" si="342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14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si="343"/>
        <v>42155.290972222225</v>
      </c>
      <c r="K3714">
        <v>1431230867</v>
      </c>
      <c r="L3714" s="16">
        <f t="shared" si="34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5"/>
        <v>1.5373333333333334</v>
      </c>
      <c r="R3714" s="8">
        <f t="shared" ref="R3714:R3777" si="348">pledged/backers_count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14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ref="J3715:J3778" si="349">(((I3715/60)/60)/24)+DATE(1970,1,1)</f>
        <v>42525.738032407404</v>
      </c>
      <c r="K3715">
        <v>1463334166</v>
      </c>
      <c r="L3715" s="16">
        <f t="shared" ref="L3715:L3778" si="350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1">E3715/D3715</f>
        <v>1.0149999999999999</v>
      </c>
      <c r="R3715" s="8">
        <f t="shared" si="348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14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349"/>
        <v>42150.165972222225</v>
      </c>
      <c r="K3716">
        <v>1429881667</v>
      </c>
      <c r="L3716" s="16">
        <f t="shared" si="350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1"/>
        <v>1.0235000000000001</v>
      </c>
      <c r="R3716" s="8">
        <f t="shared" si="348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14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349"/>
        <v>42094.536111111112</v>
      </c>
      <c r="K3717">
        <v>1422834819</v>
      </c>
      <c r="L3717" s="16">
        <f t="shared" si="350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1"/>
        <v>1.0257142857142858</v>
      </c>
      <c r="R3717" s="8">
        <f t="shared" si="348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14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349"/>
        <v>42390.887835648144</v>
      </c>
      <c r="K3718">
        <v>1450819109</v>
      </c>
      <c r="L3718" s="16">
        <f t="shared" si="350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1"/>
        <v>1.5575000000000001</v>
      </c>
      <c r="R3718" s="8">
        <f t="shared" si="348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14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349"/>
        <v>42133.866307870368</v>
      </c>
      <c r="K3719">
        <v>1428526049</v>
      </c>
      <c r="L3719" s="16">
        <f t="shared" si="350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1"/>
        <v>1.0075000000000001</v>
      </c>
      <c r="R3719" s="8">
        <f t="shared" si="348"/>
        <v>310</v>
      </c>
      <c r="S3719" t="str">
        <f t="shared" si="352"/>
        <v>theater</v>
      </c>
      <c r="T3719" t="str">
        <f t="shared" si="353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14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349"/>
        <v>42062.716145833328</v>
      </c>
      <c r="K3720">
        <v>1422465075</v>
      </c>
      <c r="L3720" s="16">
        <f t="shared" si="350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1"/>
        <v>2.3940000000000001</v>
      </c>
      <c r="R3720" s="8">
        <f t="shared" si="348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14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349"/>
        <v>42177.729930555557</v>
      </c>
      <c r="K3721">
        <v>1432402266</v>
      </c>
      <c r="L3721" s="16">
        <f t="shared" si="350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1"/>
        <v>2.1</v>
      </c>
      <c r="R3721" s="8">
        <f t="shared" si="348"/>
        <v>105</v>
      </c>
      <c r="S3721" t="str">
        <f t="shared" si="352"/>
        <v>theater</v>
      </c>
      <c r="T3721" t="str">
        <f t="shared" si="353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14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349"/>
        <v>42187.993125000001</v>
      </c>
      <c r="K3722">
        <v>1433980206</v>
      </c>
      <c r="L3722" s="16">
        <f t="shared" si="350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1"/>
        <v>1.0451515151515152</v>
      </c>
      <c r="R3722" s="8">
        <f t="shared" si="348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14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349"/>
        <v>41948.977824074071</v>
      </c>
      <c r="K3723">
        <v>1413412084</v>
      </c>
      <c r="L3723" s="16">
        <f t="shared" si="350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1"/>
        <v>1.008</v>
      </c>
      <c r="R3723" s="8">
        <f t="shared" si="348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14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349"/>
        <v>42411.957638888889</v>
      </c>
      <c r="K3724">
        <v>1452614847</v>
      </c>
      <c r="L3724" s="16">
        <f t="shared" si="350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1"/>
        <v>1.1120000000000001</v>
      </c>
      <c r="R3724" s="8">
        <f t="shared" si="348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14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349"/>
        <v>41973.794699074075</v>
      </c>
      <c r="K3725">
        <v>1414778662</v>
      </c>
      <c r="L3725" s="16">
        <f t="shared" si="350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1"/>
        <v>1.0204444444444445</v>
      </c>
      <c r="R3725" s="8">
        <f t="shared" si="348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14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349"/>
        <v>42494.958333333328</v>
      </c>
      <c r="K3726">
        <v>1459856860</v>
      </c>
      <c r="L3726" s="16">
        <f t="shared" si="350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1"/>
        <v>1.0254767441860466</v>
      </c>
      <c r="R3726" s="8">
        <f t="shared" si="348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14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349"/>
        <v>42418.895833333328</v>
      </c>
      <c r="K3727">
        <v>1454366467</v>
      </c>
      <c r="L3727" s="16">
        <f t="shared" si="350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1"/>
        <v>1.27</v>
      </c>
      <c r="R3727" s="8">
        <f t="shared" si="348"/>
        <v>25.4</v>
      </c>
      <c r="S3727" t="str">
        <f t="shared" si="352"/>
        <v>theater</v>
      </c>
      <c r="T3727" t="str">
        <f t="shared" si="353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14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349"/>
        <v>42489.875</v>
      </c>
      <c r="K3728">
        <v>1459567371</v>
      </c>
      <c r="L3728" s="16">
        <f t="shared" si="350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1"/>
        <v>3.3870588235294119</v>
      </c>
      <c r="R3728" s="8">
        <f t="shared" si="348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14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349"/>
        <v>42663.204861111109</v>
      </c>
      <c r="K3729">
        <v>1474273294</v>
      </c>
      <c r="L3729" s="16">
        <f t="shared" si="350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1"/>
        <v>1.0075000000000001</v>
      </c>
      <c r="R3729" s="8">
        <f t="shared" si="348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4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349"/>
        <v>42235.171018518522</v>
      </c>
      <c r="K3730">
        <v>1437365176</v>
      </c>
      <c r="L3730" s="16">
        <f t="shared" si="350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1"/>
        <v>9.3100000000000002E-2</v>
      </c>
      <c r="R3730" s="8">
        <f t="shared" si="348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4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349"/>
        <v>42086.16333333333</v>
      </c>
      <c r="K3731">
        <v>1423198512</v>
      </c>
      <c r="L3731" s="16">
        <f t="shared" si="350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1"/>
        <v>7.2400000000000006E-2</v>
      </c>
      <c r="R3731" s="8">
        <f t="shared" si="348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4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349"/>
        <v>42233.677766203706</v>
      </c>
      <c r="K3732">
        <v>1437236159</v>
      </c>
      <c r="L3732" s="16">
        <f t="shared" si="350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1"/>
        <v>0.1</v>
      </c>
      <c r="R3732" s="8">
        <f t="shared" si="348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4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349"/>
        <v>42014.140972222223</v>
      </c>
      <c r="K3733">
        <v>1418234646</v>
      </c>
      <c r="L3733" s="16">
        <f t="shared" si="350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1"/>
        <v>0.11272727272727273</v>
      </c>
      <c r="R3733" s="8">
        <f t="shared" si="348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4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349"/>
        <v>42028.5</v>
      </c>
      <c r="K3734">
        <v>1416932133</v>
      </c>
      <c r="L3734" s="16">
        <f t="shared" si="350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1"/>
        <v>0.15411764705882353</v>
      </c>
      <c r="R3734" s="8">
        <f t="shared" si="348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4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349"/>
        <v>42112.9375</v>
      </c>
      <c r="K3735">
        <v>1428539708</v>
      </c>
      <c r="L3735" s="16">
        <f t="shared" si="350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1"/>
        <v>0</v>
      </c>
      <c r="R3735" s="8" t="e">
        <f t="shared" si="348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4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349"/>
        <v>42149.901574074072</v>
      </c>
      <c r="K3736">
        <v>1427405896</v>
      </c>
      <c r="L3736" s="16">
        <f t="shared" si="350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1"/>
        <v>0.28466666666666668</v>
      </c>
      <c r="R3736" s="8">
        <f t="shared" si="348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4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349"/>
        <v>42152.693159722221</v>
      </c>
      <c r="K3737">
        <v>1430239089</v>
      </c>
      <c r="L3737" s="16">
        <f t="shared" si="350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1"/>
        <v>0.13333333333333333</v>
      </c>
      <c r="R3737" s="8">
        <f t="shared" si="348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4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349"/>
        <v>42086.75</v>
      </c>
      <c r="K3738">
        <v>1423847093</v>
      </c>
      <c r="L3738" s="16">
        <f t="shared" si="350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1"/>
        <v>6.6666666666666671E-3</v>
      </c>
      <c r="R3738" s="8">
        <f t="shared" si="348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4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349"/>
        <v>42320.290972222225</v>
      </c>
      <c r="K3739">
        <v>1445358903</v>
      </c>
      <c r="L3739" s="16">
        <f t="shared" si="350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1"/>
        <v>0.21428571428571427</v>
      </c>
      <c r="R3739" s="8">
        <f t="shared" si="348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4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349"/>
        <v>41835.916666666664</v>
      </c>
      <c r="K3740">
        <v>1403562705</v>
      </c>
      <c r="L3740" s="16">
        <f t="shared" si="350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1"/>
        <v>0.18</v>
      </c>
      <c r="R3740" s="8">
        <f t="shared" si="348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4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349"/>
        <v>42568.449861111112</v>
      </c>
      <c r="K3741">
        <v>1467024468</v>
      </c>
      <c r="L3741" s="16">
        <f t="shared" si="350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1"/>
        <v>0.20125000000000001</v>
      </c>
      <c r="R3741" s="8">
        <f t="shared" si="348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4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349"/>
        <v>41863.079143518517</v>
      </c>
      <c r="K3742">
        <v>1405217355</v>
      </c>
      <c r="L3742" s="16">
        <f t="shared" si="350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1"/>
        <v>0.17899999999999999</v>
      </c>
      <c r="R3742" s="8">
        <f t="shared" si="348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4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349"/>
        <v>42355.920717592591</v>
      </c>
      <c r="K3743">
        <v>1447797950</v>
      </c>
      <c r="L3743" s="16">
        <f t="shared" si="350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1"/>
        <v>0</v>
      </c>
      <c r="R3743" s="8" t="e">
        <f t="shared" si="348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4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349"/>
        <v>41888.214629629627</v>
      </c>
      <c r="K3744">
        <v>1407388144</v>
      </c>
      <c r="L3744" s="16">
        <f t="shared" si="350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1"/>
        <v>0.02</v>
      </c>
      <c r="R3744" s="8">
        <f t="shared" si="348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4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349"/>
        <v>41823.710231481484</v>
      </c>
      <c r="K3745">
        <v>1401814964</v>
      </c>
      <c r="L3745" s="16">
        <f t="shared" si="350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1"/>
        <v>0</v>
      </c>
      <c r="R3745" s="8" t="e">
        <f t="shared" si="348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4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349"/>
        <v>41825.165972222225</v>
      </c>
      <c r="K3746">
        <v>1401823952</v>
      </c>
      <c r="L3746" s="16">
        <f t="shared" si="350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1"/>
        <v>0</v>
      </c>
      <c r="R3746" s="8" t="e">
        <f t="shared" si="348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4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349"/>
        <v>41861.697939814818</v>
      </c>
      <c r="K3747">
        <v>1405097102</v>
      </c>
      <c r="L3747" s="16">
        <f t="shared" si="350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1"/>
        <v>0.1</v>
      </c>
      <c r="R3747" s="8">
        <f t="shared" si="348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4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349"/>
        <v>42651.389340277776</v>
      </c>
      <c r="K3748">
        <v>1473326439</v>
      </c>
      <c r="L3748" s="16">
        <f t="shared" si="350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1"/>
        <v>2.3764705882352941E-2</v>
      </c>
      <c r="R3748" s="8">
        <f t="shared" si="348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4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349"/>
        <v>42190.957638888889</v>
      </c>
      <c r="K3749">
        <v>1433833896</v>
      </c>
      <c r="L3749" s="16">
        <f t="shared" si="350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1"/>
        <v>0.01</v>
      </c>
      <c r="R3749" s="8">
        <f t="shared" si="348"/>
        <v>25</v>
      </c>
      <c r="S3749" t="str">
        <f t="shared" si="352"/>
        <v>theater</v>
      </c>
      <c r="T3749" t="str">
        <f t="shared" si="353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14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349"/>
        <v>42416.249305555553</v>
      </c>
      <c r="K3750">
        <v>1453827436</v>
      </c>
      <c r="L3750" s="16">
        <f t="shared" si="350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1"/>
        <v>1.0351999999999999</v>
      </c>
      <c r="R3750" s="8">
        <f t="shared" si="348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14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349"/>
        <v>42489.165972222225</v>
      </c>
      <c r="K3751">
        <v>1459220588</v>
      </c>
      <c r="L3751" s="16">
        <f t="shared" si="350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1"/>
        <v>1.05</v>
      </c>
      <c r="R3751" s="8">
        <f t="shared" si="348"/>
        <v>75</v>
      </c>
      <c r="S3751" t="str">
        <f t="shared" si="352"/>
        <v>theater</v>
      </c>
      <c r="T3751" t="str">
        <f t="shared" si="353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14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349"/>
        <v>42045.332638888889</v>
      </c>
      <c r="K3752">
        <v>1421105608</v>
      </c>
      <c r="L3752" s="16">
        <f t="shared" si="350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1"/>
        <v>1.0044999999999999</v>
      </c>
      <c r="R3752" s="8">
        <f t="shared" si="348"/>
        <v>215.25</v>
      </c>
      <c r="S3752" t="str">
        <f t="shared" si="352"/>
        <v>theater</v>
      </c>
      <c r="T3752" t="str">
        <f t="shared" si="353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14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349"/>
        <v>42462.993900462956</v>
      </c>
      <c r="K3753">
        <v>1454460673</v>
      </c>
      <c r="L3753" s="16">
        <f t="shared" si="350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1"/>
        <v>1.3260000000000001</v>
      </c>
      <c r="R3753" s="8">
        <f t="shared" si="348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14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349"/>
        <v>42659.875</v>
      </c>
      <c r="K3754">
        <v>1473189335</v>
      </c>
      <c r="L3754" s="16">
        <f t="shared" si="350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1"/>
        <v>1.1299999999999999</v>
      </c>
      <c r="R3754" s="8">
        <f t="shared" si="348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14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349"/>
        <v>42158</v>
      </c>
      <c r="K3755">
        <v>1430768800</v>
      </c>
      <c r="L3755" s="16">
        <f t="shared" si="350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1"/>
        <v>1.0334000000000001</v>
      </c>
      <c r="R3755" s="8">
        <f t="shared" si="348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14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349"/>
        <v>41846.207638888889</v>
      </c>
      <c r="K3756">
        <v>1403125737</v>
      </c>
      <c r="L3756" s="16">
        <f t="shared" si="350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1"/>
        <v>1.2</v>
      </c>
      <c r="R3756" s="8">
        <f t="shared" si="348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14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349"/>
        <v>42475.866979166662</v>
      </c>
      <c r="K3757">
        <v>1458161307</v>
      </c>
      <c r="L3757" s="16">
        <f t="shared" si="350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1"/>
        <v>1.2963636363636364</v>
      </c>
      <c r="R3757" s="8">
        <f t="shared" si="348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14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349"/>
        <v>41801.814791666664</v>
      </c>
      <c r="K3758">
        <v>1399923198</v>
      </c>
      <c r="L3758" s="16">
        <f t="shared" si="350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1"/>
        <v>1.0111111111111111</v>
      </c>
      <c r="R3758" s="8">
        <f t="shared" si="348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14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349"/>
        <v>41974.850868055553</v>
      </c>
      <c r="K3759">
        <v>1415737515</v>
      </c>
      <c r="L3759" s="16">
        <f t="shared" si="350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1"/>
        <v>1.0851428571428572</v>
      </c>
      <c r="R3759" s="8">
        <f t="shared" si="348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14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349"/>
        <v>41778.208333333336</v>
      </c>
      <c r="K3760">
        <v>1397819938</v>
      </c>
      <c r="L3760" s="16">
        <f t="shared" si="350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1"/>
        <v>1.0233333333333334</v>
      </c>
      <c r="R3760" s="8">
        <f t="shared" si="348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14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349"/>
        <v>42242.108252314814</v>
      </c>
      <c r="K3761">
        <v>1435372553</v>
      </c>
      <c r="L3761" s="16">
        <f t="shared" si="350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1"/>
        <v>1.1024425000000002</v>
      </c>
      <c r="R3761" s="8">
        <f t="shared" si="348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14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349"/>
        <v>41764.525300925925</v>
      </c>
      <c r="K3762">
        <v>1397133386</v>
      </c>
      <c r="L3762" s="16">
        <f t="shared" si="350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1"/>
        <v>1.010154</v>
      </c>
      <c r="R3762" s="8">
        <f t="shared" si="348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14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349"/>
        <v>42226.958333333328</v>
      </c>
      <c r="K3763">
        <v>1434625937</v>
      </c>
      <c r="L3763" s="16">
        <f t="shared" si="350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1"/>
        <v>1</v>
      </c>
      <c r="R3763" s="8">
        <f t="shared" si="348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14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349"/>
        <v>42218.813530092593</v>
      </c>
      <c r="K3764">
        <v>1436383889</v>
      </c>
      <c r="L3764" s="16">
        <f t="shared" si="350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1"/>
        <v>1.0624</v>
      </c>
      <c r="R3764" s="8">
        <f t="shared" si="348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14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349"/>
        <v>42095.708634259259</v>
      </c>
      <c r="K3765">
        <v>1425319226</v>
      </c>
      <c r="L3765" s="16">
        <f t="shared" si="350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1"/>
        <v>1</v>
      </c>
      <c r="R3765" s="8">
        <f t="shared" si="348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14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349"/>
        <v>42519.024999999994</v>
      </c>
      <c r="K3766">
        <v>1462824832</v>
      </c>
      <c r="L3766" s="16">
        <f t="shared" si="350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1"/>
        <v>1</v>
      </c>
      <c r="R3766" s="8">
        <f t="shared" si="348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14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349"/>
        <v>41850.776412037041</v>
      </c>
      <c r="K3767">
        <v>1404153482</v>
      </c>
      <c r="L3767" s="16">
        <f t="shared" si="350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1"/>
        <v>1.1345714285714286</v>
      </c>
      <c r="R3767" s="8">
        <f t="shared" si="348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14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349"/>
        <v>41823.167187500003</v>
      </c>
      <c r="K3768">
        <v>1401336045</v>
      </c>
      <c r="L3768" s="16">
        <f t="shared" si="350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1"/>
        <v>1.0265010000000001</v>
      </c>
      <c r="R3768" s="8">
        <f t="shared" si="348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14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349"/>
        <v>42064.207638888889</v>
      </c>
      <c r="K3769">
        <v>1423960097</v>
      </c>
      <c r="L3769" s="16">
        <f t="shared" si="350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1"/>
        <v>1.1675</v>
      </c>
      <c r="R3769" s="8">
        <f t="shared" si="348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14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349"/>
        <v>41802.727893518517</v>
      </c>
      <c r="K3770">
        <v>1400002090</v>
      </c>
      <c r="L3770" s="16">
        <f t="shared" si="350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1"/>
        <v>1.0765274999999999</v>
      </c>
      <c r="R3770" s="8">
        <f t="shared" si="348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14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349"/>
        <v>42475.598136574074</v>
      </c>
      <c r="K3771">
        <v>1458138079</v>
      </c>
      <c r="L3771" s="16">
        <f t="shared" si="350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1"/>
        <v>1</v>
      </c>
      <c r="R3771" s="8">
        <f t="shared" si="348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14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349"/>
        <v>42168.930671296301</v>
      </c>
      <c r="K3772">
        <v>1431642010</v>
      </c>
      <c r="L3772" s="16">
        <f t="shared" si="350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1"/>
        <v>1</v>
      </c>
      <c r="R3772" s="8">
        <f t="shared" si="348"/>
        <v>100</v>
      </c>
      <c r="S3772" t="str">
        <f t="shared" si="352"/>
        <v>theater</v>
      </c>
      <c r="T3772" t="str">
        <f t="shared" si="353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14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349"/>
        <v>42508</v>
      </c>
      <c r="K3773">
        <v>1462307652</v>
      </c>
      <c r="L3773" s="16">
        <f t="shared" si="350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1"/>
        <v>1.46</v>
      </c>
      <c r="R3773" s="8">
        <f t="shared" si="348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14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349"/>
        <v>42703.25</v>
      </c>
      <c r="K3774">
        <v>1478616506</v>
      </c>
      <c r="L3774" s="16">
        <f t="shared" si="350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1"/>
        <v>1.1020000000000001</v>
      </c>
      <c r="R3774" s="8">
        <f t="shared" si="348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14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349"/>
        <v>42689.088888888888</v>
      </c>
      <c r="K3775">
        <v>1476317247</v>
      </c>
      <c r="L3775" s="16">
        <f t="shared" si="350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1"/>
        <v>1.0820000000000001</v>
      </c>
      <c r="R3775" s="8">
        <f t="shared" si="348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14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349"/>
        <v>42103.792303240742</v>
      </c>
      <c r="K3776">
        <v>1427223655</v>
      </c>
      <c r="L3776" s="16">
        <f t="shared" si="350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1"/>
        <v>1</v>
      </c>
      <c r="R3776" s="8">
        <f t="shared" si="348"/>
        <v>100</v>
      </c>
      <c r="S3776" t="str">
        <f t="shared" si="352"/>
        <v>theater</v>
      </c>
      <c r="T3776" t="str">
        <f t="shared" si="353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14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349"/>
        <v>42103.166666666672</v>
      </c>
      <c r="K3777">
        <v>1426199843</v>
      </c>
      <c r="L3777" s="16">
        <f t="shared" si="350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1"/>
        <v>1.0024999999999999</v>
      </c>
      <c r="R3777" s="8">
        <f t="shared" si="348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14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si="349"/>
        <v>41852.041666666664</v>
      </c>
      <c r="K3778">
        <v>1403599778</v>
      </c>
      <c r="L3778" s="16">
        <f t="shared" si="350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1"/>
        <v>1.0671250000000001</v>
      </c>
      <c r="R3778" s="8">
        <f t="shared" ref="R3778:R3841" si="354">pledged/backers_count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14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ref="J3779:J3842" si="355">(((I3779/60)/60)/24)+DATE(1970,1,1)</f>
        <v>41909.166666666664</v>
      </c>
      <c r="K3779">
        <v>1409884821</v>
      </c>
      <c r="L3779" s="16">
        <f t="shared" ref="L3779:L3842" si="35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7">E3779/D3779</f>
        <v>1.4319999999999999</v>
      </c>
      <c r="R3779" s="8">
        <f t="shared" si="354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14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355"/>
        <v>42049.819212962961</v>
      </c>
      <c r="K3780">
        <v>1418758780</v>
      </c>
      <c r="L3780" s="16">
        <f t="shared" si="35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7"/>
        <v>1.0504166666666668</v>
      </c>
      <c r="R3780" s="8">
        <f t="shared" si="354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14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355"/>
        <v>42455.693750000006</v>
      </c>
      <c r="K3781">
        <v>1456421940</v>
      </c>
      <c r="L3781" s="16">
        <f t="shared" si="35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7"/>
        <v>1.0398000000000001</v>
      </c>
      <c r="R3781" s="8">
        <f t="shared" si="354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14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355"/>
        <v>42198.837499999994</v>
      </c>
      <c r="K3782">
        <v>1433999785</v>
      </c>
      <c r="L3782" s="16">
        <f t="shared" si="35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7"/>
        <v>1.2</v>
      </c>
      <c r="R3782" s="8">
        <f t="shared" si="354"/>
        <v>100</v>
      </c>
      <c r="S3782" t="str">
        <f t="shared" si="358"/>
        <v>theater</v>
      </c>
      <c r="T3782" t="str">
        <f t="shared" si="359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14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355"/>
        <v>41890.882928240739</v>
      </c>
      <c r="K3783">
        <v>1408050685</v>
      </c>
      <c r="L3783" s="16">
        <f t="shared" si="35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7"/>
        <v>1.0966666666666667</v>
      </c>
      <c r="R3783" s="8">
        <f t="shared" si="354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14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355"/>
        <v>42575.958333333328</v>
      </c>
      <c r="K3784">
        <v>1466887297</v>
      </c>
      <c r="L3784" s="16">
        <f t="shared" si="35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7"/>
        <v>1.0175000000000001</v>
      </c>
      <c r="R3784" s="8">
        <f t="shared" si="354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14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355"/>
        <v>42444.666666666672</v>
      </c>
      <c r="K3785">
        <v>1455938520</v>
      </c>
      <c r="L3785" s="16">
        <f t="shared" si="35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7"/>
        <v>1.2891666666666666</v>
      </c>
      <c r="R3785" s="8">
        <f t="shared" si="354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14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355"/>
        <v>42561.980694444443</v>
      </c>
      <c r="K3786">
        <v>1465601532</v>
      </c>
      <c r="L3786" s="16">
        <f t="shared" si="35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7"/>
        <v>1.1499999999999999</v>
      </c>
      <c r="R3786" s="8">
        <f t="shared" si="354"/>
        <v>115</v>
      </c>
      <c r="S3786" t="str">
        <f t="shared" si="358"/>
        <v>theater</v>
      </c>
      <c r="T3786" t="str">
        <f t="shared" si="359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14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355"/>
        <v>42584.418749999997</v>
      </c>
      <c r="K3787">
        <v>1467040769</v>
      </c>
      <c r="L3787" s="16">
        <f t="shared" si="35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7"/>
        <v>1.5075000000000001</v>
      </c>
      <c r="R3787" s="8">
        <f t="shared" si="354"/>
        <v>100.5</v>
      </c>
      <c r="S3787" t="str">
        <f t="shared" si="358"/>
        <v>theater</v>
      </c>
      <c r="T3787" t="str">
        <f t="shared" si="359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14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355"/>
        <v>42517.037905092591</v>
      </c>
      <c r="K3788">
        <v>1461718475</v>
      </c>
      <c r="L3788" s="16">
        <f t="shared" si="35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7"/>
        <v>1.1096666666666666</v>
      </c>
      <c r="R3788" s="8">
        <f t="shared" si="354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14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355"/>
        <v>42196.165972222225</v>
      </c>
      <c r="K3789">
        <v>1434113406</v>
      </c>
      <c r="L3789" s="16">
        <f t="shared" si="35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7"/>
        <v>1.0028571428571429</v>
      </c>
      <c r="R3789" s="8">
        <f t="shared" si="354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4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355"/>
        <v>42361.679166666669</v>
      </c>
      <c r="K3790">
        <v>1448469719</v>
      </c>
      <c r="L3790" s="16">
        <f t="shared" si="35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7"/>
        <v>6.6666666666666671E-3</v>
      </c>
      <c r="R3790" s="8">
        <f t="shared" si="354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4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355"/>
        <v>42170.798819444448</v>
      </c>
      <c r="K3791">
        <v>1431630618</v>
      </c>
      <c r="L3791" s="16">
        <f t="shared" si="35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7"/>
        <v>3.267605633802817E-2</v>
      </c>
      <c r="R3791" s="8">
        <f t="shared" si="354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4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355"/>
        <v>42696.708599537036</v>
      </c>
      <c r="K3792">
        <v>1477238423</v>
      </c>
      <c r="L3792" s="16">
        <f t="shared" si="35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7"/>
        <v>0</v>
      </c>
      <c r="R3792" s="8" t="e">
        <f t="shared" si="354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4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355"/>
        <v>41826.692037037035</v>
      </c>
      <c r="K3793">
        <v>1399480592</v>
      </c>
      <c r="L3793" s="16">
        <f t="shared" si="35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7"/>
        <v>0</v>
      </c>
      <c r="R3793" s="8" t="e">
        <f t="shared" si="354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4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355"/>
        <v>42200.447013888886</v>
      </c>
      <c r="K3794">
        <v>1434365022</v>
      </c>
      <c r="L3794" s="16">
        <f t="shared" si="35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7"/>
        <v>2.8E-3</v>
      </c>
      <c r="R3794" s="8">
        <f t="shared" si="354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4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355"/>
        <v>41989.938993055555</v>
      </c>
      <c r="K3795">
        <v>1416954729</v>
      </c>
      <c r="L3795" s="16">
        <f t="shared" si="35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7"/>
        <v>0.59657142857142853</v>
      </c>
      <c r="R3795" s="8">
        <f t="shared" si="354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4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355"/>
        <v>42162.58048611111</v>
      </c>
      <c r="K3796">
        <v>1431093354</v>
      </c>
      <c r="L3796" s="16">
        <f t="shared" si="35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7"/>
        <v>0.01</v>
      </c>
      <c r="R3796" s="8">
        <f t="shared" si="354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4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355"/>
        <v>42244.9375</v>
      </c>
      <c r="K3797">
        <v>1437042490</v>
      </c>
      <c r="L3797" s="16">
        <f t="shared" si="35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7"/>
        <v>1.6666666666666666E-2</v>
      </c>
      <c r="R3797" s="8">
        <f t="shared" si="354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4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355"/>
        <v>42749.029583333337</v>
      </c>
      <c r="K3798">
        <v>1479170556</v>
      </c>
      <c r="L3798" s="16">
        <f t="shared" si="35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7"/>
        <v>4.4444444444444447E-5</v>
      </c>
      <c r="R3798" s="8">
        <f t="shared" si="354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4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355"/>
        <v>42114.881539351853</v>
      </c>
      <c r="K3799">
        <v>1426972165</v>
      </c>
      <c r="L3799" s="16">
        <f t="shared" si="35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7"/>
        <v>0.89666666666666661</v>
      </c>
      <c r="R3799" s="8">
        <f t="shared" si="354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4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355"/>
        <v>41861.722777777781</v>
      </c>
      <c r="K3800">
        <v>1405099248</v>
      </c>
      <c r="L3800" s="16">
        <f t="shared" si="35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7"/>
        <v>1.4642857142857143E-2</v>
      </c>
      <c r="R3800" s="8">
        <f t="shared" si="354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4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355"/>
        <v>42440.93105324074</v>
      </c>
      <c r="K3801">
        <v>1455142843</v>
      </c>
      <c r="L3801" s="16">
        <f t="shared" si="35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7"/>
        <v>4.02E-2</v>
      </c>
      <c r="R3801" s="8">
        <f t="shared" si="354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4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355"/>
        <v>42015.207638888889</v>
      </c>
      <c r="K3802">
        <v>1418146883</v>
      </c>
      <c r="L3802" s="16">
        <f t="shared" si="35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7"/>
        <v>4.0045454545454544E-2</v>
      </c>
      <c r="R3802" s="8">
        <f t="shared" si="354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4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355"/>
        <v>42006.676111111112</v>
      </c>
      <c r="K3803">
        <v>1417536816</v>
      </c>
      <c r="L3803" s="16">
        <f t="shared" si="35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7"/>
        <v>8.5199999999999998E-2</v>
      </c>
      <c r="R3803" s="8">
        <f t="shared" si="354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4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355"/>
        <v>42299.126226851848</v>
      </c>
      <c r="K3804">
        <v>1442890906</v>
      </c>
      <c r="L3804" s="16">
        <f t="shared" si="35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7"/>
        <v>0</v>
      </c>
      <c r="R3804" s="8" t="e">
        <f t="shared" si="354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4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355"/>
        <v>42433.971851851849</v>
      </c>
      <c r="K3805">
        <v>1454541568</v>
      </c>
      <c r="L3805" s="16">
        <f t="shared" si="35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7"/>
        <v>0.19650000000000001</v>
      </c>
      <c r="R3805" s="8">
        <f t="shared" si="354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4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355"/>
        <v>42582.291666666672</v>
      </c>
      <c r="K3806">
        <v>1465172024</v>
      </c>
      <c r="L3806" s="16">
        <f t="shared" si="35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7"/>
        <v>0</v>
      </c>
      <c r="R3806" s="8" t="e">
        <f t="shared" si="354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4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355"/>
        <v>41909.887037037035</v>
      </c>
      <c r="K3807">
        <v>1406668640</v>
      </c>
      <c r="L3807" s="16">
        <f t="shared" si="35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7"/>
        <v>2.0000000000000002E-5</v>
      </c>
      <c r="R3807" s="8">
        <f t="shared" si="354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4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355"/>
        <v>41819.259039351848</v>
      </c>
      <c r="K3808">
        <v>1402294381</v>
      </c>
      <c r="L3808" s="16">
        <f t="shared" si="35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7"/>
        <v>6.6666666666666664E-4</v>
      </c>
      <c r="R3808" s="8">
        <f t="shared" si="354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4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355"/>
        <v>42097.909016203703</v>
      </c>
      <c r="K3809">
        <v>1427492939</v>
      </c>
      <c r="L3809" s="16">
        <f t="shared" si="35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7"/>
        <v>0.30333333333333334</v>
      </c>
      <c r="R3809" s="8">
        <f t="shared" si="354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14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355"/>
        <v>42119.412256944444</v>
      </c>
      <c r="K3810">
        <v>1424775219</v>
      </c>
      <c r="L3810" s="16">
        <f t="shared" si="35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7"/>
        <v>1</v>
      </c>
      <c r="R3810" s="8">
        <f t="shared" si="354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14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355"/>
        <v>41850.958333333336</v>
      </c>
      <c r="K3811">
        <v>1402403907</v>
      </c>
      <c r="L3811" s="16">
        <f t="shared" si="35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7"/>
        <v>1.0125</v>
      </c>
      <c r="R3811" s="8">
        <f t="shared" si="354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14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355"/>
        <v>42084.807384259257</v>
      </c>
      <c r="K3812">
        <v>1424377358</v>
      </c>
      <c r="L3812" s="16">
        <f t="shared" si="35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7"/>
        <v>1.2173333333333334</v>
      </c>
      <c r="R3812" s="8">
        <f t="shared" si="354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14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355"/>
        <v>42521.458333333328</v>
      </c>
      <c r="K3813">
        <v>1461769373</v>
      </c>
      <c r="L3813" s="16">
        <f t="shared" si="35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7"/>
        <v>3.3</v>
      </c>
      <c r="R3813" s="8">
        <f t="shared" si="354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14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355"/>
        <v>42156.165972222225</v>
      </c>
      <c r="K3814">
        <v>1429120908</v>
      </c>
      <c r="L3814" s="16">
        <f t="shared" si="35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7"/>
        <v>1.0954999999999999</v>
      </c>
      <c r="R3814" s="8">
        <f t="shared" si="354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14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355"/>
        <v>42535.904861111107</v>
      </c>
      <c r="K3815">
        <v>1462603021</v>
      </c>
      <c r="L3815" s="16">
        <f t="shared" si="35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7"/>
        <v>1.0095190476190474</v>
      </c>
      <c r="R3815" s="8">
        <f t="shared" si="354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14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355"/>
        <v>42095.165972222225</v>
      </c>
      <c r="K3816">
        <v>1424727712</v>
      </c>
      <c r="L3816" s="16">
        <f t="shared" si="35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7"/>
        <v>1.4013333333333333</v>
      </c>
      <c r="R3816" s="8">
        <f t="shared" si="354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14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355"/>
        <v>42236.958333333328</v>
      </c>
      <c r="K3817">
        <v>1437545657</v>
      </c>
      <c r="L3817" s="16">
        <f t="shared" si="35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7"/>
        <v>1.0000100000000001</v>
      </c>
      <c r="R3817" s="8">
        <f t="shared" si="354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14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355"/>
        <v>41837.690081018518</v>
      </c>
      <c r="K3818">
        <v>1403022823</v>
      </c>
      <c r="L3818" s="16">
        <f t="shared" si="35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7"/>
        <v>1.19238</v>
      </c>
      <c r="R3818" s="8">
        <f t="shared" si="354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14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355"/>
        <v>42301.165972222225</v>
      </c>
      <c r="K3819">
        <v>1444236216</v>
      </c>
      <c r="L3819" s="16">
        <f t="shared" si="35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7"/>
        <v>1.0725</v>
      </c>
      <c r="R3819" s="8">
        <f t="shared" si="354"/>
        <v>107.25</v>
      </c>
      <c r="S3819" t="str">
        <f t="shared" si="358"/>
        <v>theater</v>
      </c>
      <c r="T3819" t="str">
        <f t="shared" si="359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14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355"/>
        <v>42075.800717592589</v>
      </c>
      <c r="K3820">
        <v>1423599182</v>
      </c>
      <c r="L3820" s="16">
        <f t="shared" si="35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7"/>
        <v>2.2799999999999998</v>
      </c>
      <c r="R3820" s="8">
        <f t="shared" si="354"/>
        <v>57</v>
      </c>
      <c r="S3820" t="str">
        <f t="shared" si="358"/>
        <v>theater</v>
      </c>
      <c r="T3820" t="str">
        <f t="shared" si="359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14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355"/>
        <v>42202.876388888893</v>
      </c>
      <c r="K3821">
        <v>1435554104</v>
      </c>
      <c r="L3821" s="16">
        <f t="shared" si="35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7"/>
        <v>1.0640000000000001</v>
      </c>
      <c r="R3821" s="8">
        <f t="shared" si="354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14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355"/>
        <v>42190.651817129634</v>
      </c>
      <c r="K3822">
        <v>1433518717</v>
      </c>
      <c r="L3822" s="16">
        <f t="shared" si="35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7"/>
        <v>1.4333333333333333</v>
      </c>
      <c r="R3822" s="8">
        <f t="shared" si="354"/>
        <v>21.5</v>
      </c>
      <c r="S3822" t="str">
        <f t="shared" si="358"/>
        <v>theater</v>
      </c>
      <c r="T3822" t="str">
        <f t="shared" si="359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14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355"/>
        <v>42373.180636574078</v>
      </c>
      <c r="K3823">
        <v>1449116407</v>
      </c>
      <c r="L3823" s="16">
        <f t="shared" si="35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7"/>
        <v>1.0454285714285714</v>
      </c>
      <c r="R3823" s="8">
        <f t="shared" si="354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14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355"/>
        <v>42388.957638888889</v>
      </c>
      <c r="K3824">
        <v>1448136417</v>
      </c>
      <c r="L3824" s="16">
        <f t="shared" si="35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7"/>
        <v>1.1002000000000001</v>
      </c>
      <c r="R3824" s="8">
        <f t="shared" si="354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14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355"/>
        <v>42205.165972222225</v>
      </c>
      <c r="K3825">
        <v>1434405044</v>
      </c>
      <c r="L3825" s="16">
        <f t="shared" si="35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7"/>
        <v>1.06</v>
      </c>
      <c r="R3825" s="8">
        <f t="shared" si="354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14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355"/>
        <v>42583.570138888885</v>
      </c>
      <c r="K3826">
        <v>1469026903</v>
      </c>
      <c r="L3826" s="16">
        <f t="shared" si="35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7"/>
        <v>1.08</v>
      </c>
      <c r="R3826" s="8">
        <f t="shared" si="354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14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355"/>
        <v>42172.069606481484</v>
      </c>
      <c r="K3827">
        <v>1432690814</v>
      </c>
      <c r="L3827" s="16">
        <f t="shared" si="35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7"/>
        <v>1.0542</v>
      </c>
      <c r="R3827" s="8">
        <f t="shared" si="354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14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355"/>
        <v>42131.423541666663</v>
      </c>
      <c r="K3828">
        <v>1428401394</v>
      </c>
      <c r="L3828" s="16">
        <f t="shared" si="35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7"/>
        <v>1.1916666666666667</v>
      </c>
      <c r="R3828" s="8">
        <f t="shared" si="354"/>
        <v>27.5</v>
      </c>
      <c r="S3828" t="str">
        <f t="shared" si="358"/>
        <v>theater</v>
      </c>
      <c r="T3828" t="str">
        <f t="shared" si="359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14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355"/>
        <v>42090</v>
      </c>
      <c r="K3829">
        <v>1422656201</v>
      </c>
      <c r="L3829" s="16">
        <f t="shared" si="35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7"/>
        <v>1.5266666666666666</v>
      </c>
      <c r="R3829" s="8">
        <f t="shared" si="354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14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355"/>
        <v>42004.569293981483</v>
      </c>
      <c r="K3830">
        <v>1414845587</v>
      </c>
      <c r="L3830" s="16">
        <f t="shared" si="35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7"/>
        <v>1</v>
      </c>
      <c r="R3830" s="8">
        <f t="shared" si="354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14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355"/>
        <v>42613.865405092598</v>
      </c>
      <c r="K3831">
        <v>1470948371</v>
      </c>
      <c r="L3831" s="16">
        <f t="shared" si="35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7"/>
        <v>1.002</v>
      </c>
      <c r="R3831" s="8">
        <f t="shared" si="354"/>
        <v>62.625</v>
      </c>
      <c r="S3831" t="str">
        <f t="shared" si="358"/>
        <v>theater</v>
      </c>
      <c r="T3831" t="str">
        <f t="shared" si="359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14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355"/>
        <v>42517.740868055553</v>
      </c>
      <c r="K3832">
        <v>1463161611</v>
      </c>
      <c r="L3832" s="16">
        <f t="shared" si="35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7"/>
        <v>2.25</v>
      </c>
      <c r="R3832" s="8">
        <f t="shared" si="354"/>
        <v>75</v>
      </c>
      <c r="S3832" t="str">
        <f t="shared" si="358"/>
        <v>theater</v>
      </c>
      <c r="T3832" t="str">
        <f t="shared" si="359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14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355"/>
        <v>41948.890567129631</v>
      </c>
      <c r="K3833">
        <v>1413404545</v>
      </c>
      <c r="L3833" s="16">
        <f t="shared" si="35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7"/>
        <v>1.0602199999999999</v>
      </c>
      <c r="R3833" s="8">
        <f t="shared" si="354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14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355"/>
        <v>42420.114988425921</v>
      </c>
      <c r="K3834">
        <v>1452048335</v>
      </c>
      <c r="L3834" s="16">
        <f t="shared" si="35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7"/>
        <v>1.0466666666666666</v>
      </c>
      <c r="R3834" s="8">
        <f t="shared" si="354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14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355"/>
        <v>41974.797916666663</v>
      </c>
      <c r="K3835">
        <v>1416516972</v>
      </c>
      <c r="L3835" s="16">
        <f t="shared" si="35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7"/>
        <v>1.1666666666666667</v>
      </c>
      <c r="R3835" s="8">
        <f t="shared" si="354"/>
        <v>70</v>
      </c>
      <c r="S3835" t="str">
        <f t="shared" si="358"/>
        <v>theater</v>
      </c>
      <c r="T3835" t="str">
        <f t="shared" si="359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14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355"/>
        <v>42173.445219907408</v>
      </c>
      <c r="K3836">
        <v>1432032067</v>
      </c>
      <c r="L3836" s="16">
        <f t="shared" si="35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7"/>
        <v>1.0903333333333334</v>
      </c>
      <c r="R3836" s="8">
        <f t="shared" si="354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14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355"/>
        <v>42481.94222222222</v>
      </c>
      <c r="K3837">
        <v>1459463808</v>
      </c>
      <c r="L3837" s="16">
        <f t="shared" si="35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7"/>
        <v>1.6</v>
      </c>
      <c r="R3837" s="8">
        <f t="shared" si="354"/>
        <v>40</v>
      </c>
      <c r="S3837" t="str">
        <f t="shared" si="358"/>
        <v>theater</v>
      </c>
      <c r="T3837" t="str">
        <f t="shared" si="359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14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355"/>
        <v>42585.172916666663</v>
      </c>
      <c r="K3838">
        <v>1467497652</v>
      </c>
      <c r="L3838" s="16">
        <f t="shared" si="35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7"/>
        <v>1.125</v>
      </c>
      <c r="R3838" s="8">
        <f t="shared" si="354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14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355"/>
        <v>42188.765717592592</v>
      </c>
      <c r="K3839">
        <v>1432837358</v>
      </c>
      <c r="L3839" s="16">
        <f t="shared" si="35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7"/>
        <v>1.0209999999999999</v>
      </c>
      <c r="R3839" s="8">
        <f t="shared" si="354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14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355"/>
        <v>42146.710752314815</v>
      </c>
      <c r="K3840">
        <v>1429722209</v>
      </c>
      <c r="L3840" s="16">
        <f t="shared" si="35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7"/>
        <v>1.00824</v>
      </c>
      <c r="R3840" s="8">
        <f t="shared" si="354"/>
        <v>1008.24</v>
      </c>
      <c r="S3840" t="str">
        <f t="shared" si="358"/>
        <v>theater</v>
      </c>
      <c r="T3840" t="str">
        <f t="shared" si="359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14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355"/>
        <v>42215.142638888887</v>
      </c>
      <c r="K3841">
        <v>1433042724</v>
      </c>
      <c r="L3841" s="16">
        <f t="shared" si="35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7"/>
        <v>1.0125</v>
      </c>
      <c r="R3841" s="8">
        <f t="shared" si="354"/>
        <v>63.28125</v>
      </c>
      <c r="S3841" t="str">
        <f t="shared" si="358"/>
        <v>theater</v>
      </c>
      <c r="T3841" t="str">
        <f t="shared" si="359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14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si="355"/>
        <v>42457.660057870366</v>
      </c>
      <c r="K3842">
        <v>1457023829</v>
      </c>
      <c r="L3842" s="16">
        <f t="shared" si="35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7"/>
        <v>65</v>
      </c>
      <c r="R3842" s="8">
        <f t="shared" ref="R3842:R3905" si="360">pledged/backers_count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4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ref="J3843:J3906" si="361">(((I3843/60)/60)/24)+DATE(1970,1,1)</f>
        <v>41840.785729166666</v>
      </c>
      <c r="K3843">
        <v>1400698287</v>
      </c>
      <c r="L3843" s="16">
        <f t="shared" ref="L3843:L3906" si="36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3">E3843/D3843</f>
        <v>8.72E-2</v>
      </c>
      <c r="R3843" s="8">
        <f t="shared" si="360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4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361"/>
        <v>41770.493657407409</v>
      </c>
      <c r="K3844">
        <v>1397217052</v>
      </c>
      <c r="L3844" s="16">
        <f t="shared" si="36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3"/>
        <v>0.21940000000000001</v>
      </c>
      <c r="R3844" s="8">
        <f t="shared" si="360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4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361"/>
        <v>41791.072500000002</v>
      </c>
      <c r="K3845">
        <v>1399427064</v>
      </c>
      <c r="L3845" s="16">
        <f t="shared" si="36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3"/>
        <v>0.21299999999999999</v>
      </c>
      <c r="R3845" s="8">
        <f t="shared" si="360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4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361"/>
        <v>41793.290972222225</v>
      </c>
      <c r="K3846">
        <v>1399474134</v>
      </c>
      <c r="L3846" s="16">
        <f t="shared" si="36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3"/>
        <v>0.41489795918367345</v>
      </c>
      <c r="R3846" s="8">
        <f t="shared" si="360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4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361"/>
        <v>42278.627013888887</v>
      </c>
      <c r="K3847">
        <v>1441119774</v>
      </c>
      <c r="L3847" s="16">
        <f t="shared" si="36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3"/>
        <v>2.1049999999999999E-2</v>
      </c>
      <c r="R3847" s="8">
        <f t="shared" si="360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4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361"/>
        <v>41916.290972222225</v>
      </c>
      <c r="K3848">
        <v>1409721542</v>
      </c>
      <c r="L3848" s="16">
        <f t="shared" si="36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3"/>
        <v>2.7E-2</v>
      </c>
      <c r="R3848" s="8">
        <f t="shared" si="360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4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361"/>
        <v>42204.224432870367</v>
      </c>
      <c r="K3849">
        <v>1433395391</v>
      </c>
      <c r="L3849" s="16">
        <f t="shared" si="36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3"/>
        <v>0.16161904761904761</v>
      </c>
      <c r="R3849" s="8">
        <f t="shared" si="360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4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361"/>
        <v>42295.817002314812</v>
      </c>
      <c r="K3850">
        <v>1442604989</v>
      </c>
      <c r="L3850" s="16">
        <f t="shared" si="36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3"/>
        <v>0.16376923076923078</v>
      </c>
      <c r="R3850" s="8">
        <f t="shared" si="360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4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361"/>
        <v>42166.767175925925</v>
      </c>
      <c r="K3851">
        <v>1431455084</v>
      </c>
      <c r="L3851" s="16">
        <f t="shared" si="36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3"/>
        <v>7.0433333333333334E-2</v>
      </c>
      <c r="R3851" s="8">
        <f t="shared" si="360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4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361"/>
        <v>42005.124340277776</v>
      </c>
      <c r="K3852">
        <v>1417489143</v>
      </c>
      <c r="L3852" s="16">
        <f t="shared" si="36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3"/>
        <v>3.7999999999999999E-2</v>
      </c>
      <c r="R3852" s="8">
        <f t="shared" si="360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4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361"/>
        <v>42202.439571759256</v>
      </c>
      <c r="K3853">
        <v>1434537179</v>
      </c>
      <c r="L3853" s="16">
        <f t="shared" si="36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3"/>
        <v>0.34079999999999999</v>
      </c>
      <c r="R3853" s="8">
        <f t="shared" si="360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4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361"/>
        <v>42090.149027777778</v>
      </c>
      <c r="K3854">
        <v>1425270876</v>
      </c>
      <c r="L3854" s="16">
        <f t="shared" si="36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3"/>
        <v>2E-3</v>
      </c>
      <c r="R3854" s="8">
        <f t="shared" si="360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4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361"/>
        <v>41883.84002314815</v>
      </c>
      <c r="K3855">
        <v>1406578178</v>
      </c>
      <c r="L3855" s="16">
        <f t="shared" si="36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3"/>
        <v>2.5999999999999998E-4</v>
      </c>
      <c r="R3855" s="8">
        <f t="shared" si="360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4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361"/>
        <v>42133.884930555556</v>
      </c>
      <c r="K3856">
        <v>1428614058</v>
      </c>
      <c r="L3856" s="16">
        <f t="shared" si="36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3"/>
        <v>0.16254545454545455</v>
      </c>
      <c r="R3856" s="8">
        <f t="shared" si="360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4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361"/>
        <v>42089.929062499999</v>
      </c>
      <c r="K3857">
        <v>1424819871</v>
      </c>
      <c r="L3857" s="16">
        <f t="shared" si="36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3"/>
        <v>2.5000000000000001E-2</v>
      </c>
      <c r="R3857" s="8">
        <f t="shared" si="360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4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361"/>
        <v>42071.701423611114</v>
      </c>
      <c r="K3858">
        <v>1423245003</v>
      </c>
      <c r="L3858" s="16">
        <f t="shared" si="36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3"/>
        <v>2.0000000000000001E-4</v>
      </c>
      <c r="R3858" s="8">
        <f t="shared" si="360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4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361"/>
        <v>41852.716666666667</v>
      </c>
      <c r="K3859">
        <v>1404927690</v>
      </c>
      <c r="L3859" s="16">
        <f t="shared" si="36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3"/>
        <v>5.1999999999999998E-2</v>
      </c>
      <c r="R3859" s="8">
        <f t="shared" si="360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4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361"/>
        <v>42146.875</v>
      </c>
      <c r="K3860">
        <v>1430734844</v>
      </c>
      <c r="L3860" s="16">
        <f t="shared" si="36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3"/>
        <v>0.02</v>
      </c>
      <c r="R3860" s="8">
        <f t="shared" si="360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4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361"/>
        <v>41815.875</v>
      </c>
      <c r="K3861">
        <v>1401485207</v>
      </c>
      <c r="L3861" s="16">
        <f t="shared" si="36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3"/>
        <v>4.0000000000000002E-4</v>
      </c>
      <c r="R3861" s="8">
        <f t="shared" si="360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4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361"/>
        <v>41863.660995370366</v>
      </c>
      <c r="K3862">
        <v>1405266710</v>
      </c>
      <c r="L3862" s="16">
        <f t="shared" si="36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3"/>
        <v>0.17666666666666667</v>
      </c>
      <c r="R3862" s="8">
        <f t="shared" si="360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4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361"/>
        <v>41955.907638888893</v>
      </c>
      <c r="K3863">
        <v>1412258977</v>
      </c>
      <c r="L3863" s="16">
        <f t="shared" si="36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3"/>
        <v>0.05</v>
      </c>
      <c r="R3863" s="8">
        <f t="shared" si="360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4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361"/>
        <v>42625.707638888889</v>
      </c>
      <c r="K3864">
        <v>1472451356</v>
      </c>
      <c r="L3864" s="16">
        <f t="shared" si="36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3"/>
        <v>1.3333333333333334E-4</v>
      </c>
      <c r="R3864" s="8">
        <f t="shared" si="360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4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361"/>
        <v>42313.674826388888</v>
      </c>
      <c r="K3865">
        <v>1441552305</v>
      </c>
      <c r="L3865" s="16">
        <f t="shared" si="36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3"/>
        <v>0</v>
      </c>
      <c r="R3865" s="8" t="e">
        <f t="shared" si="360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4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361"/>
        <v>42325.933495370366</v>
      </c>
      <c r="K3866">
        <v>1445203454</v>
      </c>
      <c r="L3866" s="16">
        <f t="shared" si="36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3"/>
        <v>1.2E-2</v>
      </c>
      <c r="R3866" s="8">
        <f t="shared" si="360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4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361"/>
        <v>41881.229166666664</v>
      </c>
      <c r="K3867">
        <v>1405957098</v>
      </c>
      <c r="L3867" s="16">
        <f t="shared" si="36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3"/>
        <v>0.26937422295897223</v>
      </c>
      <c r="R3867" s="8">
        <f t="shared" si="360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4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361"/>
        <v>42452.145138888889</v>
      </c>
      <c r="K3868">
        <v>1454453021</v>
      </c>
      <c r="L3868" s="16">
        <f t="shared" si="36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3"/>
        <v>5.4999999999999997E-3</v>
      </c>
      <c r="R3868" s="8">
        <f t="shared" si="360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4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361"/>
        <v>42539.814108796301</v>
      </c>
      <c r="K3869">
        <v>1463686339</v>
      </c>
      <c r="L3869" s="16">
        <f t="shared" si="36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3"/>
        <v>0.1255</v>
      </c>
      <c r="R3869" s="8">
        <f t="shared" si="360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14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361"/>
        <v>41890.659780092588</v>
      </c>
      <c r="K3870">
        <v>1408031405</v>
      </c>
      <c r="L3870" s="16">
        <f t="shared" si="36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3"/>
        <v>2E-3</v>
      </c>
      <c r="R3870" s="8">
        <f t="shared" si="360"/>
        <v>10</v>
      </c>
      <c r="S3870" t="str">
        <f t="shared" si="364"/>
        <v>theater</v>
      </c>
      <c r="T3870" t="str">
        <f t="shared" si="365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14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361"/>
        <v>42077.132638888885</v>
      </c>
      <c r="K3871">
        <v>1423761792</v>
      </c>
      <c r="L3871" s="16">
        <f t="shared" si="36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3"/>
        <v>3.44748684310884E-2</v>
      </c>
      <c r="R3871" s="8">
        <f t="shared" si="360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14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361"/>
        <v>41823.17219907407</v>
      </c>
      <c r="K3872">
        <v>1401768478</v>
      </c>
      <c r="L3872" s="16">
        <f t="shared" si="36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3"/>
        <v>0.15</v>
      </c>
      <c r="R3872" s="8">
        <f t="shared" si="360"/>
        <v>150</v>
      </c>
      <c r="S3872" t="str">
        <f t="shared" si="364"/>
        <v>theater</v>
      </c>
      <c r="T3872" t="str">
        <f t="shared" si="365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14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361"/>
        <v>42823.739004629635</v>
      </c>
      <c r="K3873">
        <v>1485629050</v>
      </c>
      <c r="L3873" s="16">
        <f t="shared" si="36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3"/>
        <v>2.6666666666666668E-2</v>
      </c>
      <c r="R3873" s="8">
        <f t="shared" si="360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14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361"/>
        <v>42230.145787037036</v>
      </c>
      <c r="K3874">
        <v>1435202996</v>
      </c>
      <c r="L3874" s="16">
        <f t="shared" si="36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3"/>
        <v>0</v>
      </c>
      <c r="R3874" s="8" t="e">
        <f t="shared" si="360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14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361"/>
        <v>42285.696006944447</v>
      </c>
      <c r="K3875">
        <v>1441730535</v>
      </c>
      <c r="L3875" s="16">
        <f t="shared" si="36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3"/>
        <v>0</v>
      </c>
      <c r="R3875" s="8" t="e">
        <f t="shared" si="360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14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361"/>
        <v>42028.041666666672</v>
      </c>
      <c r="K3876">
        <v>1420244622</v>
      </c>
      <c r="L3876" s="16">
        <f t="shared" si="36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3"/>
        <v>0</v>
      </c>
      <c r="R3876" s="8" t="e">
        <f t="shared" si="360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14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361"/>
        <v>42616.416666666672</v>
      </c>
      <c r="K3877">
        <v>1472804365</v>
      </c>
      <c r="L3877" s="16">
        <f t="shared" si="36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3"/>
        <v>0</v>
      </c>
      <c r="R3877" s="8" t="e">
        <f t="shared" si="360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14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361"/>
        <v>42402.624166666668</v>
      </c>
      <c r="K3878">
        <v>1451833128</v>
      </c>
      <c r="L3878" s="16">
        <f t="shared" si="36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3"/>
        <v>0.52794871794871789</v>
      </c>
      <c r="R3878" s="8">
        <f t="shared" si="360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14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361"/>
        <v>42712.67768518519</v>
      </c>
      <c r="K3879">
        <v>1478621752</v>
      </c>
      <c r="L3879" s="16">
        <f t="shared" si="36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3"/>
        <v>4.9639999999999997E-2</v>
      </c>
      <c r="R3879" s="8">
        <f t="shared" si="360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14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361"/>
        <v>42185.165972222225</v>
      </c>
      <c r="K3880">
        <v>1433014746</v>
      </c>
      <c r="L3880" s="16">
        <f t="shared" si="36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3"/>
        <v>5.5555555555555556E-4</v>
      </c>
      <c r="R3880" s="8">
        <f t="shared" si="360"/>
        <v>10</v>
      </c>
      <c r="S3880" t="str">
        <f t="shared" si="364"/>
        <v>theater</v>
      </c>
      <c r="T3880" t="str">
        <f t="shared" si="365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14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361"/>
        <v>42029.861064814817</v>
      </c>
      <c r="K3881">
        <v>1419626396</v>
      </c>
      <c r="L3881" s="16">
        <f t="shared" si="36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3"/>
        <v>0</v>
      </c>
      <c r="R3881" s="8" t="e">
        <f t="shared" si="360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14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361"/>
        <v>41850.958333333336</v>
      </c>
      <c r="K3882">
        <v>1403724820</v>
      </c>
      <c r="L3882" s="16">
        <f t="shared" si="36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3"/>
        <v>0.13066666666666665</v>
      </c>
      <c r="R3882" s="8">
        <f t="shared" si="360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14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361"/>
        <v>42786.018506944441</v>
      </c>
      <c r="K3883">
        <v>1484958399</v>
      </c>
      <c r="L3883" s="16">
        <f t="shared" si="36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3"/>
        <v>0.05</v>
      </c>
      <c r="R3883" s="8">
        <f t="shared" si="360"/>
        <v>25</v>
      </c>
      <c r="S3883" t="str">
        <f t="shared" si="364"/>
        <v>theater</v>
      </c>
      <c r="T3883" t="str">
        <f t="shared" si="365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14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361"/>
        <v>42400.960416666669</v>
      </c>
      <c r="K3884">
        <v>1451950570</v>
      </c>
      <c r="L3884" s="16">
        <f t="shared" si="36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3"/>
        <v>0</v>
      </c>
      <c r="R3884" s="8" t="e">
        <f t="shared" si="360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14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361"/>
        <v>41884.602650462963</v>
      </c>
      <c r="K3885">
        <v>1407076069</v>
      </c>
      <c r="L3885" s="16">
        <f t="shared" si="36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3"/>
        <v>0</v>
      </c>
      <c r="R3885" s="8" t="e">
        <f t="shared" si="360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14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361"/>
        <v>42090.749907407408</v>
      </c>
      <c r="K3886">
        <v>1425322792</v>
      </c>
      <c r="L3886" s="16">
        <f t="shared" si="36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3"/>
        <v>0</v>
      </c>
      <c r="R3886" s="8" t="e">
        <f t="shared" si="360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14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361"/>
        <v>42499.951284722221</v>
      </c>
      <c r="K3887">
        <v>1460242191</v>
      </c>
      <c r="L3887" s="16">
        <f t="shared" si="36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3"/>
        <v>0</v>
      </c>
      <c r="R3887" s="8" t="e">
        <f t="shared" si="360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14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361"/>
        <v>41984.228032407409</v>
      </c>
      <c r="K3888">
        <v>1415683702</v>
      </c>
      <c r="L3888" s="16">
        <f t="shared" si="36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3"/>
        <v>0</v>
      </c>
      <c r="R3888" s="8" t="e">
        <f t="shared" si="360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14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361"/>
        <v>42125.916666666672</v>
      </c>
      <c r="K3889">
        <v>1426538129</v>
      </c>
      <c r="L3889" s="16">
        <f t="shared" si="36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3"/>
        <v>1.7500000000000002E-2</v>
      </c>
      <c r="R3889" s="8">
        <f t="shared" si="360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4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361"/>
        <v>42792.545810185184</v>
      </c>
      <c r="K3890">
        <v>1485522358</v>
      </c>
      <c r="L3890" s="16">
        <f t="shared" si="36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3"/>
        <v>0.27100000000000002</v>
      </c>
      <c r="R3890" s="8">
        <f t="shared" si="360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4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361"/>
        <v>42008.976388888885</v>
      </c>
      <c r="K3891">
        <v>1417651630</v>
      </c>
      <c r="L3891" s="16">
        <f t="shared" si="36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3"/>
        <v>1.4749999999999999E-2</v>
      </c>
      <c r="R3891" s="8">
        <f t="shared" si="360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4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361"/>
        <v>42231.758611111116</v>
      </c>
      <c r="K3892">
        <v>1434478344</v>
      </c>
      <c r="L3892" s="16">
        <f t="shared" si="36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3"/>
        <v>0.16826666666666668</v>
      </c>
      <c r="R3892" s="8">
        <f t="shared" si="360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4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361"/>
        <v>42086.207638888889</v>
      </c>
      <c r="K3893">
        <v>1424488244</v>
      </c>
      <c r="L3893" s="16">
        <f t="shared" si="36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3"/>
        <v>0.32500000000000001</v>
      </c>
      <c r="R3893" s="8">
        <f t="shared" si="360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4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361"/>
        <v>41875.291666666664</v>
      </c>
      <c r="K3894">
        <v>1408203557</v>
      </c>
      <c r="L3894" s="16">
        <f t="shared" si="36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3"/>
        <v>0</v>
      </c>
      <c r="R3894" s="8" t="e">
        <f t="shared" si="360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4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361"/>
        <v>41821.25</v>
      </c>
      <c r="K3895">
        <v>1400600840</v>
      </c>
      <c r="L3895" s="16">
        <f t="shared" si="36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3"/>
        <v>0.2155</v>
      </c>
      <c r="R3895" s="8">
        <f t="shared" si="360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4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361"/>
        <v>42710.207638888889</v>
      </c>
      <c r="K3896">
        <v>1478386812</v>
      </c>
      <c r="L3896" s="16">
        <f t="shared" si="36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3"/>
        <v>3.4666666666666665E-2</v>
      </c>
      <c r="R3896" s="8">
        <f t="shared" si="360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4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361"/>
        <v>42063.250208333338</v>
      </c>
      <c r="K3897">
        <v>1422424818</v>
      </c>
      <c r="L3897" s="16">
        <f t="shared" si="36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3"/>
        <v>0.05</v>
      </c>
      <c r="R3897" s="8">
        <f t="shared" si="360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4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361"/>
        <v>41807.191875000004</v>
      </c>
      <c r="K3898">
        <v>1401770178</v>
      </c>
      <c r="L3898" s="16">
        <f t="shared" si="36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3"/>
        <v>0.10625</v>
      </c>
      <c r="R3898" s="8">
        <f t="shared" si="360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4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361"/>
        <v>42012.87364583333</v>
      </c>
      <c r="K3899">
        <v>1418158683</v>
      </c>
      <c r="L3899" s="16">
        <f t="shared" si="36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3"/>
        <v>0.17599999999999999</v>
      </c>
      <c r="R3899" s="8">
        <f t="shared" si="360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4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361"/>
        <v>42233.666666666672</v>
      </c>
      <c r="K3900">
        <v>1436355270</v>
      </c>
      <c r="L3900" s="16">
        <f t="shared" si="36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3"/>
        <v>0.3256</v>
      </c>
      <c r="R3900" s="8">
        <f t="shared" si="360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4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361"/>
        <v>41863.775011574071</v>
      </c>
      <c r="K3901">
        <v>1406140561</v>
      </c>
      <c r="L3901" s="16">
        <f t="shared" si="36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3"/>
        <v>1.2500000000000001E-2</v>
      </c>
      <c r="R3901" s="8">
        <f t="shared" si="360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4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361"/>
        <v>42166.092488425929</v>
      </c>
      <c r="K3902">
        <v>1431396791</v>
      </c>
      <c r="L3902" s="16">
        <f t="shared" si="36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3"/>
        <v>5.3999999999999999E-2</v>
      </c>
      <c r="R3902" s="8">
        <f t="shared" si="360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4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361"/>
        <v>42357.826377314821</v>
      </c>
      <c r="K3903">
        <v>1447098599</v>
      </c>
      <c r="L3903" s="16">
        <f t="shared" si="36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3"/>
        <v>8.3333333333333332E-3</v>
      </c>
      <c r="R3903" s="8">
        <f t="shared" si="360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4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361"/>
        <v>42688.509745370371</v>
      </c>
      <c r="K3904">
        <v>1476962042</v>
      </c>
      <c r="L3904" s="16">
        <f t="shared" si="36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3"/>
        <v>0.48833333333333334</v>
      </c>
      <c r="R3904" s="8">
        <f t="shared" si="360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4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361"/>
        <v>42230.818055555559</v>
      </c>
      <c r="K3905">
        <v>1435709765</v>
      </c>
      <c r="L3905" s="16">
        <f t="shared" si="36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3"/>
        <v>0</v>
      </c>
      <c r="R3905" s="8" t="e">
        <f t="shared" si="360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4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si="361"/>
        <v>42109.211111111115</v>
      </c>
      <c r="K3906">
        <v>1427866200</v>
      </c>
      <c r="L3906" s="16">
        <f t="shared" si="36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3"/>
        <v>2.9999999999999997E-4</v>
      </c>
      <c r="R3906" s="8">
        <f t="shared" ref="R3906:R3969" si="366">pledged/backers_count</f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4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ref="J3907:J3970" si="367">(((I3907/60)/60)/24)+DATE(1970,1,1)</f>
        <v>42166.958333333328</v>
      </c>
      <c r="K3907">
        <v>1430405903</v>
      </c>
      <c r="L3907" s="16">
        <f t="shared" ref="L3907:L3970" si="368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9">E3907/D3907</f>
        <v>0.11533333333333333</v>
      </c>
      <c r="R3907" s="8">
        <f t="shared" si="366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4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367"/>
        <v>42181.559027777781</v>
      </c>
      <c r="K3908">
        <v>1432072893</v>
      </c>
      <c r="L3908" s="16">
        <f t="shared" si="368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9"/>
        <v>0.67333333333333334</v>
      </c>
      <c r="R3908" s="8">
        <f t="shared" si="366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4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367"/>
        <v>41938.838888888888</v>
      </c>
      <c r="K3909">
        <v>1411587606</v>
      </c>
      <c r="L3909" s="16">
        <f t="shared" si="368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9"/>
        <v>0.153</v>
      </c>
      <c r="R3909" s="8">
        <f t="shared" si="366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4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367"/>
        <v>41849.135370370372</v>
      </c>
      <c r="K3910">
        <v>1405307696</v>
      </c>
      <c r="L3910" s="16">
        <f t="shared" si="368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9"/>
        <v>8.666666666666667E-2</v>
      </c>
      <c r="R3910" s="8">
        <f t="shared" si="366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4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367"/>
        <v>41893.359282407408</v>
      </c>
      <c r="K3911">
        <v>1407832642</v>
      </c>
      <c r="L3911" s="16">
        <f t="shared" si="368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9"/>
        <v>2.2499999999999998E-3</v>
      </c>
      <c r="R3911" s="8">
        <f t="shared" si="366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4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367"/>
        <v>42254.756909722222</v>
      </c>
      <c r="K3912">
        <v>1439057397</v>
      </c>
      <c r="L3912" s="16">
        <f t="shared" si="368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9"/>
        <v>3.0833333333333334E-2</v>
      </c>
      <c r="R3912" s="8">
        <f t="shared" si="366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4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367"/>
        <v>41969.853900462964</v>
      </c>
      <c r="K3913">
        <v>1414438177</v>
      </c>
      <c r="L3913" s="16">
        <f t="shared" si="368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9"/>
        <v>0.37412499999999999</v>
      </c>
      <c r="R3913" s="8">
        <f t="shared" si="366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4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367"/>
        <v>42119.190972222219</v>
      </c>
      <c r="K3914">
        <v>1424759330</v>
      </c>
      <c r="L3914" s="16">
        <f t="shared" si="36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9"/>
        <v>6.666666666666667E-5</v>
      </c>
      <c r="R3914" s="8">
        <f t="shared" si="366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4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367"/>
        <v>42338.252881944441</v>
      </c>
      <c r="K3915">
        <v>1446267849</v>
      </c>
      <c r="L3915" s="16">
        <f t="shared" si="36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9"/>
        <v>0.1</v>
      </c>
      <c r="R3915" s="8">
        <f t="shared" si="366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4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367"/>
        <v>42134.957638888889</v>
      </c>
      <c r="K3916">
        <v>1429558756</v>
      </c>
      <c r="L3916" s="16">
        <f t="shared" si="36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9"/>
        <v>0.36359999999999998</v>
      </c>
      <c r="R3916" s="8">
        <f t="shared" si="366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4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367"/>
        <v>42522.98505787037</v>
      </c>
      <c r="K3917">
        <v>1462232309</v>
      </c>
      <c r="L3917" s="16">
        <f t="shared" si="36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9"/>
        <v>3.3333333333333335E-3</v>
      </c>
      <c r="R3917" s="8">
        <f t="shared" si="366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4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367"/>
        <v>42524.471666666665</v>
      </c>
      <c r="K3918">
        <v>1462360752</v>
      </c>
      <c r="L3918" s="16">
        <f t="shared" si="36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9"/>
        <v>0</v>
      </c>
      <c r="R3918" s="8" t="e">
        <f t="shared" si="366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4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367"/>
        <v>41893.527326388888</v>
      </c>
      <c r="K3919">
        <v>1407847161</v>
      </c>
      <c r="L3919" s="16">
        <f t="shared" si="36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9"/>
        <v>2.8571428571428571E-3</v>
      </c>
      <c r="R3919" s="8">
        <f t="shared" si="366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4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367"/>
        <v>41855.666666666664</v>
      </c>
      <c r="K3920">
        <v>1406131023</v>
      </c>
      <c r="L3920" s="16">
        <f t="shared" si="36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9"/>
        <v>2E-3</v>
      </c>
      <c r="R3920" s="8">
        <f t="shared" si="366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4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367"/>
        <v>42387</v>
      </c>
      <c r="K3921">
        <v>1450628773</v>
      </c>
      <c r="L3921" s="16">
        <f t="shared" si="36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9"/>
        <v>1.7999999999999999E-2</v>
      </c>
      <c r="R3921" s="8">
        <f t="shared" si="366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4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367"/>
        <v>42687.428935185191</v>
      </c>
      <c r="K3922">
        <v>1476436660</v>
      </c>
      <c r="L3922" s="16">
        <f t="shared" si="36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9"/>
        <v>5.3999999999999999E-2</v>
      </c>
      <c r="R3922" s="8">
        <f t="shared" si="366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4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367"/>
        <v>41938.75</v>
      </c>
      <c r="K3923">
        <v>1413291655</v>
      </c>
      <c r="L3923" s="16">
        <f t="shared" si="36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9"/>
        <v>0</v>
      </c>
      <c r="R3923" s="8" t="e">
        <f t="shared" si="366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4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367"/>
        <v>42065.958333333328</v>
      </c>
      <c r="K3924">
        <v>1421432810</v>
      </c>
      <c r="L3924" s="16">
        <f t="shared" si="36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9"/>
        <v>8.1333333333333327E-2</v>
      </c>
      <c r="R3924" s="8">
        <f t="shared" si="366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4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367"/>
        <v>42103.979988425926</v>
      </c>
      <c r="K3925">
        <v>1426203071</v>
      </c>
      <c r="L3925" s="16">
        <f t="shared" si="36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9"/>
        <v>0.12034782608695652</v>
      </c>
      <c r="R3925" s="8">
        <f t="shared" si="366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4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367"/>
        <v>41816.959745370368</v>
      </c>
      <c r="K3926">
        <v>1401231722</v>
      </c>
      <c r="L3926" s="16">
        <f t="shared" si="36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9"/>
        <v>0.15266666666666667</v>
      </c>
      <c r="R3926" s="8">
        <f t="shared" si="366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4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367"/>
        <v>41850.870821759258</v>
      </c>
      <c r="K3927">
        <v>1404161639</v>
      </c>
      <c r="L3927" s="16">
        <f t="shared" si="36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9"/>
        <v>0.1</v>
      </c>
      <c r="R3927" s="8">
        <f t="shared" si="366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4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367"/>
        <v>42000.085046296299</v>
      </c>
      <c r="K3928">
        <v>1417053748</v>
      </c>
      <c r="L3928" s="16">
        <f t="shared" si="36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9"/>
        <v>3.0000000000000001E-3</v>
      </c>
      <c r="R3928" s="8">
        <f t="shared" si="366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4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367"/>
        <v>41860.267407407409</v>
      </c>
      <c r="K3929">
        <v>1404973504</v>
      </c>
      <c r="L3929" s="16">
        <f t="shared" si="36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9"/>
        <v>0.01</v>
      </c>
      <c r="R3929" s="8">
        <f t="shared" si="366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4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367"/>
        <v>42293.207638888889</v>
      </c>
      <c r="K3930">
        <v>1442593427</v>
      </c>
      <c r="L3930" s="16">
        <f t="shared" si="36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9"/>
        <v>0.13020000000000001</v>
      </c>
      <c r="R3930" s="8">
        <f t="shared" si="366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4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367"/>
        <v>42631.827141203699</v>
      </c>
      <c r="K3931">
        <v>1471636265</v>
      </c>
      <c r="L3931" s="16">
        <f t="shared" si="36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9"/>
        <v>2.265E-2</v>
      </c>
      <c r="R3931" s="8">
        <f t="shared" si="366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4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367"/>
        <v>42461.25</v>
      </c>
      <c r="K3932">
        <v>1457078868</v>
      </c>
      <c r="L3932" s="16">
        <f t="shared" si="36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9"/>
        <v>0</v>
      </c>
      <c r="R3932" s="8" t="e">
        <f t="shared" si="366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4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367"/>
        <v>42253.151701388888</v>
      </c>
      <c r="K3933">
        <v>1439350707</v>
      </c>
      <c r="L3933" s="16">
        <f t="shared" si="36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9"/>
        <v>0</v>
      </c>
      <c r="R3933" s="8" t="e">
        <f t="shared" si="366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4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367"/>
        <v>42445.126898148148</v>
      </c>
      <c r="K3934">
        <v>1455508964</v>
      </c>
      <c r="L3934" s="16">
        <f t="shared" si="36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9"/>
        <v>8.3333333333333331E-5</v>
      </c>
      <c r="R3934" s="8">
        <f t="shared" si="366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4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367"/>
        <v>42568.029861111107</v>
      </c>
      <c r="K3935">
        <v>1466205262</v>
      </c>
      <c r="L3935" s="16">
        <f t="shared" si="36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9"/>
        <v>0.15742857142857142</v>
      </c>
      <c r="R3935" s="8">
        <f t="shared" si="366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4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367"/>
        <v>42278.541666666672</v>
      </c>
      <c r="K3936">
        <v>1439827639</v>
      </c>
      <c r="L3936" s="16">
        <f t="shared" si="36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9"/>
        <v>0.11</v>
      </c>
      <c r="R3936" s="8">
        <f t="shared" si="366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4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367"/>
        <v>42281.656782407401</v>
      </c>
      <c r="K3937">
        <v>1438789546</v>
      </c>
      <c r="L3937" s="16">
        <f t="shared" si="36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9"/>
        <v>0.43833333333333335</v>
      </c>
      <c r="R3937" s="8">
        <f t="shared" si="366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4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367"/>
        <v>42705.304629629631</v>
      </c>
      <c r="K3938">
        <v>1477981120</v>
      </c>
      <c r="L3938" s="16">
        <f t="shared" si="36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9"/>
        <v>0</v>
      </c>
      <c r="R3938" s="8" t="e">
        <f t="shared" si="366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4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367"/>
        <v>42562.631481481483</v>
      </c>
      <c r="K3939">
        <v>1465830560</v>
      </c>
      <c r="L3939" s="16">
        <f t="shared" si="36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9"/>
        <v>0.86135181975736563</v>
      </c>
      <c r="R3939" s="8">
        <f t="shared" si="366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4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367"/>
        <v>42182.905717592599</v>
      </c>
      <c r="K3940">
        <v>1432763054</v>
      </c>
      <c r="L3940" s="16">
        <f t="shared" si="36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9"/>
        <v>0.12196620583717357</v>
      </c>
      <c r="R3940" s="8">
        <f t="shared" si="366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4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367"/>
        <v>41919.1875</v>
      </c>
      <c r="K3941">
        <v>1412328979</v>
      </c>
      <c r="L3941" s="16">
        <f t="shared" si="36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9"/>
        <v>1E-3</v>
      </c>
      <c r="R3941" s="8">
        <f t="shared" si="366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4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367"/>
        <v>42006.492488425924</v>
      </c>
      <c r="K3942">
        <v>1416311351</v>
      </c>
      <c r="L3942" s="16">
        <f t="shared" si="36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9"/>
        <v>2.2000000000000001E-3</v>
      </c>
      <c r="R3942" s="8">
        <f t="shared" si="366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4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367"/>
        <v>41968.041666666672</v>
      </c>
      <c r="K3943">
        <v>1414505137</v>
      </c>
      <c r="L3943" s="16">
        <f t="shared" si="36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9"/>
        <v>9.0909090909090905E-3</v>
      </c>
      <c r="R3943" s="8">
        <f t="shared" si="366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4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367"/>
        <v>42171.904097222221</v>
      </c>
      <c r="K3944">
        <v>1429306914</v>
      </c>
      <c r="L3944" s="16">
        <f t="shared" si="36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9"/>
        <v>0</v>
      </c>
      <c r="R3944" s="8" t="e">
        <f t="shared" si="366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4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367"/>
        <v>42310.701388888891</v>
      </c>
      <c r="K3945">
        <v>1443811268</v>
      </c>
      <c r="L3945" s="16">
        <f t="shared" si="36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9"/>
        <v>0.35639999999999999</v>
      </c>
      <c r="R3945" s="8">
        <f t="shared" si="366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4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367"/>
        <v>42243.662905092591</v>
      </c>
      <c r="K3946">
        <v>1438098875</v>
      </c>
      <c r="L3946" s="16">
        <f t="shared" si="36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9"/>
        <v>0</v>
      </c>
      <c r="R3946" s="8" t="e">
        <f t="shared" si="366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4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367"/>
        <v>42139.801712962959</v>
      </c>
      <c r="K3947">
        <v>1429125268</v>
      </c>
      <c r="L3947" s="16">
        <f t="shared" si="36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9"/>
        <v>2.5000000000000001E-3</v>
      </c>
      <c r="R3947" s="8">
        <f t="shared" si="366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4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367"/>
        <v>42063.333333333328</v>
      </c>
      <c r="K3948">
        <v>1422388822</v>
      </c>
      <c r="L3948" s="16">
        <f t="shared" si="36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9"/>
        <v>3.2500000000000001E-2</v>
      </c>
      <c r="R3948" s="8">
        <f t="shared" si="366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4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367"/>
        <v>42645.142870370371</v>
      </c>
      <c r="K3949">
        <v>1472786744</v>
      </c>
      <c r="L3949" s="16">
        <f t="shared" si="36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9"/>
        <v>3.3666666666666664E-2</v>
      </c>
      <c r="R3949" s="8">
        <f t="shared" si="366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4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367"/>
        <v>41889.325497685182</v>
      </c>
      <c r="K3950">
        <v>1404892123</v>
      </c>
      <c r="L3950" s="16">
        <f t="shared" si="36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9"/>
        <v>0</v>
      </c>
      <c r="R3950" s="8" t="e">
        <f t="shared" si="366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4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367"/>
        <v>42046.120613425926</v>
      </c>
      <c r="K3951">
        <v>1421031221</v>
      </c>
      <c r="L3951" s="16">
        <f t="shared" si="36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9"/>
        <v>0.15770000000000001</v>
      </c>
      <c r="R3951" s="8">
        <f t="shared" si="366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4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367"/>
        <v>42468.774305555555</v>
      </c>
      <c r="K3952">
        <v>1457628680</v>
      </c>
      <c r="L3952" s="16">
        <f t="shared" si="36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9"/>
        <v>6.2500000000000003E-3</v>
      </c>
      <c r="R3952" s="8">
        <f t="shared" si="366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4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367"/>
        <v>42493.784050925926</v>
      </c>
      <c r="K3953">
        <v>1457120942</v>
      </c>
      <c r="L3953" s="16">
        <f t="shared" si="36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9"/>
        <v>5.0000000000000004E-6</v>
      </c>
      <c r="R3953" s="8">
        <f t="shared" si="366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4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367"/>
        <v>42303.790393518517</v>
      </c>
      <c r="K3954">
        <v>1440701890</v>
      </c>
      <c r="L3954" s="16">
        <f t="shared" si="36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9"/>
        <v>9.6153846153846159E-4</v>
      </c>
      <c r="R3954" s="8">
        <f t="shared" si="366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4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367"/>
        <v>42580.978472222225</v>
      </c>
      <c r="K3955">
        <v>1467162586</v>
      </c>
      <c r="L3955" s="16">
        <f t="shared" si="36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9"/>
        <v>0</v>
      </c>
      <c r="R3955" s="8" t="e">
        <f t="shared" si="366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4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367"/>
        <v>41834.651203703703</v>
      </c>
      <c r="K3956">
        <v>1400168264</v>
      </c>
      <c r="L3956" s="16">
        <f t="shared" si="36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9"/>
        <v>0</v>
      </c>
      <c r="R3956" s="8" t="e">
        <f t="shared" si="366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4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367"/>
        <v>42336.890520833331</v>
      </c>
      <c r="K3957">
        <v>1446150141</v>
      </c>
      <c r="L3957" s="16">
        <f t="shared" si="36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9"/>
        <v>0.24285714285714285</v>
      </c>
      <c r="R3957" s="8">
        <f t="shared" si="366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4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367"/>
        <v>42485.013888888891</v>
      </c>
      <c r="K3958">
        <v>1459203727</v>
      </c>
      <c r="L3958" s="16">
        <f t="shared" si="36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9"/>
        <v>0</v>
      </c>
      <c r="R3958" s="8" t="e">
        <f t="shared" si="366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4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367"/>
        <v>42559.976319444439</v>
      </c>
      <c r="K3959">
        <v>1464045954</v>
      </c>
      <c r="L3959" s="16">
        <f t="shared" si="36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9"/>
        <v>2.5000000000000001E-4</v>
      </c>
      <c r="R3959" s="8">
        <f t="shared" si="366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4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367"/>
        <v>41853.583333333336</v>
      </c>
      <c r="K3960">
        <v>1403822912</v>
      </c>
      <c r="L3960" s="16">
        <f t="shared" si="36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9"/>
        <v>0.32050000000000001</v>
      </c>
      <c r="R3960" s="8">
        <f t="shared" si="366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4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367"/>
        <v>41910.788842592592</v>
      </c>
      <c r="K3961">
        <v>1409338556</v>
      </c>
      <c r="L3961" s="16">
        <f t="shared" si="36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9"/>
        <v>0.24333333333333335</v>
      </c>
      <c r="R3961" s="8">
        <f t="shared" si="366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4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367"/>
        <v>42372.845555555556</v>
      </c>
      <c r="K3962">
        <v>1449260256</v>
      </c>
      <c r="L3962" s="16">
        <f t="shared" si="36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9"/>
        <v>1.4999999999999999E-2</v>
      </c>
      <c r="R3962" s="8">
        <f t="shared" si="366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4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367"/>
        <v>41767.891319444447</v>
      </c>
      <c r="K3963">
        <v>1397683410</v>
      </c>
      <c r="L3963" s="16">
        <f t="shared" si="36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9"/>
        <v>4.1999999999999997E-3</v>
      </c>
      <c r="R3963" s="8">
        <f t="shared" si="366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4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367"/>
        <v>42336.621458333335</v>
      </c>
      <c r="K3964">
        <v>1446562494</v>
      </c>
      <c r="L3964" s="16">
        <f t="shared" si="36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9"/>
        <v>3.214285714285714E-2</v>
      </c>
      <c r="R3964" s="8">
        <f t="shared" si="366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4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367"/>
        <v>42326.195798611108</v>
      </c>
      <c r="K3965">
        <v>1445226117</v>
      </c>
      <c r="L3965" s="16">
        <f t="shared" si="36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9"/>
        <v>0</v>
      </c>
      <c r="R3965" s="8" t="e">
        <f t="shared" si="366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4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367"/>
        <v>42113.680393518516</v>
      </c>
      <c r="K3966">
        <v>1424279986</v>
      </c>
      <c r="L3966" s="16">
        <f t="shared" si="36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9"/>
        <v>6.3E-2</v>
      </c>
      <c r="R3966" s="8">
        <f t="shared" si="366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4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367"/>
        <v>42474.194212962961</v>
      </c>
      <c r="K3967">
        <v>1455428380</v>
      </c>
      <c r="L3967" s="16">
        <f t="shared" si="36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9"/>
        <v>0.14249999999999999</v>
      </c>
      <c r="R3967" s="8">
        <f t="shared" si="366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4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367"/>
        <v>41844.124305555553</v>
      </c>
      <c r="K3968">
        <v>1402506278</v>
      </c>
      <c r="L3968" s="16">
        <f t="shared" si="36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9"/>
        <v>6.0000000000000001E-3</v>
      </c>
      <c r="R3968" s="8">
        <f t="shared" si="366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4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367"/>
        <v>42800.290590277778</v>
      </c>
      <c r="K3969">
        <v>1486191507</v>
      </c>
      <c r="L3969" s="16">
        <f t="shared" si="36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9"/>
        <v>0.2411764705882353</v>
      </c>
      <c r="R3969" s="8">
        <f t="shared" si="366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4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si="367"/>
        <v>42512.815659722226</v>
      </c>
      <c r="K3970">
        <v>1458761673</v>
      </c>
      <c r="L3970" s="16">
        <f t="shared" si="36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9"/>
        <v>0.10539999999999999</v>
      </c>
      <c r="R3970" s="8">
        <f t="shared" ref="R3970:R4033" si="372">pledged/backers_count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4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ref="J3971:J4034" si="373">(((I3971/60)/60)/24)+DATE(1970,1,1)</f>
        <v>42611.163194444445</v>
      </c>
      <c r="K3971">
        <v>1471638646</v>
      </c>
      <c r="L3971" s="16">
        <f t="shared" ref="L3971:L4034" si="37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5">E3971/D3971</f>
        <v>7.4690265486725665E-2</v>
      </c>
      <c r="R3971" s="8">
        <f t="shared" si="372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4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373"/>
        <v>42477.863553240735</v>
      </c>
      <c r="K3972">
        <v>1458333811</v>
      </c>
      <c r="L3972" s="16">
        <f t="shared" si="37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5"/>
        <v>7.3333333333333334E-4</v>
      </c>
      <c r="R3972" s="8">
        <f t="shared" si="372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4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373"/>
        <v>41841.536180555559</v>
      </c>
      <c r="K3973">
        <v>1403355126</v>
      </c>
      <c r="L3973" s="16">
        <f t="shared" si="37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5"/>
        <v>9.7142857142857135E-3</v>
      </c>
      <c r="R3973" s="8">
        <f t="shared" si="372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4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373"/>
        <v>42041.067523148144</v>
      </c>
      <c r="K3974">
        <v>1418002634</v>
      </c>
      <c r="L3974" s="16">
        <f t="shared" si="37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5"/>
        <v>0.21099999999999999</v>
      </c>
      <c r="R3974" s="8">
        <f t="shared" si="372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4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373"/>
        <v>42499.166666666672</v>
      </c>
      <c r="K3975">
        <v>1460219110</v>
      </c>
      <c r="L3975" s="16">
        <f t="shared" si="37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5"/>
        <v>0.78100000000000003</v>
      </c>
      <c r="R3975" s="8">
        <f t="shared" si="372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4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373"/>
        <v>42523.546851851846</v>
      </c>
      <c r="K3976">
        <v>1462280848</v>
      </c>
      <c r="L3976" s="16">
        <f t="shared" si="37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5"/>
        <v>0.32</v>
      </c>
      <c r="R3976" s="8">
        <f t="shared" si="372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4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373"/>
        <v>42564.866875</v>
      </c>
      <c r="K3977">
        <v>1465850898</v>
      </c>
      <c r="L3977" s="16">
        <f t="shared" si="374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5"/>
        <v>0</v>
      </c>
      <c r="R3977" s="8" t="e">
        <f t="shared" si="372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4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373"/>
        <v>41852.291666666664</v>
      </c>
      <c r="K3978">
        <v>1405024561</v>
      </c>
      <c r="L3978" s="16">
        <f t="shared" si="37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5"/>
        <v>0.47692307692307695</v>
      </c>
      <c r="R3978" s="8">
        <f t="shared" si="372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4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373"/>
        <v>42573.788564814815</v>
      </c>
      <c r="K3979">
        <v>1466621732</v>
      </c>
      <c r="L3979" s="16">
        <f t="shared" si="37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5"/>
        <v>1.4500000000000001E-2</v>
      </c>
      <c r="R3979" s="8">
        <f t="shared" si="372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4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373"/>
        <v>42035.642974537041</v>
      </c>
      <c r="K3980">
        <v>1417533953</v>
      </c>
      <c r="L3980" s="16">
        <f t="shared" si="37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5"/>
        <v>0.107</v>
      </c>
      <c r="R3980" s="8">
        <f t="shared" si="372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4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373"/>
        <v>42092.833333333328</v>
      </c>
      <c r="K3981">
        <v>1425678057</v>
      </c>
      <c r="L3981" s="16">
        <f t="shared" si="37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5"/>
        <v>1.8333333333333333E-2</v>
      </c>
      <c r="R3981" s="8">
        <f t="shared" si="372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4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373"/>
        <v>41825.598923611113</v>
      </c>
      <c r="K3982">
        <v>1401978147</v>
      </c>
      <c r="L3982" s="16">
        <f t="shared" si="37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5"/>
        <v>0.18</v>
      </c>
      <c r="R3982" s="8">
        <f t="shared" si="372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4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373"/>
        <v>42568.179965277777</v>
      </c>
      <c r="K3983">
        <v>1463545149</v>
      </c>
      <c r="L3983" s="16">
        <f t="shared" si="37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5"/>
        <v>4.0833333333333333E-2</v>
      </c>
      <c r="R3983" s="8">
        <f t="shared" si="372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4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373"/>
        <v>42192.809953703705</v>
      </c>
      <c r="K3984">
        <v>1431113180</v>
      </c>
      <c r="L3984" s="16">
        <f t="shared" si="37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5"/>
        <v>0.2</v>
      </c>
      <c r="R3984" s="8">
        <f t="shared" si="372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4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373"/>
        <v>41779.290972222225</v>
      </c>
      <c r="K3985">
        <v>1397854356</v>
      </c>
      <c r="L3985" s="16">
        <f t="shared" si="37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5"/>
        <v>0.34802513464991025</v>
      </c>
      <c r="R3985" s="8">
        <f t="shared" si="372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4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373"/>
        <v>41951</v>
      </c>
      <c r="K3986">
        <v>1412809644</v>
      </c>
      <c r="L3986" s="16">
        <f t="shared" si="37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5"/>
        <v>6.3333333333333339E-2</v>
      </c>
      <c r="R3986" s="8">
        <f t="shared" si="372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4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373"/>
        <v>42420.878472222219</v>
      </c>
      <c r="K3987">
        <v>1454173120</v>
      </c>
      <c r="L3987" s="16">
        <f t="shared" si="37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5"/>
        <v>0.32050000000000001</v>
      </c>
      <c r="R3987" s="8">
        <f t="shared" si="372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4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373"/>
        <v>42496.544444444444</v>
      </c>
      <c r="K3988">
        <v>1460034594</v>
      </c>
      <c r="L3988" s="16">
        <f t="shared" si="37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5"/>
        <v>9.7600000000000006E-2</v>
      </c>
      <c r="R3988" s="8">
        <f t="shared" si="372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4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373"/>
        <v>41775.92465277778</v>
      </c>
      <c r="K3989">
        <v>1399414290</v>
      </c>
      <c r="L3989" s="16">
        <f t="shared" si="37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5"/>
        <v>0.3775</v>
      </c>
      <c r="R3989" s="8">
        <f t="shared" si="372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4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373"/>
        <v>42245.08116898148</v>
      </c>
      <c r="K3990">
        <v>1439517413</v>
      </c>
      <c r="L3990" s="16">
        <f t="shared" si="37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5"/>
        <v>2.1333333333333333E-2</v>
      </c>
      <c r="R3990" s="8">
        <f t="shared" si="372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4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373"/>
        <v>42316.791446759264</v>
      </c>
      <c r="K3991">
        <v>1444413581</v>
      </c>
      <c r="L3991" s="16">
        <f t="shared" si="37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5"/>
        <v>0</v>
      </c>
      <c r="R3991" s="8" t="e">
        <f t="shared" si="372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4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373"/>
        <v>42431.672372685185</v>
      </c>
      <c r="K3992">
        <v>1454342893</v>
      </c>
      <c r="L3992" s="16">
        <f t="shared" si="37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5"/>
        <v>4.1818181818181817E-2</v>
      </c>
      <c r="R3992" s="8">
        <f t="shared" si="372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4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373"/>
        <v>42155.644467592589</v>
      </c>
      <c r="K3993">
        <v>1430494082</v>
      </c>
      <c r="L3993" s="16">
        <f t="shared" si="37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5"/>
        <v>0.2</v>
      </c>
      <c r="R3993" s="8">
        <f t="shared" si="372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4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373"/>
        <v>42349.982164351852</v>
      </c>
      <c r="K3994">
        <v>1444689259</v>
      </c>
      <c r="L3994" s="16">
        <f t="shared" si="37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5"/>
        <v>5.4100000000000002E-2</v>
      </c>
      <c r="R3994" s="8">
        <f t="shared" si="372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4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373"/>
        <v>42137.864722222221</v>
      </c>
      <c r="K3995">
        <v>1428957912</v>
      </c>
      <c r="L3995" s="16">
        <f t="shared" si="37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5"/>
        <v>6.0000000000000002E-5</v>
      </c>
      <c r="R3995" s="8">
        <f t="shared" si="372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4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373"/>
        <v>41839.389930555553</v>
      </c>
      <c r="K3996">
        <v>1403169690</v>
      </c>
      <c r="L3996" s="16">
        <f t="shared" si="37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5"/>
        <v>2.5000000000000001E-3</v>
      </c>
      <c r="R3996" s="8">
        <f t="shared" si="372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4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373"/>
        <v>42049.477083333331</v>
      </c>
      <c r="K3997">
        <v>1421339077</v>
      </c>
      <c r="L3997" s="16">
        <f t="shared" si="37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5"/>
        <v>0.35</v>
      </c>
      <c r="R3997" s="8">
        <f t="shared" si="372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4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373"/>
        <v>41963.669444444444</v>
      </c>
      <c r="K3998">
        <v>1415341464</v>
      </c>
      <c r="L3998" s="16">
        <f t="shared" si="37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5"/>
        <v>0.16566666666666666</v>
      </c>
      <c r="R3998" s="8">
        <f t="shared" si="372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4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373"/>
        <v>42099.349780092598</v>
      </c>
      <c r="K3999">
        <v>1425633821</v>
      </c>
      <c r="L3999" s="16">
        <f t="shared" si="37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5"/>
        <v>0</v>
      </c>
      <c r="R3999" s="8" t="e">
        <f t="shared" si="372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4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373"/>
        <v>42091.921597222223</v>
      </c>
      <c r="K4000">
        <v>1424992026</v>
      </c>
      <c r="L4000" s="16">
        <f t="shared" si="37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5"/>
        <v>0.57199999999999995</v>
      </c>
      <c r="R4000" s="8">
        <f t="shared" si="372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4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373"/>
        <v>41882.827650462961</v>
      </c>
      <c r="K4001">
        <v>1406058798</v>
      </c>
      <c r="L4001" s="16">
        <f t="shared" si="37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5"/>
        <v>0.16514285714285715</v>
      </c>
      <c r="R4001" s="8">
        <f t="shared" si="372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4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373"/>
        <v>42497.603680555556</v>
      </c>
      <c r="K4002">
        <v>1457450958</v>
      </c>
      <c r="L4002" s="16">
        <f t="shared" si="37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5"/>
        <v>1.25E-3</v>
      </c>
      <c r="R4002" s="8">
        <f t="shared" si="372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4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373"/>
        <v>42795.791666666672</v>
      </c>
      <c r="K4003">
        <v>1486681708</v>
      </c>
      <c r="L4003" s="16">
        <f t="shared" si="37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5"/>
        <v>0.3775</v>
      </c>
      <c r="R4003" s="8">
        <f t="shared" si="372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4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373"/>
        <v>41909.043530092589</v>
      </c>
      <c r="K4004">
        <v>1409187761</v>
      </c>
      <c r="L4004" s="16">
        <f t="shared" si="37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5"/>
        <v>1.84E-2</v>
      </c>
      <c r="R4004" s="8">
        <f t="shared" si="372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4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373"/>
        <v>42050.587349537032</v>
      </c>
      <c r="K4005">
        <v>1421417147</v>
      </c>
      <c r="L4005" s="16">
        <f t="shared" si="37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5"/>
        <v>0.10050000000000001</v>
      </c>
      <c r="R4005" s="8">
        <f t="shared" si="372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4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373"/>
        <v>41920.16269675926</v>
      </c>
      <c r="K4006">
        <v>1410148457</v>
      </c>
      <c r="L4006" s="16">
        <f t="shared" si="37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5"/>
        <v>2E-3</v>
      </c>
      <c r="R4006" s="8">
        <f t="shared" si="372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4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373"/>
        <v>41932.807696759257</v>
      </c>
      <c r="K4007">
        <v>1408648985</v>
      </c>
      <c r="L4007" s="16">
        <f t="shared" si="37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5"/>
        <v>1.3333333333333334E-2</v>
      </c>
      <c r="R4007" s="8">
        <f t="shared" si="372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4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373"/>
        <v>42416.772997685184</v>
      </c>
      <c r="K4008">
        <v>1453487587</v>
      </c>
      <c r="L4008" s="16">
        <f t="shared" si="37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5"/>
        <v>6.666666666666667E-5</v>
      </c>
      <c r="R4008" s="8">
        <f t="shared" si="372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4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373"/>
        <v>41877.686111111114</v>
      </c>
      <c r="K4009">
        <v>1406572381</v>
      </c>
      <c r="L4009" s="16">
        <f t="shared" si="37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5"/>
        <v>2.5000000000000001E-3</v>
      </c>
      <c r="R4009" s="8">
        <f t="shared" si="372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4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373"/>
        <v>42207.964201388888</v>
      </c>
      <c r="K4010">
        <v>1435014507</v>
      </c>
      <c r="L4010" s="16">
        <f t="shared" si="37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5"/>
        <v>0.06</v>
      </c>
      <c r="R4010" s="8">
        <f t="shared" si="372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4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373"/>
        <v>41891.700925925928</v>
      </c>
      <c r="K4011">
        <v>1406825360</v>
      </c>
      <c r="L4011" s="16">
        <f t="shared" si="37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5"/>
        <v>3.8860103626943004E-2</v>
      </c>
      <c r="R4011" s="8">
        <f t="shared" si="372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4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373"/>
        <v>41938.770439814813</v>
      </c>
      <c r="K4012">
        <v>1412879366</v>
      </c>
      <c r="L4012" s="16">
        <f t="shared" si="37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5"/>
        <v>0.24194444444444443</v>
      </c>
      <c r="R4012" s="8">
        <f t="shared" si="372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4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373"/>
        <v>42032.54488425926</v>
      </c>
      <c r="K4013">
        <v>1419858278</v>
      </c>
      <c r="L4013" s="16">
        <f t="shared" si="37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5"/>
        <v>7.5999999999999998E-2</v>
      </c>
      <c r="R4013" s="8">
        <f t="shared" si="372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4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373"/>
        <v>42126.544548611113</v>
      </c>
      <c r="K4014">
        <v>1427979849</v>
      </c>
      <c r="L4014" s="16">
        <f t="shared" si="37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5"/>
        <v>0</v>
      </c>
      <c r="R4014" s="8" t="e">
        <f t="shared" si="372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4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373"/>
        <v>42051.301192129627</v>
      </c>
      <c r="K4015">
        <v>1421478823</v>
      </c>
      <c r="L4015" s="16">
        <f t="shared" si="37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5"/>
        <v>1.2999999999999999E-2</v>
      </c>
      <c r="R4015" s="8">
        <f t="shared" si="372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4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373"/>
        <v>42434.246168981481</v>
      </c>
      <c r="K4016">
        <v>1455861269</v>
      </c>
      <c r="L4016" s="16">
        <f t="shared" si="37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5"/>
        <v>0</v>
      </c>
      <c r="R4016" s="8" t="e">
        <f t="shared" si="372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4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373"/>
        <v>42204.780821759254</v>
      </c>
      <c r="K4017">
        <v>1434739463</v>
      </c>
      <c r="L4017" s="16">
        <f t="shared" si="37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5"/>
        <v>1.4285714285714287E-4</v>
      </c>
      <c r="R4017" s="8">
        <f t="shared" si="372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4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373"/>
        <v>41899.872685185182</v>
      </c>
      <c r="K4018">
        <v>1408395400</v>
      </c>
      <c r="L4018" s="16">
        <f t="shared" si="37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5"/>
        <v>0.14000000000000001</v>
      </c>
      <c r="R4018" s="8">
        <f t="shared" si="372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4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373"/>
        <v>41886.672152777777</v>
      </c>
      <c r="K4019">
        <v>1407254874</v>
      </c>
      <c r="L4019" s="16">
        <f t="shared" si="37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5"/>
        <v>1.0500000000000001E-2</v>
      </c>
      <c r="R4019" s="8">
        <f t="shared" si="372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4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373"/>
        <v>42650.91097222222</v>
      </c>
      <c r="K4020">
        <v>1473285108</v>
      </c>
      <c r="L4020" s="16">
        <f t="shared" si="37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5"/>
        <v>8.666666666666667E-2</v>
      </c>
      <c r="R4020" s="8">
        <f t="shared" si="372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4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373"/>
        <v>42475.686111111107</v>
      </c>
      <c r="K4021">
        <v>1455725596</v>
      </c>
      <c r="L4021" s="16">
        <f t="shared" si="37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5"/>
        <v>8.2857142857142851E-3</v>
      </c>
      <c r="R4021" s="8">
        <f t="shared" si="372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4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373"/>
        <v>42087.149293981478</v>
      </c>
      <c r="K4022">
        <v>1424579699</v>
      </c>
      <c r="L4022" s="16">
        <f t="shared" si="37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5"/>
        <v>0.16666666666666666</v>
      </c>
      <c r="R4022" s="8">
        <f t="shared" si="372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4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373"/>
        <v>41938.911550925928</v>
      </c>
      <c r="K4023">
        <v>1409176358</v>
      </c>
      <c r="L4023" s="16">
        <f t="shared" si="37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5"/>
        <v>8.3333333333333332E-3</v>
      </c>
      <c r="R4023" s="8">
        <f t="shared" si="372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4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373"/>
        <v>42036.120833333334</v>
      </c>
      <c r="K4024">
        <v>1418824867</v>
      </c>
      <c r="L4024" s="16">
        <f t="shared" si="37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5"/>
        <v>0.69561111111111107</v>
      </c>
      <c r="R4024" s="8">
        <f t="shared" si="372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4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373"/>
        <v>42453.957905092597</v>
      </c>
      <c r="K4025">
        <v>1454975963</v>
      </c>
      <c r="L4025" s="16">
        <f t="shared" si="37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5"/>
        <v>0</v>
      </c>
      <c r="R4025" s="8" t="e">
        <f t="shared" si="372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4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373"/>
        <v>42247.670104166667</v>
      </c>
      <c r="K4026">
        <v>1438445097</v>
      </c>
      <c r="L4026" s="16">
        <f t="shared" si="37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5"/>
        <v>1.2500000000000001E-2</v>
      </c>
      <c r="R4026" s="8">
        <f t="shared" si="372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4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373"/>
        <v>42211.237685185188</v>
      </c>
      <c r="K4027">
        <v>1432705336</v>
      </c>
      <c r="L4027" s="16">
        <f t="shared" si="37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5"/>
        <v>0.05</v>
      </c>
      <c r="R4027" s="8">
        <f t="shared" si="372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4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373"/>
        <v>42342.697210648148</v>
      </c>
      <c r="K4028">
        <v>1444059839</v>
      </c>
      <c r="L4028" s="16">
        <f t="shared" si="37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5"/>
        <v>0</v>
      </c>
      <c r="R4028" s="8" t="e">
        <f t="shared" si="372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4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373"/>
        <v>42789.041666666672</v>
      </c>
      <c r="K4029">
        <v>1486077481</v>
      </c>
      <c r="L4029" s="16">
        <f t="shared" si="37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5"/>
        <v>7.166666666666667E-2</v>
      </c>
      <c r="R4029" s="8">
        <f t="shared" si="372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4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373"/>
        <v>41795.938657407409</v>
      </c>
      <c r="K4030">
        <v>1399415500</v>
      </c>
      <c r="L4030" s="16">
        <f t="shared" si="37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5"/>
        <v>0.28050000000000003</v>
      </c>
      <c r="R4030" s="8">
        <f t="shared" si="372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4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373"/>
        <v>42352.025115740747</v>
      </c>
      <c r="K4031">
        <v>1447461370</v>
      </c>
      <c r="L4031" s="16">
        <f t="shared" si="37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5"/>
        <v>0</v>
      </c>
      <c r="R4031" s="8" t="e">
        <f t="shared" si="372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4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373"/>
        <v>42403.784027777772</v>
      </c>
      <c r="K4032">
        <v>1452008599</v>
      </c>
      <c r="L4032" s="16">
        <f t="shared" si="37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5"/>
        <v>0.16</v>
      </c>
      <c r="R4032" s="8">
        <f t="shared" si="372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4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373"/>
        <v>41991.626898148148</v>
      </c>
      <c r="K4033">
        <v>1414591364</v>
      </c>
      <c r="L4033" s="16">
        <f t="shared" si="37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5"/>
        <v>0</v>
      </c>
      <c r="R4033" s="8" t="e">
        <f t="shared" si="372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4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si="373"/>
        <v>42353.85087962963</v>
      </c>
      <c r="K4034">
        <v>1445023516</v>
      </c>
      <c r="L4034" s="16">
        <f t="shared" si="37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5"/>
        <v>6.8287037037037035E-2</v>
      </c>
      <c r="R4034" s="8">
        <f t="shared" ref="R4034:R4097" si="378">pledged/backers_count</f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4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ref="J4035:J4098" si="379">(((I4035/60)/60)/24)+DATE(1970,1,1)</f>
        <v>42645.375</v>
      </c>
      <c r="K4035">
        <v>1472711224</v>
      </c>
      <c r="L4035" s="16">
        <f t="shared" ref="L4035:L4098" si="38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1">E4035/D4035</f>
        <v>0.25698702928870293</v>
      </c>
      <c r="R4035" s="8">
        <f t="shared" si="378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4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379"/>
        <v>42097.905671296292</v>
      </c>
      <c r="K4036">
        <v>1425509050</v>
      </c>
      <c r="L4036" s="16">
        <f t="shared" si="38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1"/>
        <v>1.4814814814814815E-2</v>
      </c>
      <c r="R4036" s="8">
        <f t="shared" si="378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4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379"/>
        <v>41933.882951388885</v>
      </c>
      <c r="K4037">
        <v>1411333887</v>
      </c>
      <c r="L4037" s="16">
        <f t="shared" si="38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1"/>
        <v>0.36849999999999999</v>
      </c>
      <c r="R4037" s="8">
        <f t="shared" si="378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4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379"/>
        <v>41821.9375</v>
      </c>
      <c r="K4038">
        <v>1402784964</v>
      </c>
      <c r="L4038" s="16">
        <f t="shared" si="38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1"/>
        <v>0.47049999999999997</v>
      </c>
      <c r="R4038" s="8">
        <f t="shared" si="378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4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379"/>
        <v>42514.600694444445</v>
      </c>
      <c r="K4039">
        <v>1462585315</v>
      </c>
      <c r="L4039" s="16">
        <f t="shared" si="38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1"/>
        <v>0.11428571428571428</v>
      </c>
      <c r="R4039" s="8">
        <f t="shared" si="378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4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379"/>
        <v>41929.798726851855</v>
      </c>
      <c r="K4040">
        <v>1408389010</v>
      </c>
      <c r="L4040" s="16">
        <f t="shared" si="38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1"/>
        <v>0.12039999999999999</v>
      </c>
      <c r="R4040" s="8">
        <f t="shared" si="378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4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379"/>
        <v>42339.249305555553</v>
      </c>
      <c r="K4041">
        <v>1446048367</v>
      </c>
      <c r="L4041" s="16">
        <f t="shared" si="38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1"/>
        <v>0.6</v>
      </c>
      <c r="R4041" s="8">
        <f t="shared" si="378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4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379"/>
        <v>42203.125</v>
      </c>
      <c r="K4042">
        <v>1432100004</v>
      </c>
      <c r="L4042" s="16">
        <f t="shared" si="38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1"/>
        <v>0.3125</v>
      </c>
      <c r="R4042" s="8">
        <f t="shared" si="378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4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379"/>
        <v>42619.474004629628</v>
      </c>
      <c r="K4043">
        <v>1467976954</v>
      </c>
      <c r="L4043" s="16">
        <f t="shared" si="38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1"/>
        <v>4.1999999999999997E-3</v>
      </c>
      <c r="R4043" s="8">
        <f t="shared" si="378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4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379"/>
        <v>42024.802777777775</v>
      </c>
      <c r="K4044">
        <v>1419213664</v>
      </c>
      <c r="L4044" s="16">
        <f t="shared" si="38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1"/>
        <v>2.0999999999999999E-3</v>
      </c>
      <c r="R4044" s="8">
        <f t="shared" si="378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4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379"/>
        <v>41963.957465277781</v>
      </c>
      <c r="K4045">
        <v>1415228325</v>
      </c>
      <c r="L4045" s="16">
        <f t="shared" si="38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1"/>
        <v>0</v>
      </c>
      <c r="R4045" s="8" t="e">
        <f t="shared" si="378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4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379"/>
        <v>42104.208333333328</v>
      </c>
      <c r="K4046">
        <v>1426050982</v>
      </c>
      <c r="L4046" s="16">
        <f t="shared" si="38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1"/>
        <v>0.375</v>
      </c>
      <c r="R4046" s="8">
        <f t="shared" si="378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4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379"/>
        <v>41872.201261574075</v>
      </c>
      <c r="K4047">
        <v>1406004589</v>
      </c>
      <c r="L4047" s="16">
        <f t="shared" si="38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1"/>
        <v>2.0000000000000001E-4</v>
      </c>
      <c r="R4047" s="8">
        <f t="shared" si="378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4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379"/>
        <v>41934.650578703702</v>
      </c>
      <c r="K4048">
        <v>1411400210</v>
      </c>
      <c r="L4048" s="16">
        <f t="shared" si="38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1"/>
        <v>8.2142857142857142E-2</v>
      </c>
      <c r="R4048" s="8">
        <f t="shared" si="378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4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379"/>
        <v>42015.041666666672</v>
      </c>
      <c r="K4049">
        <v>1418862743</v>
      </c>
      <c r="L4049" s="16">
        <f t="shared" si="38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1"/>
        <v>2.1999999999999999E-2</v>
      </c>
      <c r="R4049" s="8">
        <f t="shared" si="378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4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379"/>
        <v>42471.467442129629</v>
      </c>
      <c r="K4050">
        <v>1457352787</v>
      </c>
      <c r="L4050" s="16">
        <f t="shared" si="38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1"/>
        <v>0.17652941176470588</v>
      </c>
      <c r="R4050" s="8">
        <f t="shared" si="378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4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379"/>
        <v>42199.958506944444</v>
      </c>
      <c r="K4051">
        <v>1434322815</v>
      </c>
      <c r="L4051" s="16">
        <f t="shared" si="38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1"/>
        <v>8.0000000000000004E-4</v>
      </c>
      <c r="R4051" s="8">
        <f t="shared" si="378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4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379"/>
        <v>41935.636469907404</v>
      </c>
      <c r="K4052">
        <v>1411485391</v>
      </c>
      <c r="L4052" s="16">
        <f t="shared" si="38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1"/>
        <v>6.6666666666666664E-4</v>
      </c>
      <c r="R4052" s="8">
        <f t="shared" si="378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4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379"/>
        <v>41768.286805555559</v>
      </c>
      <c r="K4053">
        <v>1399058797</v>
      </c>
      <c r="L4053" s="16">
        <f t="shared" si="38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1"/>
        <v>0</v>
      </c>
      <c r="R4053" s="8" t="e">
        <f t="shared" si="378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4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379"/>
        <v>41925.878657407404</v>
      </c>
      <c r="K4054">
        <v>1408050316</v>
      </c>
      <c r="L4054" s="16">
        <f t="shared" si="38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1"/>
        <v>0.37533333333333335</v>
      </c>
      <c r="R4054" s="8">
        <f t="shared" si="378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4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379"/>
        <v>41958.833333333328</v>
      </c>
      <c r="K4055">
        <v>1413477228</v>
      </c>
      <c r="L4055" s="16">
        <f t="shared" si="38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1"/>
        <v>0.22</v>
      </c>
      <c r="R4055" s="8">
        <f t="shared" si="378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4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379"/>
        <v>42644.166666666672</v>
      </c>
      <c r="K4056">
        <v>1472674285</v>
      </c>
      <c r="L4056" s="16">
        <f t="shared" si="38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1"/>
        <v>0</v>
      </c>
      <c r="R4056" s="8" t="e">
        <f t="shared" si="378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4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379"/>
        <v>41809.648506944446</v>
      </c>
      <c r="K4057">
        <v>1400600031</v>
      </c>
      <c r="L4057" s="16">
        <f t="shared" si="38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1"/>
        <v>0.1762</v>
      </c>
      <c r="R4057" s="8">
        <f t="shared" si="378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4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379"/>
        <v>42554.832638888889</v>
      </c>
      <c r="K4058">
        <v>1465856639</v>
      </c>
      <c r="L4058" s="16">
        <f t="shared" si="38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1"/>
        <v>0.53</v>
      </c>
      <c r="R4058" s="8">
        <f t="shared" si="378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4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379"/>
        <v>42333.958333333328</v>
      </c>
      <c r="K4059">
        <v>1446506080</v>
      </c>
      <c r="L4059" s="16">
        <f t="shared" si="38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1"/>
        <v>0.22142857142857142</v>
      </c>
      <c r="R4059" s="8">
        <f t="shared" si="378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4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379"/>
        <v>42461.165972222225</v>
      </c>
      <c r="K4060">
        <v>1458178044</v>
      </c>
      <c r="L4060" s="16">
        <f t="shared" si="38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1"/>
        <v>2.5333333333333333E-2</v>
      </c>
      <c r="R4060" s="8">
        <f t="shared" si="378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4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379"/>
        <v>41898.125</v>
      </c>
      <c r="K4061">
        <v>1408116152</v>
      </c>
      <c r="L4061" s="16">
        <f t="shared" si="38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1"/>
        <v>2.5000000000000001E-2</v>
      </c>
      <c r="R4061" s="8">
        <f t="shared" si="378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4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379"/>
        <v>41813.666666666664</v>
      </c>
      <c r="K4062">
        <v>1400604056</v>
      </c>
      <c r="L4062" s="16">
        <f t="shared" si="38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1"/>
        <v>2.8500000000000001E-2</v>
      </c>
      <c r="R4062" s="8">
        <f t="shared" si="378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4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379"/>
        <v>42481.099803240737</v>
      </c>
      <c r="K4063">
        <v>1456025023</v>
      </c>
      <c r="L4063" s="16">
        <f t="shared" si="38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1"/>
        <v>0</v>
      </c>
      <c r="R4063" s="8" t="e">
        <f t="shared" si="378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4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379"/>
        <v>42553.739212962959</v>
      </c>
      <c r="K4064">
        <v>1464889468</v>
      </c>
      <c r="L4064" s="16">
        <f t="shared" si="38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1"/>
        <v>2.4500000000000001E-2</v>
      </c>
      <c r="R4064" s="8">
        <f t="shared" si="378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4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379"/>
        <v>41817.681527777779</v>
      </c>
      <c r="K4065">
        <v>1401294084</v>
      </c>
      <c r="L4065" s="16">
        <f t="shared" si="38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1"/>
        <v>1.4210526315789474E-2</v>
      </c>
      <c r="R4065" s="8">
        <f t="shared" si="378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4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379"/>
        <v>42123.588263888887</v>
      </c>
      <c r="K4066">
        <v>1427724426</v>
      </c>
      <c r="L4066" s="16">
        <f t="shared" si="38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1"/>
        <v>0.1925</v>
      </c>
      <c r="R4066" s="8">
        <f t="shared" si="378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4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379"/>
        <v>41863.951516203706</v>
      </c>
      <c r="K4067">
        <v>1405291811</v>
      </c>
      <c r="L4067" s="16">
        <f t="shared" si="38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1"/>
        <v>6.7499999999999999E-3</v>
      </c>
      <c r="R4067" s="8">
        <f t="shared" si="378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4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379"/>
        <v>42509.039212962962</v>
      </c>
      <c r="K4068">
        <v>1461027388</v>
      </c>
      <c r="L4068" s="16">
        <f t="shared" si="38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1"/>
        <v>1.6666666666666668E-3</v>
      </c>
      <c r="R4068" s="8">
        <f t="shared" si="378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4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379"/>
        <v>42275.117476851854</v>
      </c>
      <c r="K4069">
        <v>1439952550</v>
      </c>
      <c r="L4069" s="16">
        <f t="shared" si="38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1"/>
        <v>0.60899999999999999</v>
      </c>
      <c r="R4069" s="8">
        <f t="shared" si="378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4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379"/>
        <v>42748.961805555555</v>
      </c>
      <c r="K4070">
        <v>1481756855</v>
      </c>
      <c r="L4070" s="16">
        <f t="shared" si="38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1"/>
        <v>0.01</v>
      </c>
      <c r="R4070" s="8">
        <f t="shared" si="378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4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379"/>
        <v>42063.5</v>
      </c>
      <c r="K4071">
        <v>1421596356</v>
      </c>
      <c r="L4071" s="16">
        <f t="shared" si="38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1"/>
        <v>0.34399999999999997</v>
      </c>
      <c r="R4071" s="8">
        <f t="shared" si="378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4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379"/>
        <v>42064.125</v>
      </c>
      <c r="K4072">
        <v>1422374420</v>
      </c>
      <c r="L4072" s="16">
        <f t="shared" si="38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1"/>
        <v>0.16500000000000001</v>
      </c>
      <c r="R4072" s="8">
        <f t="shared" si="378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4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379"/>
        <v>42730.804756944446</v>
      </c>
      <c r="K4073">
        <v>1480187931</v>
      </c>
      <c r="L4073" s="16">
        <f t="shared" si="38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1"/>
        <v>0</v>
      </c>
      <c r="R4073" s="8" t="e">
        <f t="shared" si="378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4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379"/>
        <v>41872.77443287037</v>
      </c>
      <c r="K4074">
        <v>1403462111</v>
      </c>
      <c r="L4074" s="16">
        <f t="shared" si="38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1"/>
        <v>4.0000000000000001E-3</v>
      </c>
      <c r="R4074" s="8">
        <f t="shared" si="378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4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379"/>
        <v>42133.166666666672</v>
      </c>
      <c r="K4075">
        <v>1426407426</v>
      </c>
      <c r="L4075" s="16">
        <f t="shared" si="38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1"/>
        <v>1.0571428571428572E-2</v>
      </c>
      <c r="R4075" s="8">
        <f t="shared" si="378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4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379"/>
        <v>42313.594618055555</v>
      </c>
      <c r="K4076">
        <v>1444137375</v>
      </c>
      <c r="L4076" s="16">
        <f t="shared" si="38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1"/>
        <v>0.26727272727272727</v>
      </c>
      <c r="R4076" s="8">
        <f t="shared" si="378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4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379"/>
        <v>41820.727777777778</v>
      </c>
      <c r="K4077">
        <v>1400547969</v>
      </c>
      <c r="L4077" s="16">
        <f t="shared" si="38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1"/>
        <v>0.28799999999999998</v>
      </c>
      <c r="R4077" s="8">
        <f t="shared" si="378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4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379"/>
        <v>41933.82708333333</v>
      </c>
      <c r="K4078">
        <v>1411499149</v>
      </c>
      <c r="L4078" s="16">
        <f t="shared" si="38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1"/>
        <v>0</v>
      </c>
      <c r="R4078" s="8" t="e">
        <f t="shared" si="378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4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379"/>
        <v>42725.7105787037</v>
      </c>
      <c r="K4079">
        <v>1479747794</v>
      </c>
      <c r="L4079" s="16">
        <f t="shared" si="38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1"/>
        <v>8.8999999999999996E-2</v>
      </c>
      <c r="R4079" s="8">
        <f t="shared" si="378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4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379"/>
        <v>42762.787523148145</v>
      </c>
      <c r="K4080">
        <v>1482951242</v>
      </c>
      <c r="L4080" s="16">
        <f t="shared" si="38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1"/>
        <v>0</v>
      </c>
      <c r="R4080" s="8" t="e">
        <f t="shared" si="378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4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379"/>
        <v>42540.938900462963</v>
      </c>
      <c r="K4081">
        <v>1463783521</v>
      </c>
      <c r="L4081" s="16">
        <f t="shared" si="38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1"/>
        <v>1.6666666666666668E-3</v>
      </c>
      <c r="R4081" s="8">
        <f t="shared" si="378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4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379"/>
        <v>42535.787500000006</v>
      </c>
      <c r="K4082">
        <v>1463849116</v>
      </c>
      <c r="L4082" s="16">
        <f t="shared" si="38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1"/>
        <v>0</v>
      </c>
      <c r="R4082" s="8" t="e">
        <f t="shared" si="378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4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379"/>
        <v>42071.539641203708</v>
      </c>
      <c r="K4083">
        <v>1423231025</v>
      </c>
      <c r="L4083" s="16">
        <f t="shared" si="38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1"/>
        <v>0.15737410071942445</v>
      </c>
      <c r="R4083" s="8">
        <f t="shared" si="378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4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379"/>
        <v>42322.958333333328</v>
      </c>
      <c r="K4084">
        <v>1446179553</v>
      </c>
      <c r="L4084" s="16">
        <f t="shared" si="38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1"/>
        <v>0.02</v>
      </c>
      <c r="R4084" s="8">
        <f t="shared" si="378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4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379"/>
        <v>42383.761759259258</v>
      </c>
      <c r="K4085">
        <v>1450203416</v>
      </c>
      <c r="L4085" s="16">
        <f t="shared" si="38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1"/>
        <v>0.21685714285714286</v>
      </c>
      <c r="R4085" s="8">
        <f t="shared" si="378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4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379"/>
        <v>42652.436412037037</v>
      </c>
      <c r="K4086">
        <v>1473416906</v>
      </c>
      <c r="L4086" s="16">
        <f t="shared" si="38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1"/>
        <v>3.3333333333333335E-3</v>
      </c>
      <c r="R4086" s="8">
        <f t="shared" si="378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4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379"/>
        <v>42087.165972222225</v>
      </c>
      <c r="K4087">
        <v>1424701775</v>
      </c>
      <c r="L4087" s="16">
        <f t="shared" si="38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1"/>
        <v>2.8571428571428571E-3</v>
      </c>
      <c r="R4087" s="8">
        <f t="shared" si="378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4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379"/>
        <v>42329.166666666672</v>
      </c>
      <c r="K4088">
        <v>1445985299</v>
      </c>
      <c r="L4088" s="16">
        <f t="shared" si="38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1"/>
        <v>4.7E-2</v>
      </c>
      <c r="R4088" s="8">
        <f t="shared" si="378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4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379"/>
        <v>42568.742893518516</v>
      </c>
      <c r="K4089">
        <v>1466185786</v>
      </c>
      <c r="L4089" s="16">
        <f t="shared" si="38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1"/>
        <v>0</v>
      </c>
      <c r="R4089" s="8" t="e">
        <f t="shared" si="378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4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379"/>
        <v>42020.434722222228</v>
      </c>
      <c r="K4090">
        <v>1418827324</v>
      </c>
      <c r="L4090" s="16">
        <f t="shared" si="38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1"/>
        <v>0.108</v>
      </c>
      <c r="R4090" s="8">
        <f t="shared" si="378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4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379"/>
        <v>42155.732638888891</v>
      </c>
      <c r="K4091">
        <v>1430242488</v>
      </c>
      <c r="L4091" s="16">
        <f t="shared" si="38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1"/>
        <v>4.8000000000000001E-2</v>
      </c>
      <c r="R4091" s="8">
        <f t="shared" si="378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4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379"/>
        <v>42223.625</v>
      </c>
      <c r="K4092">
        <v>1437754137</v>
      </c>
      <c r="L4092" s="16">
        <f t="shared" si="38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1"/>
        <v>3.2000000000000001E-2</v>
      </c>
      <c r="R4092" s="8">
        <f t="shared" si="378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4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379"/>
        <v>42020.506377314814</v>
      </c>
      <c r="K4093">
        <v>1418818151</v>
      </c>
      <c r="L4093" s="16">
        <f t="shared" si="38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1"/>
        <v>0.1275</v>
      </c>
      <c r="R4093" s="8">
        <f t="shared" si="378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4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379"/>
        <v>42099.153321759266</v>
      </c>
      <c r="K4094">
        <v>1423024847</v>
      </c>
      <c r="L4094" s="16">
        <f t="shared" si="38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1"/>
        <v>1.8181818181818181E-4</v>
      </c>
      <c r="R4094" s="8">
        <f t="shared" si="378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4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379"/>
        <v>42238.815891203703</v>
      </c>
      <c r="K4095">
        <v>1435088093</v>
      </c>
      <c r="L4095" s="16">
        <f t="shared" si="38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1"/>
        <v>2.4E-2</v>
      </c>
      <c r="R4095" s="8">
        <f t="shared" si="378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4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379"/>
        <v>41934.207638888889</v>
      </c>
      <c r="K4096">
        <v>1410141900</v>
      </c>
      <c r="L4096" s="16">
        <f t="shared" si="38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1"/>
        <v>0.36499999999999999</v>
      </c>
      <c r="R4096" s="8">
        <f t="shared" si="378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4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379"/>
        <v>42723.031828703708</v>
      </c>
      <c r="K4097">
        <v>1479516350</v>
      </c>
      <c r="L4097" s="16">
        <f t="shared" si="38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1"/>
        <v>2.6666666666666668E-2</v>
      </c>
      <c r="R4097" s="8">
        <f t="shared" si="378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4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si="379"/>
        <v>42794.368749999994</v>
      </c>
      <c r="K4098">
        <v>1484484219</v>
      </c>
      <c r="L4098" s="16">
        <f t="shared" si="38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1"/>
        <v>0.11428571428571428</v>
      </c>
      <c r="R4098" s="8">
        <f t="shared" ref="R4098:R4115" si="384">pledged/backers_count</f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4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ref="J4099:J4115" si="385">(((I4099/60)/60)/24)+DATE(1970,1,1)</f>
        <v>42400.996527777781</v>
      </c>
      <c r="K4099">
        <v>1449431237</v>
      </c>
      <c r="L4099" s="16">
        <f t="shared" ref="L4099:L4115" si="38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7">E4099/D4099</f>
        <v>0</v>
      </c>
      <c r="R4099" s="8" t="e">
        <f t="shared" si="384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4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385"/>
        <v>42525.722187499996</v>
      </c>
      <c r="K4100">
        <v>1462468797</v>
      </c>
      <c r="L4100" s="16">
        <f t="shared" si="38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7"/>
        <v>0</v>
      </c>
      <c r="R4100" s="8" t="e">
        <f t="shared" si="384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4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385"/>
        <v>42615.850381944445</v>
      </c>
      <c r="K4101">
        <v>1468959873</v>
      </c>
      <c r="L4101" s="16">
        <f t="shared" si="38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7"/>
        <v>1.1111111111111112E-2</v>
      </c>
      <c r="R4101" s="8">
        <f t="shared" si="384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4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385"/>
        <v>41937.124884259261</v>
      </c>
      <c r="K4102">
        <v>1413341990</v>
      </c>
      <c r="L4102" s="16">
        <f t="shared" si="38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7"/>
        <v>0</v>
      </c>
      <c r="R4102" s="8" t="e">
        <f t="shared" si="384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4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385"/>
        <v>42760.903726851851</v>
      </c>
      <c r="K4103">
        <v>1482788482</v>
      </c>
      <c r="L4103" s="16">
        <f t="shared" si="38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7"/>
        <v>0</v>
      </c>
      <c r="R4103" s="8" t="e">
        <f t="shared" si="384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4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385"/>
        <v>42505.848067129627</v>
      </c>
      <c r="K4104">
        <v>1460751673</v>
      </c>
      <c r="L4104" s="16">
        <f t="shared" si="38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7"/>
        <v>0.27400000000000002</v>
      </c>
      <c r="R4104" s="8">
        <f t="shared" si="384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4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385"/>
        <v>42242.772222222222</v>
      </c>
      <c r="K4105">
        <v>1435953566</v>
      </c>
      <c r="L4105" s="16">
        <f t="shared" si="38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7"/>
        <v>0.1</v>
      </c>
      <c r="R4105" s="8">
        <f t="shared" si="384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4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385"/>
        <v>42670.278171296297</v>
      </c>
      <c r="K4106">
        <v>1474958434</v>
      </c>
      <c r="L4106" s="16">
        <f t="shared" si="38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7"/>
        <v>0.21366666666666667</v>
      </c>
      <c r="R4106" s="8">
        <f t="shared" si="384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4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385"/>
        <v>42730.010520833333</v>
      </c>
      <c r="K4107">
        <v>1479860109</v>
      </c>
      <c r="L4107" s="16">
        <f t="shared" si="38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7"/>
        <v>6.9696969696969702E-2</v>
      </c>
      <c r="R4107" s="8">
        <f t="shared" si="384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4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385"/>
        <v>42096.041666666672</v>
      </c>
      <c r="K4108">
        <v>1424221866</v>
      </c>
      <c r="L4108" s="16">
        <f t="shared" si="38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7"/>
        <v>0.70599999999999996</v>
      </c>
      <c r="R4108" s="8">
        <f t="shared" si="384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4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385"/>
        <v>41906.916678240741</v>
      </c>
      <c r="K4109">
        <v>1409608801</v>
      </c>
      <c r="L4109" s="16">
        <f t="shared" si="38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7"/>
        <v>2.0500000000000001E-2</v>
      </c>
      <c r="R4109" s="8">
        <f t="shared" si="384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4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385"/>
        <v>42797.208333333328</v>
      </c>
      <c r="K4110">
        <v>1485909937</v>
      </c>
      <c r="L4110" s="16">
        <f t="shared" si="38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7"/>
        <v>1.9666666666666666E-2</v>
      </c>
      <c r="R4110" s="8">
        <f t="shared" si="384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4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385"/>
        <v>42337.581064814818</v>
      </c>
      <c r="K4111">
        <v>1446209804</v>
      </c>
      <c r="L4111" s="16">
        <f t="shared" si="38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7"/>
        <v>0</v>
      </c>
      <c r="R4111" s="8" t="e">
        <f t="shared" si="384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4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385"/>
        <v>42572.626747685179</v>
      </c>
      <c r="K4112">
        <v>1463929351</v>
      </c>
      <c r="L4112" s="16">
        <f t="shared" si="38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7"/>
        <v>0.28666666666666668</v>
      </c>
      <c r="R4112" s="8">
        <f t="shared" si="384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4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385"/>
        <v>42059.135879629626</v>
      </c>
      <c r="K4113">
        <v>1422155740</v>
      </c>
      <c r="L4113" s="16">
        <f t="shared" si="38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7"/>
        <v>3.1333333333333331E-2</v>
      </c>
      <c r="R4113" s="8">
        <f t="shared" si="384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4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385"/>
        <v>42428</v>
      </c>
      <c r="K4114">
        <v>1454280186</v>
      </c>
      <c r="L4114" s="16">
        <f t="shared" si="38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7"/>
        <v>4.0000000000000002E-4</v>
      </c>
      <c r="R4114" s="8">
        <f t="shared" si="384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4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385"/>
        <v>42377.273611111115</v>
      </c>
      <c r="K4115">
        <v>1450619123</v>
      </c>
      <c r="L4115" s="16">
        <f t="shared" si="38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7"/>
        <v>2E-3</v>
      </c>
      <c r="R4115" s="8">
        <f t="shared" si="384"/>
        <v>1</v>
      </c>
      <c r="S4115" t="str">
        <f t="shared" si="388"/>
        <v>theater</v>
      </c>
      <c r="T4115" t="str">
        <f t="shared" si="389"/>
        <v>plays</v>
      </c>
    </row>
  </sheetData>
  <autoFilter ref="A1:U4115" xr:uid="{00000000-0001-0000-0000-000000000000}">
    <filterColumn colId="5">
      <filters>
        <filter val="failed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DD68-0E54-490C-B5A7-896E0EF24912}">
  <dimension ref="A1:F14"/>
  <sheetViews>
    <sheetView workbookViewId="0">
      <selection activeCell="V32" sqref="V32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8223</v>
      </c>
      <c r="B1" t="s">
        <v>8365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2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2" t="s">
        <v>8311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2" t="s">
        <v>8312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2" t="s">
        <v>8313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8314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2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2" t="s">
        <v>8315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2" t="s">
        <v>8316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2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2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6025-247D-4872-991F-9646CD2385FE}">
  <dimension ref="A1:F47"/>
  <sheetViews>
    <sheetView workbookViewId="0">
      <selection activeCell="I14" sqref="I14"/>
    </sheetView>
  </sheetViews>
  <sheetFormatPr defaultRowHeight="14.4" x14ac:dyDescent="0.3"/>
  <cols>
    <col min="1" max="1" width="20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8223</v>
      </c>
      <c r="B1" t="s">
        <v>8365</v>
      </c>
    </row>
    <row r="2" spans="1:6" x14ac:dyDescent="0.3">
      <c r="A2" s="11" t="s">
        <v>8308</v>
      </c>
      <c r="B2" t="s">
        <v>8365</v>
      </c>
    </row>
    <row r="4" spans="1:6" x14ac:dyDescent="0.3">
      <c r="A4" s="11" t="s">
        <v>8366</v>
      </c>
      <c r="B4" s="11" t="s">
        <v>8362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8323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2" t="s">
        <v>8344</v>
      </c>
      <c r="B7" s="14">
        <v>20</v>
      </c>
      <c r="C7" s="14"/>
      <c r="D7" s="14"/>
      <c r="E7" s="14"/>
      <c r="F7" s="14">
        <v>20</v>
      </c>
    </row>
    <row r="8" spans="1:6" x14ac:dyDescent="0.3">
      <c r="A8" s="12" t="s">
        <v>8334</v>
      </c>
      <c r="B8" s="14">
        <v>24</v>
      </c>
      <c r="C8" s="14"/>
      <c r="D8" s="14"/>
      <c r="E8" s="14"/>
      <c r="F8" s="14">
        <v>24</v>
      </c>
    </row>
    <row r="9" spans="1:6" x14ac:dyDescent="0.3">
      <c r="A9" s="12" t="s">
        <v>8358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2" t="s">
        <v>8354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2" t="s">
        <v>8322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2" t="s">
        <v>8321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2" t="s">
        <v>8333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2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2" t="s">
        <v>8328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2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2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2" t="s">
        <v>8349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2" t="s">
        <v>8332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2" t="s">
        <v>8331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2" t="s">
        <v>8356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2" t="s">
        <v>8330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2" t="s">
        <v>8336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2" t="s">
        <v>8359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2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2" t="s">
        <v>8327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2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2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2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2" t="s">
        <v>8324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2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2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2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2" t="s">
        <v>8329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2" t="s">
        <v>8320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2" t="s">
        <v>8319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2" t="s">
        <v>8352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2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2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2" t="s">
        <v>8351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2" t="s">
        <v>8318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2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2" t="s">
        <v>8335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2" t="s">
        <v>8326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2" t="s">
        <v>8325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2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2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BA04F-0604-43E8-822C-043B0BCE79C3}">
  <dimension ref="A1:F22"/>
  <sheetViews>
    <sheetView workbookViewId="0">
      <selection activeCell="F38" sqref="F3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8308</v>
      </c>
      <c r="B1" t="s">
        <v>8365</v>
      </c>
    </row>
    <row r="2" spans="1:6" x14ac:dyDescent="0.3">
      <c r="A2" s="11" t="s">
        <v>8385</v>
      </c>
      <c r="B2" t="s">
        <v>8365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8378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3">
      <c r="A7" s="13" t="s">
        <v>8379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3" t="s">
        <v>8380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3" t="s">
        <v>8381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2" t="s">
        <v>8369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3">
      <c r="A11" s="13" t="s">
        <v>8382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3">
      <c r="A12" s="13" t="s">
        <v>8370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3">
      <c r="A13" s="13" t="s">
        <v>8383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3">
      <c r="A14" s="12" t="s">
        <v>8371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3">
      <c r="A15" s="13" t="s">
        <v>8372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3">
      <c r="A16" s="13" t="s">
        <v>8373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3">
      <c r="A17" s="13" t="s">
        <v>8374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3">
      <c r="A18" s="12" t="s">
        <v>8375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3">
      <c r="A19" s="13" t="s">
        <v>8376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3">
      <c r="A20" s="13" t="s">
        <v>8377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3">
      <c r="A21" s="13" t="s">
        <v>8384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3">
      <c r="A22" s="12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3BAD1-4BA9-4C62-AC5E-0D44485423C0}">
  <dimension ref="A1:H13"/>
  <sheetViews>
    <sheetView tabSelected="1" workbookViewId="0">
      <selection activeCell="Q11" sqref="Q11"/>
    </sheetView>
  </sheetViews>
  <sheetFormatPr defaultRowHeight="14.4" x14ac:dyDescent="0.3"/>
  <cols>
    <col min="1" max="1" width="13.33203125" bestFit="1" customWidth="1"/>
    <col min="2" max="2" width="11.21875" bestFit="1" customWidth="1"/>
    <col min="4" max="4" width="10.77734375" bestFit="1" customWidth="1"/>
    <col min="5" max="5" width="12.77734375" bestFit="1" customWidth="1"/>
    <col min="6" max="6" width="20.21875" style="6" bestFit="1" customWidth="1"/>
    <col min="7" max="7" width="16.5546875" style="6" bestFit="1" customWidth="1"/>
    <col min="8" max="8" width="19.33203125" style="6" bestFit="1" customWidth="1"/>
  </cols>
  <sheetData>
    <row r="1" spans="1:8" s="19" customFormat="1" x14ac:dyDescent="0.3">
      <c r="A1" s="19" t="s">
        <v>8386</v>
      </c>
      <c r="B1" s="19" t="s">
        <v>8387</v>
      </c>
      <c r="C1" s="19" t="s">
        <v>8388</v>
      </c>
      <c r="D1" s="19" t="s">
        <v>8404</v>
      </c>
      <c r="E1" s="19" t="s">
        <v>8389</v>
      </c>
      <c r="F1" s="20" t="s">
        <v>8405</v>
      </c>
      <c r="G1" s="20" t="s">
        <v>8390</v>
      </c>
      <c r="H1" s="20" t="s">
        <v>8391</v>
      </c>
    </row>
    <row r="2" spans="1:8" x14ac:dyDescent="0.3">
      <c r="A2" t="s">
        <v>8392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8393</v>
      </c>
      <c r="B3">
        <f>COUNTIFS([0]!state,"successful",[0]!goal,"&lt;=4999", [0]!goal,"&gt;=1000")</f>
        <v>932</v>
      </c>
      <c r="C3">
        <f>COUNTIFS([0]!state,"failed",[0]!goal,"&lt;=4999", [0]!goal,"&gt;=1000")</f>
        <v>420</v>
      </c>
      <c r="D3">
        <f>COUNTIFS([0]!state,"canceled",[0]!goal,"&lt;=4999", [0]!goal,"&gt;=1000")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8394</v>
      </c>
      <c r="B4">
        <f>COUNTIFS([0]!state,"successful",[0]!goal,"&lt;=9999", [0]!goal,"&gt;=5000")</f>
        <v>381</v>
      </c>
      <c r="C4">
        <f>COUNTIFS([0]!state,"failed",[0]!goal,"&lt;=9999", [0]!goal,"&gt;=5000")</f>
        <v>283</v>
      </c>
      <c r="D4">
        <f>COUNTIFS([0]!state,"canceled",[0]!goal,"&lt;=9999", [0]!goal,"&gt;=5000")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8395</v>
      </c>
      <c r="B5">
        <f>COUNTIFS([0]!state,"successful",[0]!goal,"&lt;=14999", [0]!goal,"&gt;=10000")</f>
        <v>168</v>
      </c>
      <c r="C5">
        <f>COUNTIFS([0]!state,"failed",[0]!goal,"&lt;=14999", [0]!goal,"&gt;=10000")</f>
        <v>144</v>
      </c>
      <c r="D5">
        <f>COUNTIFS([0]!state,"canceled",[0]!goal,"&lt;=14999", [0]!goal,"&gt;=10000")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8396</v>
      </c>
      <c r="B6">
        <f>COUNTIFS([0]!state,"successful",[0]!goal,"&lt;=19999", [0]!goal,"&gt;=15000")</f>
        <v>94</v>
      </c>
      <c r="C6">
        <f>COUNTIFS([0]!state,"failed",[0]!goal,"&lt;=19999", [0]!goal,"&gt;=15000")</f>
        <v>90</v>
      </c>
      <c r="D6">
        <f>COUNTIFS([0]!state,"canceled",[0]!goal,"&lt;=19999", [0]!goal,"&gt;=15000")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8397</v>
      </c>
      <c r="B7">
        <f>COUNTIFS([0]!state,"successful",[0]!goal,"&lt;=24999", [0]!goal,"&gt;=20000")</f>
        <v>62</v>
      </c>
      <c r="C7">
        <f>COUNTIFS([0]!state,"failed",[0]!goal,"&lt;=24999", [0]!goal,"&gt;=20000")</f>
        <v>72</v>
      </c>
      <c r="D7">
        <f>COUNTIFS([0]!state,"canceled",[0]!goal,"&lt;=24999", [0]!goal,"&gt;=20000")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8398</v>
      </c>
      <c r="B8">
        <f>COUNTIFS([0]!state,"successful",[0]!goal,"&lt;=29999", [0]!goal,"&gt;=25000")</f>
        <v>55</v>
      </c>
      <c r="C8">
        <f>COUNTIFS([0]!state,"failed",[0]!goal,"&lt;=29999", [0]!goal,"&gt;=25000")</f>
        <v>64</v>
      </c>
      <c r="D8">
        <f>COUNTIFS([0]!state,"canceled",[0]!goal,"&lt;=29999", [0]!goal,"&gt;=25000")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8399</v>
      </c>
      <c r="B9">
        <f>COUNTIFS([0]!state,"successful",[0]!goal,"&lt;=34999", [0]!goal,"&gt;=30000")</f>
        <v>32</v>
      </c>
      <c r="C9">
        <f>COUNTIFS([0]!state,"failed",[0]!goal,"&lt;=34999", [0]!goal,"&gt;=30000")</f>
        <v>37</v>
      </c>
      <c r="D9">
        <f>COUNTIFS([0]!state,"canceled",[0]!goal,"&lt;=34999", [0]!goal,"&gt;=30000")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8400</v>
      </c>
      <c r="B10">
        <f>COUNTIFS([0]!state,"successful",[0]!goal,"&lt;=39999", [0]!goal,"&gt;=35000")</f>
        <v>26</v>
      </c>
      <c r="C10">
        <f>COUNTIFS([0]!state,"failed",[0]!goal,"&lt;=39999", [0]!goal,"&gt;=35000")</f>
        <v>22</v>
      </c>
      <c r="D10">
        <f>COUNTIFS([0]!state,"canceled",[0]!goal,"&lt;=39999", [0]!goal,"&gt;=35000")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8401</v>
      </c>
      <c r="B11">
        <f>COUNTIFS([0]!state,"successful",[0]!goal,"&lt;=44999", [0]!goal,"&gt;=40000")</f>
        <v>21</v>
      </c>
      <c r="C11">
        <f>COUNTIFS([0]!state,"failed",[0]!goal,"&lt;=44999", [0]!goal,"&gt;=40000")</f>
        <v>16</v>
      </c>
      <c r="D11">
        <f>COUNTIFS([0]!state,"canceled",[0]!goal,"&lt;=44999", [0]!goal,"&gt;=40000")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8402</v>
      </c>
      <c r="B12">
        <f>COUNTIFS([0]!state,"successful",[0]!goal,"&lt;=49999", [0]!goal,"&gt;=45000")</f>
        <v>6</v>
      </c>
      <c r="C12">
        <f>COUNTIFS([0]!state,"failed",[0]!goal,"&lt;=49999", [0]!goal,"&gt;=45000")</f>
        <v>11</v>
      </c>
      <c r="D12">
        <f>COUNTIFS([0]!state,"canceled",[0]!goal,"&lt;=49999", [0]!goal,"&gt;=45000")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8403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F29C2-6FC5-4B22-B7F5-CA26704ACED7}">
  <dimension ref="A1:U2186"/>
  <sheetViews>
    <sheetView topLeftCell="B1" workbookViewId="0">
      <selection activeCell="T18" sqref="T18"/>
    </sheetView>
  </sheetViews>
  <sheetFormatPr defaultRowHeight="14.4" x14ac:dyDescent="0.3"/>
  <cols>
    <col min="1" max="1" width="9.6640625" bestFit="1" customWidth="1"/>
    <col min="2" max="2" width="14.33203125" bestFit="1" customWidth="1"/>
    <col min="3" max="3" width="16" bestFit="1" customWidth="1"/>
    <col min="4" max="4" width="12.77734375" bestFit="1" customWidth="1"/>
    <col min="5" max="5" width="13" bestFit="1" customWidth="1"/>
    <col min="9" max="9" width="9.6640625" bestFit="1" customWidth="1"/>
    <col min="10" max="10" width="14.33203125" bestFit="1" customWidth="1"/>
    <col min="11" max="11" width="16" bestFit="1" customWidth="1"/>
    <col min="12" max="12" width="12.77734375" bestFit="1" customWidth="1"/>
    <col min="13" max="13" width="13" bestFit="1" customWidth="1"/>
    <col min="19" max="19" width="12.21875" bestFit="1" customWidth="1"/>
    <col min="20" max="20" width="12.88671875" bestFit="1" customWidth="1"/>
  </cols>
  <sheetData>
    <row r="1" spans="1:21" x14ac:dyDescent="0.3">
      <c r="A1" s="1" t="s">
        <v>8218</v>
      </c>
      <c r="B1" s="1" t="s">
        <v>8262</v>
      </c>
      <c r="C1" s="1" t="s">
        <v>8218</v>
      </c>
      <c r="D1" s="1" t="s">
        <v>8262</v>
      </c>
    </row>
    <row r="2" spans="1:21" x14ac:dyDescent="0.3">
      <c r="A2" t="s">
        <v>8219</v>
      </c>
      <c r="B2">
        <v>182</v>
      </c>
      <c r="C2" t="s">
        <v>8221</v>
      </c>
      <c r="D2">
        <v>0</v>
      </c>
    </row>
    <row r="3" spans="1:21" x14ac:dyDescent="0.3">
      <c r="A3" t="s">
        <v>8219</v>
      </c>
      <c r="B3">
        <v>79</v>
      </c>
      <c r="C3" t="s">
        <v>8221</v>
      </c>
      <c r="D3">
        <v>1</v>
      </c>
    </row>
    <row r="4" spans="1:21" x14ac:dyDescent="0.3">
      <c r="A4" t="s">
        <v>8219</v>
      </c>
      <c r="B4">
        <v>35</v>
      </c>
      <c r="C4" t="s">
        <v>8221</v>
      </c>
      <c r="D4">
        <v>10</v>
      </c>
      <c r="I4" t="s">
        <v>8406</v>
      </c>
      <c r="J4" t="s">
        <v>8412</v>
      </c>
      <c r="K4" t="s">
        <v>8411</v>
      </c>
      <c r="L4" t="s">
        <v>8409</v>
      </c>
      <c r="M4" t="s">
        <v>8410</v>
      </c>
      <c r="N4" t="s">
        <v>8407</v>
      </c>
      <c r="O4" t="s">
        <v>8408</v>
      </c>
      <c r="P4" t="s">
        <v>8413</v>
      </c>
      <c r="Q4" t="s">
        <v>8414</v>
      </c>
      <c r="R4" t="s">
        <v>8415</v>
      </c>
      <c r="S4" t="s">
        <v>8416</v>
      </c>
      <c r="T4" t="s">
        <v>8417</v>
      </c>
      <c r="U4" t="s">
        <v>8418</v>
      </c>
    </row>
    <row r="5" spans="1:21" x14ac:dyDescent="0.3">
      <c r="A5" t="s">
        <v>8219</v>
      </c>
      <c r="B5">
        <v>150</v>
      </c>
      <c r="C5" t="s">
        <v>8221</v>
      </c>
      <c r="D5">
        <v>0</v>
      </c>
      <c r="I5" t="s">
        <v>8219</v>
      </c>
      <c r="J5">
        <f>AVERAGE(successful_backers)</f>
        <v>194.42517162471395</v>
      </c>
      <c r="K5">
        <f>MEDIAN(successful_backers)</f>
        <v>62</v>
      </c>
      <c r="L5">
        <f>MIN(successful_backers)</f>
        <v>1</v>
      </c>
      <c r="M5">
        <f>MAX(successful_backers)</f>
        <v>26457</v>
      </c>
      <c r="N5">
        <f>_xlfn.VAR.S(successful_backers)</f>
        <v>713167.37912800396</v>
      </c>
      <c r="O5">
        <f>_xlfn.STDEV.S(successful_backers)</f>
        <v>844.49237955591047</v>
      </c>
      <c r="P5">
        <f>_xlfn.QUARTILE.EXC(successful_backers,1)</f>
        <v>29</v>
      </c>
      <c r="Q5">
        <f>_xlfn.QUARTILE.EXC(successful_backers,3)</f>
        <v>141</v>
      </c>
      <c r="R5">
        <f>Q5-P5</f>
        <v>112</v>
      </c>
      <c r="S5">
        <f>(P5-(1.5*R5))</f>
        <v>-139</v>
      </c>
      <c r="T5">
        <f>(Q5+(1.5*R5))</f>
        <v>309</v>
      </c>
      <c r="U5">
        <f>COUNTIF(successful_backers,"&gt;309")</f>
        <v>244</v>
      </c>
    </row>
    <row r="6" spans="1:21" x14ac:dyDescent="0.3">
      <c r="A6" t="s">
        <v>8219</v>
      </c>
      <c r="B6">
        <v>284</v>
      </c>
      <c r="C6" t="s">
        <v>8221</v>
      </c>
      <c r="D6">
        <v>7</v>
      </c>
      <c r="I6" t="s">
        <v>8221</v>
      </c>
      <c r="J6">
        <f>AVERAGE(failed_backers)</f>
        <v>17.709803921568628</v>
      </c>
      <c r="K6">
        <f>MEDIAN(failed_backers)</f>
        <v>4</v>
      </c>
      <c r="L6">
        <f>MIN(failed_backers)</f>
        <v>0</v>
      </c>
      <c r="M6">
        <f>MAX(failed_backers)</f>
        <v>1293</v>
      </c>
      <c r="N6">
        <f>_xlfn.VAR.S(failed_backers)</f>
        <v>3775.6894394644714</v>
      </c>
      <c r="O6">
        <f>_xlfn.STDEV.S(failed_backers)</f>
        <v>61.446638959868842</v>
      </c>
      <c r="P6">
        <f>_xlfn.QUARTILE.EXC(failed_backers,1)</f>
        <v>1</v>
      </c>
      <c r="Q6">
        <f>_xlfn.QUARTILE.EXC(failed_backers,3)</f>
        <v>12</v>
      </c>
      <c r="R6">
        <f>Q6-P6</f>
        <v>11</v>
      </c>
      <c r="S6">
        <f>(P6-(1.5*R6))</f>
        <v>-15.5</v>
      </c>
      <c r="T6">
        <f>(Q6+(1.5*R6))</f>
        <v>28.5</v>
      </c>
      <c r="U6">
        <f>COUNTIF(failed_backers,"&gt;28.5")</f>
        <v>192</v>
      </c>
    </row>
    <row r="7" spans="1:21" x14ac:dyDescent="0.3">
      <c r="A7" t="s">
        <v>8219</v>
      </c>
      <c r="B7">
        <v>47</v>
      </c>
      <c r="C7" t="s">
        <v>8221</v>
      </c>
      <c r="D7">
        <v>0</v>
      </c>
    </row>
    <row r="8" spans="1:21" x14ac:dyDescent="0.3">
      <c r="A8" t="s">
        <v>8219</v>
      </c>
      <c r="B8">
        <v>58</v>
      </c>
      <c r="C8" t="s">
        <v>8221</v>
      </c>
      <c r="D8">
        <v>1</v>
      </c>
    </row>
    <row r="9" spans="1:21" x14ac:dyDescent="0.3">
      <c r="A9" t="s">
        <v>8219</v>
      </c>
      <c r="B9">
        <v>57</v>
      </c>
      <c r="C9" t="s">
        <v>8221</v>
      </c>
      <c r="D9">
        <v>2</v>
      </c>
    </row>
    <row r="10" spans="1:21" x14ac:dyDescent="0.3">
      <c r="A10" t="s">
        <v>8219</v>
      </c>
      <c r="B10">
        <v>12</v>
      </c>
      <c r="C10" t="s">
        <v>8221</v>
      </c>
      <c r="D10">
        <v>3</v>
      </c>
    </row>
    <row r="11" spans="1:21" x14ac:dyDescent="0.3">
      <c r="A11" t="s">
        <v>8219</v>
      </c>
      <c r="B11">
        <v>20</v>
      </c>
      <c r="C11" t="s">
        <v>8221</v>
      </c>
      <c r="D11">
        <v>10</v>
      </c>
    </row>
    <row r="12" spans="1:21" x14ac:dyDescent="0.3">
      <c r="A12" t="s">
        <v>8219</v>
      </c>
      <c r="B12">
        <v>19</v>
      </c>
      <c r="C12" t="s">
        <v>8221</v>
      </c>
      <c r="D12">
        <v>10</v>
      </c>
    </row>
    <row r="13" spans="1:21" x14ac:dyDescent="0.3">
      <c r="A13" t="s">
        <v>8219</v>
      </c>
      <c r="B13">
        <v>75</v>
      </c>
      <c r="C13" t="s">
        <v>8221</v>
      </c>
      <c r="D13">
        <v>1</v>
      </c>
    </row>
    <row r="14" spans="1:21" x14ac:dyDescent="0.3">
      <c r="A14" t="s">
        <v>8219</v>
      </c>
      <c r="B14">
        <v>827</v>
      </c>
      <c r="C14" t="s">
        <v>8221</v>
      </c>
      <c r="D14">
        <v>0</v>
      </c>
    </row>
    <row r="15" spans="1:21" x14ac:dyDescent="0.3">
      <c r="A15" t="s">
        <v>8219</v>
      </c>
      <c r="B15">
        <v>51</v>
      </c>
      <c r="C15" t="s">
        <v>8221</v>
      </c>
      <c r="D15">
        <v>0</v>
      </c>
    </row>
    <row r="16" spans="1:21" x14ac:dyDescent="0.3">
      <c r="A16" t="s">
        <v>8219</v>
      </c>
      <c r="B16">
        <v>41</v>
      </c>
      <c r="C16" t="s">
        <v>8221</v>
      </c>
      <c r="D16">
        <v>0</v>
      </c>
    </row>
    <row r="17" spans="1:4" x14ac:dyDescent="0.3">
      <c r="A17" t="s">
        <v>8219</v>
      </c>
      <c r="B17">
        <v>98</v>
      </c>
      <c r="C17" t="s">
        <v>8221</v>
      </c>
      <c r="D17">
        <v>26</v>
      </c>
    </row>
    <row r="18" spans="1:4" x14ac:dyDescent="0.3">
      <c r="A18" t="s">
        <v>8219</v>
      </c>
      <c r="B18">
        <v>70</v>
      </c>
      <c r="C18" t="s">
        <v>8221</v>
      </c>
      <c r="D18">
        <v>0</v>
      </c>
    </row>
    <row r="19" spans="1:4" x14ac:dyDescent="0.3">
      <c r="A19" t="s">
        <v>8219</v>
      </c>
      <c r="B19">
        <v>36</v>
      </c>
      <c r="C19" t="s">
        <v>8221</v>
      </c>
      <c r="D19">
        <v>7</v>
      </c>
    </row>
    <row r="20" spans="1:4" x14ac:dyDescent="0.3">
      <c r="A20" t="s">
        <v>8219</v>
      </c>
      <c r="B20">
        <v>342</v>
      </c>
      <c r="C20" t="s">
        <v>8221</v>
      </c>
      <c r="D20">
        <v>0</v>
      </c>
    </row>
    <row r="21" spans="1:4" x14ac:dyDescent="0.3">
      <c r="A21" t="s">
        <v>8219</v>
      </c>
      <c r="B21">
        <v>22</v>
      </c>
      <c r="C21" t="s">
        <v>8221</v>
      </c>
      <c r="D21">
        <v>2</v>
      </c>
    </row>
    <row r="22" spans="1:4" x14ac:dyDescent="0.3">
      <c r="A22" t="s">
        <v>8219</v>
      </c>
      <c r="B22">
        <v>25</v>
      </c>
      <c r="C22" t="s">
        <v>8221</v>
      </c>
      <c r="D22">
        <v>13</v>
      </c>
    </row>
    <row r="23" spans="1:4" x14ac:dyDescent="0.3">
      <c r="A23" t="s">
        <v>8219</v>
      </c>
      <c r="B23">
        <v>101</v>
      </c>
      <c r="C23" t="s">
        <v>8221</v>
      </c>
      <c r="D23">
        <v>4</v>
      </c>
    </row>
    <row r="24" spans="1:4" x14ac:dyDescent="0.3">
      <c r="A24" t="s">
        <v>8219</v>
      </c>
      <c r="B24">
        <v>8</v>
      </c>
      <c r="C24" t="s">
        <v>8221</v>
      </c>
      <c r="D24">
        <v>0</v>
      </c>
    </row>
    <row r="25" spans="1:4" x14ac:dyDescent="0.3">
      <c r="A25" t="s">
        <v>8219</v>
      </c>
      <c r="B25">
        <v>23</v>
      </c>
      <c r="C25" t="s">
        <v>8221</v>
      </c>
      <c r="D25">
        <v>12</v>
      </c>
    </row>
    <row r="26" spans="1:4" x14ac:dyDescent="0.3">
      <c r="A26" t="s">
        <v>8219</v>
      </c>
      <c r="B26">
        <v>574</v>
      </c>
      <c r="C26" t="s">
        <v>8221</v>
      </c>
      <c r="D26">
        <v>2</v>
      </c>
    </row>
    <row r="27" spans="1:4" x14ac:dyDescent="0.3">
      <c r="A27" t="s">
        <v>8219</v>
      </c>
      <c r="B27">
        <v>14</v>
      </c>
      <c r="C27" t="s">
        <v>8221</v>
      </c>
      <c r="D27">
        <v>10</v>
      </c>
    </row>
    <row r="28" spans="1:4" x14ac:dyDescent="0.3">
      <c r="A28" t="s">
        <v>8219</v>
      </c>
      <c r="B28">
        <v>19</v>
      </c>
      <c r="C28" t="s">
        <v>8221</v>
      </c>
      <c r="D28">
        <v>0</v>
      </c>
    </row>
    <row r="29" spans="1:4" x14ac:dyDescent="0.3">
      <c r="A29" t="s">
        <v>8219</v>
      </c>
      <c r="B29">
        <v>150</v>
      </c>
      <c r="C29" t="s">
        <v>8221</v>
      </c>
      <c r="D29">
        <v>5</v>
      </c>
    </row>
    <row r="30" spans="1:4" x14ac:dyDescent="0.3">
      <c r="A30" t="s">
        <v>8219</v>
      </c>
      <c r="B30">
        <v>71</v>
      </c>
      <c r="C30" t="s">
        <v>8221</v>
      </c>
      <c r="D30">
        <v>0</v>
      </c>
    </row>
    <row r="31" spans="1:4" x14ac:dyDescent="0.3">
      <c r="A31" t="s">
        <v>8219</v>
      </c>
      <c r="B31">
        <v>117</v>
      </c>
      <c r="C31" t="s">
        <v>8221</v>
      </c>
      <c r="D31">
        <v>5</v>
      </c>
    </row>
    <row r="32" spans="1:4" x14ac:dyDescent="0.3">
      <c r="A32" t="s">
        <v>8219</v>
      </c>
      <c r="B32">
        <v>53</v>
      </c>
      <c r="C32" t="s">
        <v>8221</v>
      </c>
      <c r="D32">
        <v>1</v>
      </c>
    </row>
    <row r="33" spans="1:4" x14ac:dyDescent="0.3">
      <c r="A33" t="s">
        <v>8219</v>
      </c>
      <c r="B33">
        <v>1</v>
      </c>
      <c r="C33" t="s">
        <v>8221</v>
      </c>
      <c r="D33">
        <v>3</v>
      </c>
    </row>
    <row r="34" spans="1:4" x14ac:dyDescent="0.3">
      <c r="A34" t="s">
        <v>8219</v>
      </c>
      <c r="B34">
        <v>89</v>
      </c>
      <c r="C34" t="s">
        <v>8221</v>
      </c>
      <c r="D34">
        <v>3</v>
      </c>
    </row>
    <row r="35" spans="1:4" x14ac:dyDescent="0.3">
      <c r="A35" t="s">
        <v>8219</v>
      </c>
      <c r="B35">
        <v>64</v>
      </c>
      <c r="C35" t="s">
        <v>8221</v>
      </c>
      <c r="D35">
        <v>0</v>
      </c>
    </row>
    <row r="36" spans="1:4" x14ac:dyDescent="0.3">
      <c r="A36" t="s">
        <v>8219</v>
      </c>
      <c r="B36">
        <v>68</v>
      </c>
      <c r="C36" t="s">
        <v>8221</v>
      </c>
      <c r="D36">
        <v>3</v>
      </c>
    </row>
    <row r="37" spans="1:4" x14ac:dyDescent="0.3">
      <c r="A37" t="s">
        <v>8219</v>
      </c>
      <c r="B37">
        <v>28</v>
      </c>
      <c r="C37" t="s">
        <v>8221</v>
      </c>
      <c r="D37">
        <v>0</v>
      </c>
    </row>
    <row r="38" spans="1:4" x14ac:dyDescent="0.3">
      <c r="A38" t="s">
        <v>8219</v>
      </c>
      <c r="B38">
        <v>44</v>
      </c>
      <c r="C38" t="s">
        <v>8221</v>
      </c>
      <c r="D38">
        <v>19</v>
      </c>
    </row>
    <row r="39" spans="1:4" x14ac:dyDescent="0.3">
      <c r="A39" t="s">
        <v>8219</v>
      </c>
      <c r="B39">
        <v>253</v>
      </c>
      <c r="C39" t="s">
        <v>8221</v>
      </c>
      <c r="D39">
        <v>8</v>
      </c>
    </row>
    <row r="40" spans="1:4" x14ac:dyDescent="0.3">
      <c r="A40" t="s">
        <v>8219</v>
      </c>
      <c r="B40">
        <v>66</v>
      </c>
      <c r="C40" t="s">
        <v>8221</v>
      </c>
      <c r="D40">
        <v>6</v>
      </c>
    </row>
    <row r="41" spans="1:4" x14ac:dyDescent="0.3">
      <c r="A41" t="s">
        <v>8219</v>
      </c>
      <c r="B41">
        <v>217</v>
      </c>
      <c r="C41" t="s">
        <v>8221</v>
      </c>
      <c r="D41">
        <v>0</v>
      </c>
    </row>
    <row r="42" spans="1:4" x14ac:dyDescent="0.3">
      <c r="A42" t="s">
        <v>8219</v>
      </c>
      <c r="B42">
        <v>16</v>
      </c>
      <c r="C42" t="s">
        <v>8221</v>
      </c>
      <c r="D42">
        <v>18</v>
      </c>
    </row>
    <row r="43" spans="1:4" x14ac:dyDescent="0.3">
      <c r="A43" t="s">
        <v>8219</v>
      </c>
      <c r="B43">
        <v>19</v>
      </c>
      <c r="C43" t="s">
        <v>8221</v>
      </c>
      <c r="D43">
        <v>7</v>
      </c>
    </row>
    <row r="44" spans="1:4" x14ac:dyDescent="0.3">
      <c r="A44" t="s">
        <v>8219</v>
      </c>
      <c r="B44">
        <v>169</v>
      </c>
      <c r="C44" t="s">
        <v>8221</v>
      </c>
      <c r="D44">
        <v>0</v>
      </c>
    </row>
    <row r="45" spans="1:4" x14ac:dyDescent="0.3">
      <c r="A45" t="s">
        <v>8219</v>
      </c>
      <c r="B45">
        <v>263</v>
      </c>
      <c r="C45" t="s">
        <v>8221</v>
      </c>
      <c r="D45">
        <v>8</v>
      </c>
    </row>
    <row r="46" spans="1:4" x14ac:dyDescent="0.3">
      <c r="A46" t="s">
        <v>8219</v>
      </c>
      <c r="B46">
        <v>15</v>
      </c>
      <c r="C46" t="s">
        <v>8221</v>
      </c>
      <c r="D46">
        <v>1293</v>
      </c>
    </row>
    <row r="47" spans="1:4" x14ac:dyDescent="0.3">
      <c r="A47" t="s">
        <v>8219</v>
      </c>
      <c r="B47">
        <v>61</v>
      </c>
      <c r="C47" t="s">
        <v>8221</v>
      </c>
      <c r="D47">
        <v>17</v>
      </c>
    </row>
    <row r="48" spans="1:4" x14ac:dyDescent="0.3">
      <c r="A48" t="s">
        <v>8219</v>
      </c>
      <c r="B48">
        <v>45</v>
      </c>
      <c r="C48" t="s">
        <v>8221</v>
      </c>
      <c r="D48">
        <v>0</v>
      </c>
    </row>
    <row r="49" spans="1:4" x14ac:dyDescent="0.3">
      <c r="A49" t="s">
        <v>8219</v>
      </c>
      <c r="B49">
        <v>70</v>
      </c>
      <c r="C49" t="s">
        <v>8221</v>
      </c>
      <c r="D49">
        <v>13</v>
      </c>
    </row>
    <row r="50" spans="1:4" x14ac:dyDescent="0.3">
      <c r="A50" t="s">
        <v>8219</v>
      </c>
      <c r="B50">
        <v>38</v>
      </c>
      <c r="C50" t="s">
        <v>8221</v>
      </c>
      <c r="D50">
        <v>0</v>
      </c>
    </row>
    <row r="51" spans="1:4" x14ac:dyDescent="0.3">
      <c r="A51" t="s">
        <v>8219</v>
      </c>
      <c r="B51">
        <v>87</v>
      </c>
      <c r="C51" t="s">
        <v>8221</v>
      </c>
      <c r="D51">
        <v>0</v>
      </c>
    </row>
    <row r="52" spans="1:4" x14ac:dyDescent="0.3">
      <c r="A52" t="s">
        <v>8219</v>
      </c>
      <c r="B52">
        <v>22</v>
      </c>
      <c r="C52" t="s">
        <v>8221</v>
      </c>
      <c r="D52">
        <v>33</v>
      </c>
    </row>
    <row r="53" spans="1:4" x14ac:dyDescent="0.3">
      <c r="A53" t="s">
        <v>8219</v>
      </c>
      <c r="B53">
        <v>119</v>
      </c>
      <c r="C53" t="s">
        <v>8221</v>
      </c>
      <c r="D53">
        <v>12</v>
      </c>
    </row>
    <row r="54" spans="1:4" x14ac:dyDescent="0.3">
      <c r="A54" t="s">
        <v>8219</v>
      </c>
      <c r="B54">
        <v>52</v>
      </c>
      <c r="C54" t="s">
        <v>8221</v>
      </c>
      <c r="D54">
        <v>1</v>
      </c>
    </row>
    <row r="55" spans="1:4" x14ac:dyDescent="0.3">
      <c r="A55" t="s">
        <v>8219</v>
      </c>
      <c r="B55">
        <v>117</v>
      </c>
      <c r="C55" t="s">
        <v>8221</v>
      </c>
      <c r="D55">
        <v>1</v>
      </c>
    </row>
    <row r="56" spans="1:4" x14ac:dyDescent="0.3">
      <c r="A56" t="s">
        <v>8219</v>
      </c>
      <c r="B56">
        <v>52</v>
      </c>
      <c r="C56" t="s">
        <v>8221</v>
      </c>
      <c r="D56">
        <v>1</v>
      </c>
    </row>
    <row r="57" spans="1:4" x14ac:dyDescent="0.3">
      <c r="A57" t="s">
        <v>8219</v>
      </c>
      <c r="B57">
        <v>86</v>
      </c>
      <c r="C57" t="s">
        <v>8221</v>
      </c>
      <c r="D57">
        <v>1</v>
      </c>
    </row>
    <row r="58" spans="1:4" x14ac:dyDescent="0.3">
      <c r="A58" t="s">
        <v>8219</v>
      </c>
      <c r="B58">
        <v>174</v>
      </c>
      <c r="C58" t="s">
        <v>8221</v>
      </c>
      <c r="D58">
        <v>84</v>
      </c>
    </row>
    <row r="59" spans="1:4" x14ac:dyDescent="0.3">
      <c r="A59" t="s">
        <v>8219</v>
      </c>
      <c r="B59">
        <v>69</v>
      </c>
      <c r="C59" t="s">
        <v>8221</v>
      </c>
      <c r="D59">
        <v>38</v>
      </c>
    </row>
    <row r="60" spans="1:4" x14ac:dyDescent="0.3">
      <c r="A60" t="s">
        <v>8219</v>
      </c>
      <c r="B60">
        <v>75</v>
      </c>
      <c r="C60" t="s">
        <v>8221</v>
      </c>
      <c r="D60">
        <v>1</v>
      </c>
    </row>
    <row r="61" spans="1:4" x14ac:dyDescent="0.3">
      <c r="A61" t="s">
        <v>8219</v>
      </c>
      <c r="B61">
        <v>33</v>
      </c>
      <c r="C61" t="s">
        <v>8221</v>
      </c>
      <c r="D61">
        <v>76</v>
      </c>
    </row>
    <row r="62" spans="1:4" x14ac:dyDescent="0.3">
      <c r="A62" t="s">
        <v>8219</v>
      </c>
      <c r="B62">
        <v>108</v>
      </c>
      <c r="C62" t="s">
        <v>8221</v>
      </c>
      <c r="D62">
        <v>3</v>
      </c>
    </row>
    <row r="63" spans="1:4" x14ac:dyDescent="0.3">
      <c r="A63" t="s">
        <v>8219</v>
      </c>
      <c r="B63">
        <v>23</v>
      </c>
      <c r="C63" t="s">
        <v>8221</v>
      </c>
      <c r="D63">
        <v>0</v>
      </c>
    </row>
    <row r="64" spans="1:4" x14ac:dyDescent="0.3">
      <c r="A64" t="s">
        <v>8219</v>
      </c>
      <c r="B64">
        <v>48</v>
      </c>
      <c r="C64" t="s">
        <v>8221</v>
      </c>
      <c r="D64">
        <v>2</v>
      </c>
    </row>
    <row r="65" spans="1:4" x14ac:dyDescent="0.3">
      <c r="A65" t="s">
        <v>8219</v>
      </c>
      <c r="B65">
        <v>64</v>
      </c>
      <c r="C65" t="s">
        <v>8221</v>
      </c>
      <c r="D65">
        <v>0</v>
      </c>
    </row>
    <row r="66" spans="1:4" x14ac:dyDescent="0.3">
      <c r="A66" t="s">
        <v>8219</v>
      </c>
      <c r="B66">
        <v>24</v>
      </c>
      <c r="C66" t="s">
        <v>8221</v>
      </c>
      <c r="D66">
        <v>0</v>
      </c>
    </row>
    <row r="67" spans="1:4" x14ac:dyDescent="0.3">
      <c r="A67" t="s">
        <v>8219</v>
      </c>
      <c r="B67">
        <v>57</v>
      </c>
      <c r="C67" t="s">
        <v>8221</v>
      </c>
      <c r="D67">
        <v>0</v>
      </c>
    </row>
    <row r="68" spans="1:4" x14ac:dyDescent="0.3">
      <c r="A68" t="s">
        <v>8219</v>
      </c>
      <c r="B68">
        <v>26</v>
      </c>
      <c r="C68" t="s">
        <v>8221</v>
      </c>
      <c r="D68">
        <v>2</v>
      </c>
    </row>
    <row r="69" spans="1:4" x14ac:dyDescent="0.3">
      <c r="A69" t="s">
        <v>8219</v>
      </c>
      <c r="B69">
        <v>20</v>
      </c>
      <c r="C69" t="s">
        <v>8221</v>
      </c>
      <c r="D69">
        <v>0</v>
      </c>
    </row>
    <row r="70" spans="1:4" x14ac:dyDescent="0.3">
      <c r="A70" t="s">
        <v>8219</v>
      </c>
      <c r="B70">
        <v>36</v>
      </c>
      <c r="C70" t="s">
        <v>8221</v>
      </c>
      <c r="D70">
        <v>0</v>
      </c>
    </row>
    <row r="71" spans="1:4" x14ac:dyDescent="0.3">
      <c r="A71" t="s">
        <v>8219</v>
      </c>
      <c r="B71">
        <v>178</v>
      </c>
      <c r="C71" t="s">
        <v>8221</v>
      </c>
      <c r="D71">
        <v>0</v>
      </c>
    </row>
    <row r="72" spans="1:4" x14ac:dyDescent="0.3">
      <c r="A72" t="s">
        <v>8219</v>
      </c>
      <c r="B72">
        <v>17</v>
      </c>
      <c r="C72" t="s">
        <v>8221</v>
      </c>
      <c r="D72">
        <v>2</v>
      </c>
    </row>
    <row r="73" spans="1:4" x14ac:dyDescent="0.3">
      <c r="A73" t="s">
        <v>8219</v>
      </c>
      <c r="B73">
        <v>32</v>
      </c>
      <c r="C73" t="s">
        <v>8221</v>
      </c>
      <c r="D73">
        <v>0</v>
      </c>
    </row>
    <row r="74" spans="1:4" x14ac:dyDescent="0.3">
      <c r="A74" t="s">
        <v>8219</v>
      </c>
      <c r="B74">
        <v>41</v>
      </c>
      <c r="C74" t="s">
        <v>8221</v>
      </c>
      <c r="D74">
        <v>7</v>
      </c>
    </row>
    <row r="75" spans="1:4" x14ac:dyDescent="0.3">
      <c r="A75" t="s">
        <v>8219</v>
      </c>
      <c r="B75">
        <v>18</v>
      </c>
      <c r="C75" t="s">
        <v>8221</v>
      </c>
      <c r="D75">
        <v>0</v>
      </c>
    </row>
    <row r="76" spans="1:4" x14ac:dyDescent="0.3">
      <c r="A76" t="s">
        <v>8219</v>
      </c>
      <c r="B76">
        <v>29</v>
      </c>
      <c r="C76" t="s">
        <v>8221</v>
      </c>
      <c r="D76">
        <v>5</v>
      </c>
    </row>
    <row r="77" spans="1:4" x14ac:dyDescent="0.3">
      <c r="A77" t="s">
        <v>8219</v>
      </c>
      <c r="B77">
        <v>47</v>
      </c>
      <c r="C77" t="s">
        <v>8221</v>
      </c>
      <c r="D77">
        <v>0</v>
      </c>
    </row>
    <row r="78" spans="1:4" x14ac:dyDescent="0.3">
      <c r="A78" t="s">
        <v>8219</v>
      </c>
      <c r="B78">
        <v>15</v>
      </c>
      <c r="C78" t="s">
        <v>8221</v>
      </c>
      <c r="D78">
        <v>0</v>
      </c>
    </row>
    <row r="79" spans="1:4" x14ac:dyDescent="0.3">
      <c r="A79" t="s">
        <v>8219</v>
      </c>
      <c r="B79">
        <v>26</v>
      </c>
      <c r="C79" t="s">
        <v>8221</v>
      </c>
      <c r="D79">
        <v>1</v>
      </c>
    </row>
    <row r="80" spans="1:4" x14ac:dyDescent="0.3">
      <c r="A80" t="s">
        <v>8219</v>
      </c>
      <c r="B80">
        <v>35</v>
      </c>
      <c r="C80" t="s">
        <v>8221</v>
      </c>
      <c r="D80">
        <v>0</v>
      </c>
    </row>
    <row r="81" spans="1:4" x14ac:dyDescent="0.3">
      <c r="A81" t="s">
        <v>8219</v>
      </c>
      <c r="B81">
        <v>41</v>
      </c>
      <c r="C81" t="s">
        <v>8221</v>
      </c>
      <c r="D81">
        <v>5</v>
      </c>
    </row>
    <row r="82" spans="1:4" x14ac:dyDescent="0.3">
      <c r="A82" t="s">
        <v>8219</v>
      </c>
      <c r="B82">
        <v>47</v>
      </c>
      <c r="C82" t="s">
        <v>8221</v>
      </c>
      <c r="D82">
        <v>3</v>
      </c>
    </row>
    <row r="83" spans="1:4" x14ac:dyDescent="0.3">
      <c r="A83" t="s">
        <v>8219</v>
      </c>
      <c r="B83">
        <v>28</v>
      </c>
      <c r="C83" t="s">
        <v>8221</v>
      </c>
      <c r="D83">
        <v>6</v>
      </c>
    </row>
    <row r="84" spans="1:4" x14ac:dyDescent="0.3">
      <c r="A84" t="s">
        <v>8219</v>
      </c>
      <c r="B84">
        <v>100</v>
      </c>
      <c r="C84" t="s">
        <v>8221</v>
      </c>
      <c r="D84">
        <v>12</v>
      </c>
    </row>
    <row r="85" spans="1:4" x14ac:dyDescent="0.3">
      <c r="A85" t="s">
        <v>8219</v>
      </c>
      <c r="B85">
        <v>13</v>
      </c>
      <c r="C85" t="s">
        <v>8221</v>
      </c>
      <c r="D85">
        <v>13</v>
      </c>
    </row>
    <row r="86" spans="1:4" x14ac:dyDescent="0.3">
      <c r="A86" t="s">
        <v>8219</v>
      </c>
      <c r="B86">
        <v>7</v>
      </c>
      <c r="C86" t="s">
        <v>8221</v>
      </c>
      <c r="D86">
        <v>5</v>
      </c>
    </row>
    <row r="87" spans="1:4" x14ac:dyDescent="0.3">
      <c r="A87" t="s">
        <v>8219</v>
      </c>
      <c r="B87">
        <v>21</v>
      </c>
      <c r="C87" t="s">
        <v>8221</v>
      </c>
      <c r="D87">
        <v>2</v>
      </c>
    </row>
    <row r="88" spans="1:4" x14ac:dyDescent="0.3">
      <c r="A88" t="s">
        <v>8219</v>
      </c>
      <c r="B88">
        <v>17</v>
      </c>
      <c r="C88" t="s">
        <v>8221</v>
      </c>
      <c r="D88">
        <v>8</v>
      </c>
    </row>
    <row r="89" spans="1:4" x14ac:dyDescent="0.3">
      <c r="A89" t="s">
        <v>8219</v>
      </c>
      <c r="B89">
        <v>25</v>
      </c>
      <c r="C89" t="s">
        <v>8221</v>
      </c>
      <c r="D89">
        <v>0</v>
      </c>
    </row>
    <row r="90" spans="1:4" x14ac:dyDescent="0.3">
      <c r="A90" t="s">
        <v>8219</v>
      </c>
      <c r="B90">
        <v>60</v>
      </c>
      <c r="C90" t="s">
        <v>8221</v>
      </c>
      <c r="D90">
        <v>13</v>
      </c>
    </row>
    <row r="91" spans="1:4" x14ac:dyDescent="0.3">
      <c r="A91" t="s">
        <v>8219</v>
      </c>
      <c r="B91">
        <v>56</v>
      </c>
      <c r="C91" t="s">
        <v>8221</v>
      </c>
      <c r="D91">
        <v>0</v>
      </c>
    </row>
    <row r="92" spans="1:4" x14ac:dyDescent="0.3">
      <c r="A92" t="s">
        <v>8219</v>
      </c>
      <c r="B92">
        <v>16</v>
      </c>
      <c r="C92" t="s">
        <v>8221</v>
      </c>
      <c r="D92">
        <v>5</v>
      </c>
    </row>
    <row r="93" spans="1:4" x14ac:dyDescent="0.3">
      <c r="A93" t="s">
        <v>8219</v>
      </c>
      <c r="B93">
        <v>46</v>
      </c>
      <c r="C93" t="s">
        <v>8221</v>
      </c>
      <c r="D93">
        <v>8</v>
      </c>
    </row>
    <row r="94" spans="1:4" x14ac:dyDescent="0.3">
      <c r="A94" t="s">
        <v>8219</v>
      </c>
      <c r="B94">
        <v>43</v>
      </c>
      <c r="C94" t="s">
        <v>8221</v>
      </c>
      <c r="D94">
        <v>8</v>
      </c>
    </row>
    <row r="95" spans="1:4" x14ac:dyDescent="0.3">
      <c r="A95" t="s">
        <v>8219</v>
      </c>
      <c r="B95">
        <v>15</v>
      </c>
      <c r="C95" t="s">
        <v>8221</v>
      </c>
      <c r="D95">
        <v>0</v>
      </c>
    </row>
    <row r="96" spans="1:4" x14ac:dyDescent="0.3">
      <c r="A96" t="s">
        <v>8219</v>
      </c>
      <c r="B96">
        <v>12</v>
      </c>
      <c r="C96" t="s">
        <v>8221</v>
      </c>
      <c r="D96">
        <v>2</v>
      </c>
    </row>
    <row r="97" spans="1:4" x14ac:dyDescent="0.3">
      <c r="A97" t="s">
        <v>8219</v>
      </c>
      <c r="B97">
        <v>21</v>
      </c>
      <c r="C97" t="s">
        <v>8221</v>
      </c>
      <c r="D97">
        <v>3</v>
      </c>
    </row>
    <row r="98" spans="1:4" x14ac:dyDescent="0.3">
      <c r="A98" t="s">
        <v>8219</v>
      </c>
      <c r="B98">
        <v>34</v>
      </c>
      <c r="C98" t="s">
        <v>8221</v>
      </c>
      <c r="D98">
        <v>0</v>
      </c>
    </row>
    <row r="99" spans="1:4" x14ac:dyDescent="0.3">
      <c r="A99" t="s">
        <v>8219</v>
      </c>
      <c r="B99">
        <v>8</v>
      </c>
      <c r="C99" t="s">
        <v>8221</v>
      </c>
      <c r="D99">
        <v>0</v>
      </c>
    </row>
    <row r="100" spans="1:4" x14ac:dyDescent="0.3">
      <c r="A100" t="s">
        <v>8219</v>
      </c>
      <c r="B100">
        <v>60</v>
      </c>
      <c r="C100" t="s">
        <v>8221</v>
      </c>
      <c r="D100">
        <v>11</v>
      </c>
    </row>
    <row r="101" spans="1:4" x14ac:dyDescent="0.3">
      <c r="A101" t="s">
        <v>8219</v>
      </c>
      <c r="B101">
        <v>39</v>
      </c>
      <c r="C101" t="s">
        <v>8221</v>
      </c>
      <c r="D101">
        <v>0</v>
      </c>
    </row>
    <row r="102" spans="1:4" x14ac:dyDescent="0.3">
      <c r="A102" t="s">
        <v>8219</v>
      </c>
      <c r="B102">
        <v>26</v>
      </c>
      <c r="C102" t="s">
        <v>8221</v>
      </c>
      <c r="D102">
        <v>1</v>
      </c>
    </row>
    <row r="103" spans="1:4" x14ac:dyDescent="0.3">
      <c r="A103" t="s">
        <v>8219</v>
      </c>
      <c r="B103">
        <v>35</v>
      </c>
      <c r="C103" t="s">
        <v>8221</v>
      </c>
      <c r="D103">
        <v>0</v>
      </c>
    </row>
    <row r="104" spans="1:4" x14ac:dyDescent="0.3">
      <c r="A104" t="s">
        <v>8219</v>
      </c>
      <c r="B104">
        <v>65</v>
      </c>
      <c r="C104" t="s">
        <v>8221</v>
      </c>
      <c r="D104">
        <v>17</v>
      </c>
    </row>
    <row r="105" spans="1:4" x14ac:dyDescent="0.3">
      <c r="A105" t="s">
        <v>8219</v>
      </c>
      <c r="B105">
        <v>49</v>
      </c>
      <c r="C105" t="s">
        <v>8221</v>
      </c>
      <c r="D105">
        <v>2</v>
      </c>
    </row>
    <row r="106" spans="1:4" x14ac:dyDescent="0.3">
      <c r="A106" t="s">
        <v>8219</v>
      </c>
      <c r="B106">
        <v>10</v>
      </c>
      <c r="C106" t="s">
        <v>8221</v>
      </c>
      <c r="D106">
        <v>1</v>
      </c>
    </row>
    <row r="107" spans="1:4" x14ac:dyDescent="0.3">
      <c r="A107" t="s">
        <v>8219</v>
      </c>
      <c r="B107">
        <v>60</v>
      </c>
      <c r="C107" t="s">
        <v>8221</v>
      </c>
      <c r="D107">
        <v>2</v>
      </c>
    </row>
    <row r="108" spans="1:4" x14ac:dyDescent="0.3">
      <c r="A108" t="s">
        <v>8219</v>
      </c>
      <c r="B108">
        <v>27</v>
      </c>
      <c r="C108" t="s">
        <v>8221</v>
      </c>
      <c r="D108">
        <v>16</v>
      </c>
    </row>
    <row r="109" spans="1:4" x14ac:dyDescent="0.3">
      <c r="A109" t="s">
        <v>8219</v>
      </c>
      <c r="B109">
        <v>69</v>
      </c>
      <c r="C109" t="s">
        <v>8221</v>
      </c>
      <c r="D109">
        <v>1</v>
      </c>
    </row>
    <row r="110" spans="1:4" x14ac:dyDescent="0.3">
      <c r="A110" t="s">
        <v>8219</v>
      </c>
      <c r="B110">
        <v>47</v>
      </c>
      <c r="C110" t="s">
        <v>8221</v>
      </c>
      <c r="D110">
        <v>4</v>
      </c>
    </row>
    <row r="111" spans="1:4" x14ac:dyDescent="0.3">
      <c r="A111" t="s">
        <v>8219</v>
      </c>
      <c r="B111">
        <v>47</v>
      </c>
      <c r="C111" t="s">
        <v>8221</v>
      </c>
      <c r="D111">
        <v>5</v>
      </c>
    </row>
    <row r="112" spans="1:4" x14ac:dyDescent="0.3">
      <c r="A112" t="s">
        <v>8219</v>
      </c>
      <c r="B112">
        <v>26</v>
      </c>
      <c r="C112" t="s">
        <v>8221</v>
      </c>
      <c r="D112">
        <v>7</v>
      </c>
    </row>
    <row r="113" spans="1:4" x14ac:dyDescent="0.3">
      <c r="A113" t="s">
        <v>8219</v>
      </c>
      <c r="B113">
        <v>53</v>
      </c>
      <c r="C113" t="s">
        <v>8221</v>
      </c>
      <c r="D113">
        <v>0</v>
      </c>
    </row>
    <row r="114" spans="1:4" x14ac:dyDescent="0.3">
      <c r="A114" t="s">
        <v>8219</v>
      </c>
      <c r="B114">
        <v>81</v>
      </c>
      <c r="C114" t="s">
        <v>8221</v>
      </c>
      <c r="D114">
        <v>12</v>
      </c>
    </row>
    <row r="115" spans="1:4" x14ac:dyDescent="0.3">
      <c r="A115" t="s">
        <v>8219</v>
      </c>
      <c r="B115">
        <v>78</v>
      </c>
      <c r="C115" t="s">
        <v>8221</v>
      </c>
      <c r="D115">
        <v>2</v>
      </c>
    </row>
    <row r="116" spans="1:4" x14ac:dyDescent="0.3">
      <c r="A116" t="s">
        <v>8219</v>
      </c>
      <c r="B116">
        <v>35</v>
      </c>
      <c r="C116" t="s">
        <v>8221</v>
      </c>
      <c r="D116">
        <v>5</v>
      </c>
    </row>
    <row r="117" spans="1:4" x14ac:dyDescent="0.3">
      <c r="A117" t="s">
        <v>8219</v>
      </c>
      <c r="B117">
        <v>22</v>
      </c>
      <c r="C117" t="s">
        <v>8221</v>
      </c>
      <c r="D117">
        <v>2</v>
      </c>
    </row>
    <row r="118" spans="1:4" x14ac:dyDescent="0.3">
      <c r="A118" t="s">
        <v>8219</v>
      </c>
      <c r="B118">
        <v>57</v>
      </c>
      <c r="C118" t="s">
        <v>8221</v>
      </c>
      <c r="D118">
        <v>3</v>
      </c>
    </row>
    <row r="119" spans="1:4" x14ac:dyDescent="0.3">
      <c r="A119" t="s">
        <v>8219</v>
      </c>
      <c r="B119">
        <v>27</v>
      </c>
      <c r="C119" t="s">
        <v>8221</v>
      </c>
      <c r="D119">
        <v>0</v>
      </c>
    </row>
    <row r="120" spans="1:4" x14ac:dyDescent="0.3">
      <c r="A120" t="s">
        <v>8219</v>
      </c>
      <c r="B120">
        <v>39</v>
      </c>
      <c r="C120" t="s">
        <v>8221</v>
      </c>
      <c r="D120">
        <v>49</v>
      </c>
    </row>
    <row r="121" spans="1:4" x14ac:dyDescent="0.3">
      <c r="A121" t="s">
        <v>8219</v>
      </c>
      <c r="B121">
        <v>37</v>
      </c>
      <c r="C121" t="s">
        <v>8221</v>
      </c>
      <c r="D121">
        <v>1</v>
      </c>
    </row>
    <row r="122" spans="1:4" x14ac:dyDescent="0.3">
      <c r="A122" t="s">
        <v>8219</v>
      </c>
      <c r="B122">
        <v>137</v>
      </c>
      <c r="C122" t="s">
        <v>8221</v>
      </c>
      <c r="D122">
        <v>2</v>
      </c>
    </row>
    <row r="123" spans="1:4" x14ac:dyDescent="0.3">
      <c r="A123" t="s">
        <v>8219</v>
      </c>
      <c r="B123">
        <v>376</v>
      </c>
      <c r="C123" t="s">
        <v>8221</v>
      </c>
      <c r="D123">
        <v>0</v>
      </c>
    </row>
    <row r="124" spans="1:4" x14ac:dyDescent="0.3">
      <c r="A124" t="s">
        <v>8219</v>
      </c>
      <c r="B124">
        <v>202</v>
      </c>
      <c r="C124" t="s">
        <v>8221</v>
      </c>
      <c r="D124">
        <v>0</v>
      </c>
    </row>
    <row r="125" spans="1:4" x14ac:dyDescent="0.3">
      <c r="A125" t="s">
        <v>8219</v>
      </c>
      <c r="B125">
        <v>328</v>
      </c>
      <c r="C125" t="s">
        <v>8221</v>
      </c>
      <c r="D125">
        <v>11</v>
      </c>
    </row>
    <row r="126" spans="1:4" x14ac:dyDescent="0.3">
      <c r="A126" t="s">
        <v>8219</v>
      </c>
      <c r="B126">
        <v>84</v>
      </c>
      <c r="C126" t="s">
        <v>8221</v>
      </c>
      <c r="D126">
        <v>1</v>
      </c>
    </row>
    <row r="127" spans="1:4" x14ac:dyDescent="0.3">
      <c r="A127" t="s">
        <v>8219</v>
      </c>
      <c r="B127">
        <v>96</v>
      </c>
      <c r="C127" t="s">
        <v>8221</v>
      </c>
      <c r="D127">
        <v>8</v>
      </c>
    </row>
    <row r="128" spans="1:4" x14ac:dyDescent="0.3">
      <c r="A128" t="s">
        <v>8219</v>
      </c>
      <c r="B128">
        <v>223</v>
      </c>
      <c r="C128" t="s">
        <v>8221</v>
      </c>
      <c r="D128">
        <v>5</v>
      </c>
    </row>
    <row r="129" spans="1:4" x14ac:dyDescent="0.3">
      <c r="A129" t="s">
        <v>8219</v>
      </c>
      <c r="B129">
        <v>62</v>
      </c>
      <c r="C129" t="s">
        <v>8221</v>
      </c>
      <c r="D129">
        <v>39</v>
      </c>
    </row>
    <row r="130" spans="1:4" x14ac:dyDescent="0.3">
      <c r="A130" t="s">
        <v>8219</v>
      </c>
      <c r="B130">
        <v>146</v>
      </c>
      <c r="C130" t="s">
        <v>8221</v>
      </c>
      <c r="D130">
        <v>0</v>
      </c>
    </row>
    <row r="131" spans="1:4" x14ac:dyDescent="0.3">
      <c r="A131" t="s">
        <v>8219</v>
      </c>
      <c r="B131">
        <v>235</v>
      </c>
      <c r="C131" t="s">
        <v>8221</v>
      </c>
      <c r="D131">
        <v>0</v>
      </c>
    </row>
    <row r="132" spans="1:4" x14ac:dyDescent="0.3">
      <c r="A132" t="s">
        <v>8219</v>
      </c>
      <c r="B132">
        <v>437</v>
      </c>
      <c r="C132" t="s">
        <v>8221</v>
      </c>
      <c r="D132">
        <v>2</v>
      </c>
    </row>
    <row r="133" spans="1:4" x14ac:dyDescent="0.3">
      <c r="A133" t="s">
        <v>8219</v>
      </c>
      <c r="B133">
        <v>77</v>
      </c>
      <c r="C133" t="s">
        <v>8221</v>
      </c>
      <c r="D133">
        <v>170</v>
      </c>
    </row>
    <row r="134" spans="1:4" x14ac:dyDescent="0.3">
      <c r="A134" t="s">
        <v>8219</v>
      </c>
      <c r="B134">
        <v>108</v>
      </c>
      <c r="C134" t="s">
        <v>8221</v>
      </c>
      <c r="D134">
        <v>5</v>
      </c>
    </row>
    <row r="135" spans="1:4" x14ac:dyDescent="0.3">
      <c r="A135" t="s">
        <v>8219</v>
      </c>
      <c r="B135">
        <v>7</v>
      </c>
      <c r="C135" t="s">
        <v>8221</v>
      </c>
      <c r="D135">
        <v>14</v>
      </c>
    </row>
    <row r="136" spans="1:4" x14ac:dyDescent="0.3">
      <c r="A136" t="s">
        <v>8219</v>
      </c>
      <c r="B136">
        <v>314</v>
      </c>
      <c r="C136" t="s">
        <v>8221</v>
      </c>
      <c r="D136">
        <v>1</v>
      </c>
    </row>
    <row r="137" spans="1:4" x14ac:dyDescent="0.3">
      <c r="A137" t="s">
        <v>8219</v>
      </c>
      <c r="B137">
        <v>188</v>
      </c>
      <c r="C137" t="s">
        <v>8221</v>
      </c>
      <c r="D137">
        <v>0</v>
      </c>
    </row>
    <row r="138" spans="1:4" x14ac:dyDescent="0.3">
      <c r="A138" t="s">
        <v>8219</v>
      </c>
      <c r="B138">
        <v>275</v>
      </c>
      <c r="C138" t="s">
        <v>8221</v>
      </c>
      <c r="D138">
        <v>124</v>
      </c>
    </row>
    <row r="139" spans="1:4" x14ac:dyDescent="0.3">
      <c r="A139" t="s">
        <v>8219</v>
      </c>
      <c r="B139">
        <v>560</v>
      </c>
      <c r="C139" t="s">
        <v>8221</v>
      </c>
      <c r="D139">
        <v>0</v>
      </c>
    </row>
    <row r="140" spans="1:4" x14ac:dyDescent="0.3">
      <c r="A140" t="s">
        <v>8219</v>
      </c>
      <c r="B140">
        <v>688</v>
      </c>
      <c r="C140" t="s">
        <v>8221</v>
      </c>
      <c r="D140">
        <v>0</v>
      </c>
    </row>
    <row r="141" spans="1:4" x14ac:dyDescent="0.3">
      <c r="A141" t="s">
        <v>8219</v>
      </c>
      <c r="B141">
        <v>942</v>
      </c>
      <c r="C141" t="s">
        <v>8221</v>
      </c>
      <c r="D141">
        <v>55</v>
      </c>
    </row>
    <row r="142" spans="1:4" x14ac:dyDescent="0.3">
      <c r="A142" t="s">
        <v>8219</v>
      </c>
      <c r="B142">
        <v>88</v>
      </c>
      <c r="C142" t="s">
        <v>8221</v>
      </c>
      <c r="D142">
        <v>140</v>
      </c>
    </row>
    <row r="143" spans="1:4" x14ac:dyDescent="0.3">
      <c r="A143" t="s">
        <v>8219</v>
      </c>
      <c r="B143">
        <v>220</v>
      </c>
      <c r="C143" t="s">
        <v>8221</v>
      </c>
      <c r="D143">
        <v>21</v>
      </c>
    </row>
    <row r="144" spans="1:4" x14ac:dyDescent="0.3">
      <c r="A144" t="s">
        <v>8219</v>
      </c>
      <c r="B144">
        <v>145</v>
      </c>
      <c r="C144" t="s">
        <v>8221</v>
      </c>
      <c r="D144">
        <v>1</v>
      </c>
    </row>
    <row r="145" spans="1:4" x14ac:dyDescent="0.3">
      <c r="A145" t="s">
        <v>8219</v>
      </c>
      <c r="B145">
        <v>963</v>
      </c>
      <c r="C145" t="s">
        <v>8221</v>
      </c>
      <c r="D145">
        <v>147</v>
      </c>
    </row>
    <row r="146" spans="1:4" x14ac:dyDescent="0.3">
      <c r="A146" t="s">
        <v>8219</v>
      </c>
      <c r="B146">
        <v>91</v>
      </c>
      <c r="C146" t="s">
        <v>8221</v>
      </c>
      <c r="D146">
        <v>11</v>
      </c>
    </row>
    <row r="147" spans="1:4" x14ac:dyDescent="0.3">
      <c r="A147" t="s">
        <v>8219</v>
      </c>
      <c r="B147">
        <v>58</v>
      </c>
      <c r="C147" t="s">
        <v>8221</v>
      </c>
      <c r="D147">
        <v>125</v>
      </c>
    </row>
    <row r="148" spans="1:4" x14ac:dyDescent="0.3">
      <c r="A148" t="s">
        <v>8219</v>
      </c>
      <c r="B148">
        <v>36</v>
      </c>
      <c r="C148" t="s">
        <v>8221</v>
      </c>
      <c r="D148">
        <v>1</v>
      </c>
    </row>
    <row r="149" spans="1:4" x14ac:dyDescent="0.3">
      <c r="A149" t="s">
        <v>8219</v>
      </c>
      <c r="B149">
        <v>165</v>
      </c>
      <c r="C149" t="s">
        <v>8221</v>
      </c>
      <c r="D149">
        <v>0</v>
      </c>
    </row>
    <row r="150" spans="1:4" x14ac:dyDescent="0.3">
      <c r="A150" t="s">
        <v>8219</v>
      </c>
      <c r="B150">
        <v>111</v>
      </c>
      <c r="C150" t="s">
        <v>8221</v>
      </c>
      <c r="D150">
        <v>0</v>
      </c>
    </row>
    <row r="151" spans="1:4" x14ac:dyDescent="0.3">
      <c r="A151" t="s">
        <v>8219</v>
      </c>
      <c r="B151">
        <v>1596</v>
      </c>
      <c r="C151" t="s">
        <v>8221</v>
      </c>
      <c r="D151">
        <v>3</v>
      </c>
    </row>
    <row r="152" spans="1:4" x14ac:dyDescent="0.3">
      <c r="A152" t="s">
        <v>8219</v>
      </c>
      <c r="B152">
        <v>61</v>
      </c>
      <c r="C152" t="s">
        <v>8221</v>
      </c>
      <c r="D152">
        <v>0</v>
      </c>
    </row>
    <row r="153" spans="1:4" x14ac:dyDescent="0.3">
      <c r="A153" t="s">
        <v>8219</v>
      </c>
      <c r="B153">
        <v>287</v>
      </c>
      <c r="C153" t="s">
        <v>8221</v>
      </c>
      <c r="D153">
        <v>0</v>
      </c>
    </row>
    <row r="154" spans="1:4" x14ac:dyDescent="0.3">
      <c r="A154" t="s">
        <v>8219</v>
      </c>
      <c r="B154">
        <v>65</v>
      </c>
      <c r="C154" t="s">
        <v>8221</v>
      </c>
      <c r="D154">
        <v>0</v>
      </c>
    </row>
    <row r="155" spans="1:4" x14ac:dyDescent="0.3">
      <c r="A155" t="s">
        <v>8219</v>
      </c>
      <c r="B155">
        <v>118</v>
      </c>
      <c r="C155" t="s">
        <v>8221</v>
      </c>
      <c r="D155">
        <v>0</v>
      </c>
    </row>
    <row r="156" spans="1:4" x14ac:dyDescent="0.3">
      <c r="A156" t="s">
        <v>8219</v>
      </c>
      <c r="B156">
        <v>113</v>
      </c>
      <c r="C156" t="s">
        <v>8221</v>
      </c>
      <c r="D156">
        <v>3</v>
      </c>
    </row>
    <row r="157" spans="1:4" x14ac:dyDescent="0.3">
      <c r="A157" t="s">
        <v>8219</v>
      </c>
      <c r="B157">
        <v>332</v>
      </c>
      <c r="C157" t="s">
        <v>8221</v>
      </c>
      <c r="D157">
        <v>0</v>
      </c>
    </row>
    <row r="158" spans="1:4" x14ac:dyDescent="0.3">
      <c r="A158" t="s">
        <v>8219</v>
      </c>
      <c r="B158">
        <v>62</v>
      </c>
      <c r="C158" t="s">
        <v>8221</v>
      </c>
      <c r="D158">
        <v>1</v>
      </c>
    </row>
    <row r="159" spans="1:4" x14ac:dyDescent="0.3">
      <c r="A159" t="s">
        <v>8219</v>
      </c>
      <c r="B159">
        <v>951</v>
      </c>
      <c r="C159" t="s">
        <v>8221</v>
      </c>
      <c r="D159">
        <v>3</v>
      </c>
    </row>
    <row r="160" spans="1:4" x14ac:dyDescent="0.3">
      <c r="A160" t="s">
        <v>8219</v>
      </c>
      <c r="B160">
        <v>415</v>
      </c>
      <c r="C160" t="s">
        <v>8221</v>
      </c>
      <c r="D160">
        <v>22</v>
      </c>
    </row>
    <row r="161" spans="1:4" x14ac:dyDescent="0.3">
      <c r="A161" t="s">
        <v>8219</v>
      </c>
      <c r="B161">
        <v>305</v>
      </c>
      <c r="C161" t="s">
        <v>8221</v>
      </c>
      <c r="D161">
        <v>26</v>
      </c>
    </row>
    <row r="162" spans="1:4" x14ac:dyDescent="0.3">
      <c r="A162" t="s">
        <v>8219</v>
      </c>
      <c r="B162">
        <v>2139</v>
      </c>
      <c r="C162" t="s">
        <v>8221</v>
      </c>
      <c r="D162">
        <v>4</v>
      </c>
    </row>
    <row r="163" spans="1:4" x14ac:dyDescent="0.3">
      <c r="A163" t="s">
        <v>8219</v>
      </c>
      <c r="B163">
        <v>79</v>
      </c>
      <c r="C163" t="s">
        <v>8221</v>
      </c>
      <c r="D163">
        <v>0</v>
      </c>
    </row>
    <row r="164" spans="1:4" x14ac:dyDescent="0.3">
      <c r="A164" t="s">
        <v>8219</v>
      </c>
      <c r="B164">
        <v>179</v>
      </c>
      <c r="C164" t="s">
        <v>8221</v>
      </c>
      <c r="D164">
        <v>4</v>
      </c>
    </row>
    <row r="165" spans="1:4" x14ac:dyDescent="0.3">
      <c r="A165" t="s">
        <v>8219</v>
      </c>
      <c r="B165">
        <v>202</v>
      </c>
      <c r="C165" t="s">
        <v>8221</v>
      </c>
      <c r="D165">
        <v>9</v>
      </c>
    </row>
    <row r="166" spans="1:4" x14ac:dyDescent="0.3">
      <c r="A166" t="s">
        <v>8219</v>
      </c>
      <c r="B166">
        <v>760</v>
      </c>
      <c r="C166" t="s">
        <v>8221</v>
      </c>
      <c r="D166">
        <v>5</v>
      </c>
    </row>
    <row r="167" spans="1:4" x14ac:dyDescent="0.3">
      <c r="A167" t="s">
        <v>8219</v>
      </c>
      <c r="B167">
        <v>563</v>
      </c>
      <c r="C167" t="s">
        <v>8221</v>
      </c>
      <c r="D167">
        <v>14</v>
      </c>
    </row>
    <row r="168" spans="1:4" x14ac:dyDescent="0.3">
      <c r="A168" t="s">
        <v>8219</v>
      </c>
      <c r="B168">
        <v>135</v>
      </c>
      <c r="C168" t="s">
        <v>8221</v>
      </c>
      <c r="D168">
        <v>1</v>
      </c>
    </row>
    <row r="169" spans="1:4" x14ac:dyDescent="0.3">
      <c r="A169" t="s">
        <v>8219</v>
      </c>
      <c r="B169">
        <v>290</v>
      </c>
      <c r="C169" t="s">
        <v>8221</v>
      </c>
      <c r="D169">
        <v>10</v>
      </c>
    </row>
    <row r="170" spans="1:4" x14ac:dyDescent="0.3">
      <c r="A170" t="s">
        <v>8219</v>
      </c>
      <c r="B170">
        <v>447</v>
      </c>
      <c r="C170" t="s">
        <v>8221</v>
      </c>
      <c r="D170">
        <v>3</v>
      </c>
    </row>
    <row r="171" spans="1:4" x14ac:dyDescent="0.3">
      <c r="A171" t="s">
        <v>8219</v>
      </c>
      <c r="B171">
        <v>232</v>
      </c>
      <c r="C171" t="s">
        <v>8221</v>
      </c>
      <c r="D171">
        <v>1</v>
      </c>
    </row>
    <row r="172" spans="1:4" x14ac:dyDescent="0.3">
      <c r="A172" t="s">
        <v>8219</v>
      </c>
      <c r="B172">
        <v>168</v>
      </c>
      <c r="C172" t="s">
        <v>8221</v>
      </c>
      <c r="D172">
        <v>0</v>
      </c>
    </row>
    <row r="173" spans="1:4" x14ac:dyDescent="0.3">
      <c r="A173" t="s">
        <v>8219</v>
      </c>
      <c r="B173">
        <v>128</v>
      </c>
      <c r="C173" t="s">
        <v>8221</v>
      </c>
      <c r="D173">
        <v>5</v>
      </c>
    </row>
    <row r="174" spans="1:4" x14ac:dyDescent="0.3">
      <c r="A174" t="s">
        <v>8219</v>
      </c>
      <c r="B174">
        <v>493</v>
      </c>
      <c r="C174" t="s">
        <v>8221</v>
      </c>
      <c r="D174">
        <v>2</v>
      </c>
    </row>
    <row r="175" spans="1:4" x14ac:dyDescent="0.3">
      <c r="A175" t="s">
        <v>8219</v>
      </c>
      <c r="B175">
        <v>131</v>
      </c>
      <c r="C175" t="s">
        <v>8221</v>
      </c>
      <c r="D175">
        <v>68</v>
      </c>
    </row>
    <row r="176" spans="1:4" x14ac:dyDescent="0.3">
      <c r="A176" t="s">
        <v>8219</v>
      </c>
      <c r="B176">
        <v>50</v>
      </c>
      <c r="C176" t="s">
        <v>8221</v>
      </c>
      <c r="D176">
        <v>3</v>
      </c>
    </row>
    <row r="177" spans="1:4" x14ac:dyDescent="0.3">
      <c r="A177" t="s">
        <v>8219</v>
      </c>
      <c r="B177">
        <v>665</v>
      </c>
      <c r="C177" t="s">
        <v>8221</v>
      </c>
      <c r="D177">
        <v>34</v>
      </c>
    </row>
    <row r="178" spans="1:4" x14ac:dyDescent="0.3">
      <c r="A178" t="s">
        <v>8219</v>
      </c>
      <c r="B178">
        <v>129</v>
      </c>
      <c r="C178" t="s">
        <v>8221</v>
      </c>
      <c r="D178">
        <v>0</v>
      </c>
    </row>
    <row r="179" spans="1:4" x14ac:dyDescent="0.3">
      <c r="A179" t="s">
        <v>8219</v>
      </c>
      <c r="B179">
        <v>142</v>
      </c>
      <c r="C179" t="s">
        <v>8221</v>
      </c>
      <c r="D179">
        <v>3</v>
      </c>
    </row>
    <row r="180" spans="1:4" x14ac:dyDescent="0.3">
      <c r="A180" t="s">
        <v>8219</v>
      </c>
      <c r="B180">
        <v>2436</v>
      </c>
      <c r="C180" t="s">
        <v>8221</v>
      </c>
      <c r="D180">
        <v>0</v>
      </c>
    </row>
    <row r="181" spans="1:4" x14ac:dyDescent="0.3">
      <c r="A181" t="s">
        <v>8219</v>
      </c>
      <c r="B181">
        <v>244</v>
      </c>
      <c r="C181" t="s">
        <v>8221</v>
      </c>
      <c r="D181">
        <v>70</v>
      </c>
    </row>
    <row r="182" spans="1:4" x14ac:dyDescent="0.3">
      <c r="A182" t="s">
        <v>8219</v>
      </c>
      <c r="B182">
        <v>298</v>
      </c>
      <c r="C182" t="s">
        <v>8221</v>
      </c>
      <c r="D182">
        <v>1</v>
      </c>
    </row>
    <row r="183" spans="1:4" x14ac:dyDescent="0.3">
      <c r="A183" t="s">
        <v>8219</v>
      </c>
      <c r="B183">
        <v>251</v>
      </c>
      <c r="C183" t="s">
        <v>8221</v>
      </c>
      <c r="D183">
        <v>1</v>
      </c>
    </row>
    <row r="184" spans="1:4" x14ac:dyDescent="0.3">
      <c r="A184" t="s">
        <v>8219</v>
      </c>
      <c r="B184">
        <v>108</v>
      </c>
      <c r="C184" t="s">
        <v>8221</v>
      </c>
      <c r="D184">
        <v>1</v>
      </c>
    </row>
    <row r="185" spans="1:4" x14ac:dyDescent="0.3">
      <c r="A185" t="s">
        <v>8219</v>
      </c>
      <c r="B185">
        <v>82</v>
      </c>
      <c r="C185" t="s">
        <v>8221</v>
      </c>
      <c r="D185">
        <v>2</v>
      </c>
    </row>
    <row r="186" spans="1:4" x14ac:dyDescent="0.3">
      <c r="A186" t="s">
        <v>8219</v>
      </c>
      <c r="B186">
        <v>74</v>
      </c>
      <c r="C186" t="s">
        <v>8221</v>
      </c>
      <c r="D186">
        <v>2</v>
      </c>
    </row>
    <row r="187" spans="1:4" x14ac:dyDescent="0.3">
      <c r="A187" t="s">
        <v>8219</v>
      </c>
      <c r="B187">
        <v>189</v>
      </c>
      <c r="C187" t="s">
        <v>8221</v>
      </c>
      <c r="D187">
        <v>34</v>
      </c>
    </row>
    <row r="188" spans="1:4" x14ac:dyDescent="0.3">
      <c r="A188" t="s">
        <v>8219</v>
      </c>
      <c r="B188">
        <v>80</v>
      </c>
      <c r="C188" t="s">
        <v>8221</v>
      </c>
      <c r="D188">
        <v>2</v>
      </c>
    </row>
    <row r="189" spans="1:4" x14ac:dyDescent="0.3">
      <c r="A189" t="s">
        <v>8219</v>
      </c>
      <c r="B189">
        <v>576</v>
      </c>
      <c r="C189" t="s">
        <v>8221</v>
      </c>
      <c r="D189">
        <v>0</v>
      </c>
    </row>
    <row r="190" spans="1:4" x14ac:dyDescent="0.3">
      <c r="A190" t="s">
        <v>8219</v>
      </c>
      <c r="B190">
        <v>202</v>
      </c>
      <c r="C190" t="s">
        <v>8221</v>
      </c>
      <c r="D190">
        <v>1</v>
      </c>
    </row>
    <row r="191" spans="1:4" x14ac:dyDescent="0.3">
      <c r="A191" t="s">
        <v>8219</v>
      </c>
      <c r="B191">
        <v>238</v>
      </c>
      <c r="C191" t="s">
        <v>8221</v>
      </c>
      <c r="D191">
        <v>8</v>
      </c>
    </row>
    <row r="192" spans="1:4" x14ac:dyDescent="0.3">
      <c r="A192" t="s">
        <v>8219</v>
      </c>
      <c r="B192">
        <v>36</v>
      </c>
      <c r="C192" t="s">
        <v>8221</v>
      </c>
      <c r="D192">
        <v>4</v>
      </c>
    </row>
    <row r="193" spans="1:4" x14ac:dyDescent="0.3">
      <c r="A193" t="s">
        <v>8219</v>
      </c>
      <c r="B193">
        <v>150</v>
      </c>
      <c r="C193" t="s">
        <v>8221</v>
      </c>
      <c r="D193">
        <v>28</v>
      </c>
    </row>
    <row r="194" spans="1:4" x14ac:dyDescent="0.3">
      <c r="A194" t="s">
        <v>8219</v>
      </c>
      <c r="B194">
        <v>146</v>
      </c>
      <c r="C194" t="s">
        <v>8221</v>
      </c>
      <c r="D194">
        <v>0</v>
      </c>
    </row>
    <row r="195" spans="1:4" x14ac:dyDescent="0.3">
      <c r="A195" t="s">
        <v>8219</v>
      </c>
      <c r="B195">
        <v>222</v>
      </c>
      <c r="C195" t="s">
        <v>8221</v>
      </c>
      <c r="D195">
        <v>6</v>
      </c>
    </row>
    <row r="196" spans="1:4" x14ac:dyDescent="0.3">
      <c r="A196" t="s">
        <v>8219</v>
      </c>
      <c r="B196">
        <v>120</v>
      </c>
      <c r="C196" t="s">
        <v>8221</v>
      </c>
      <c r="D196">
        <v>22</v>
      </c>
    </row>
    <row r="197" spans="1:4" x14ac:dyDescent="0.3">
      <c r="A197" t="s">
        <v>8219</v>
      </c>
      <c r="B197">
        <v>126</v>
      </c>
      <c r="C197" t="s">
        <v>8221</v>
      </c>
      <c r="D197">
        <v>0</v>
      </c>
    </row>
    <row r="198" spans="1:4" x14ac:dyDescent="0.3">
      <c r="A198" t="s">
        <v>8219</v>
      </c>
      <c r="B198">
        <v>158</v>
      </c>
      <c r="C198" t="s">
        <v>8221</v>
      </c>
      <c r="D198">
        <v>1</v>
      </c>
    </row>
    <row r="199" spans="1:4" x14ac:dyDescent="0.3">
      <c r="A199" t="s">
        <v>8219</v>
      </c>
      <c r="B199">
        <v>316</v>
      </c>
      <c r="C199" t="s">
        <v>8221</v>
      </c>
      <c r="D199">
        <v>20</v>
      </c>
    </row>
    <row r="200" spans="1:4" x14ac:dyDescent="0.3">
      <c r="A200" t="s">
        <v>8219</v>
      </c>
      <c r="B200">
        <v>284</v>
      </c>
      <c r="C200" t="s">
        <v>8221</v>
      </c>
      <c r="D200">
        <v>0</v>
      </c>
    </row>
    <row r="201" spans="1:4" x14ac:dyDescent="0.3">
      <c r="A201" t="s">
        <v>8219</v>
      </c>
      <c r="B201">
        <v>51</v>
      </c>
      <c r="C201" t="s">
        <v>8221</v>
      </c>
      <c r="D201">
        <v>1</v>
      </c>
    </row>
    <row r="202" spans="1:4" x14ac:dyDescent="0.3">
      <c r="A202" t="s">
        <v>8219</v>
      </c>
      <c r="B202">
        <v>158</v>
      </c>
      <c r="C202" t="s">
        <v>8221</v>
      </c>
      <c r="D202">
        <v>3</v>
      </c>
    </row>
    <row r="203" spans="1:4" x14ac:dyDescent="0.3">
      <c r="A203" t="s">
        <v>8219</v>
      </c>
      <c r="B203">
        <v>337</v>
      </c>
      <c r="C203" t="s">
        <v>8221</v>
      </c>
      <c r="D203">
        <v>2</v>
      </c>
    </row>
    <row r="204" spans="1:4" x14ac:dyDescent="0.3">
      <c r="A204" t="s">
        <v>8219</v>
      </c>
      <c r="B204">
        <v>186</v>
      </c>
      <c r="C204" t="s">
        <v>8221</v>
      </c>
      <c r="D204">
        <v>0</v>
      </c>
    </row>
    <row r="205" spans="1:4" x14ac:dyDescent="0.3">
      <c r="A205" t="s">
        <v>8219</v>
      </c>
      <c r="B205">
        <v>58</v>
      </c>
      <c r="C205" t="s">
        <v>8221</v>
      </c>
      <c r="D205">
        <v>2</v>
      </c>
    </row>
    <row r="206" spans="1:4" x14ac:dyDescent="0.3">
      <c r="A206" t="s">
        <v>8219</v>
      </c>
      <c r="B206">
        <v>82</v>
      </c>
      <c r="C206" t="s">
        <v>8221</v>
      </c>
      <c r="D206">
        <v>1</v>
      </c>
    </row>
    <row r="207" spans="1:4" x14ac:dyDescent="0.3">
      <c r="A207" t="s">
        <v>8219</v>
      </c>
      <c r="B207">
        <v>736</v>
      </c>
      <c r="C207" t="s">
        <v>8221</v>
      </c>
      <c r="D207">
        <v>0</v>
      </c>
    </row>
    <row r="208" spans="1:4" x14ac:dyDescent="0.3">
      <c r="A208" t="s">
        <v>8219</v>
      </c>
      <c r="B208">
        <v>1151</v>
      </c>
      <c r="C208" t="s">
        <v>8221</v>
      </c>
      <c r="D208">
        <v>1</v>
      </c>
    </row>
    <row r="209" spans="1:4" x14ac:dyDescent="0.3">
      <c r="A209" t="s">
        <v>8219</v>
      </c>
      <c r="B209">
        <v>34</v>
      </c>
      <c r="C209" t="s">
        <v>8221</v>
      </c>
      <c r="D209">
        <v>0</v>
      </c>
    </row>
    <row r="210" spans="1:4" x14ac:dyDescent="0.3">
      <c r="A210" t="s">
        <v>8219</v>
      </c>
      <c r="B210">
        <v>498</v>
      </c>
      <c r="C210" t="s">
        <v>8221</v>
      </c>
      <c r="D210">
        <v>5</v>
      </c>
    </row>
    <row r="211" spans="1:4" x14ac:dyDescent="0.3">
      <c r="A211" t="s">
        <v>8219</v>
      </c>
      <c r="B211">
        <v>167</v>
      </c>
      <c r="C211" t="s">
        <v>8221</v>
      </c>
      <c r="D211">
        <v>1</v>
      </c>
    </row>
    <row r="212" spans="1:4" x14ac:dyDescent="0.3">
      <c r="A212" t="s">
        <v>8219</v>
      </c>
      <c r="B212">
        <v>340</v>
      </c>
      <c r="C212" t="s">
        <v>8221</v>
      </c>
      <c r="D212">
        <v>1</v>
      </c>
    </row>
    <row r="213" spans="1:4" x14ac:dyDescent="0.3">
      <c r="A213" t="s">
        <v>8219</v>
      </c>
      <c r="B213">
        <v>438</v>
      </c>
      <c r="C213" t="s">
        <v>8221</v>
      </c>
      <c r="D213">
        <v>2</v>
      </c>
    </row>
    <row r="214" spans="1:4" x14ac:dyDescent="0.3">
      <c r="A214" t="s">
        <v>8219</v>
      </c>
      <c r="B214">
        <v>555</v>
      </c>
      <c r="C214" t="s">
        <v>8221</v>
      </c>
      <c r="D214">
        <v>0</v>
      </c>
    </row>
    <row r="215" spans="1:4" x14ac:dyDescent="0.3">
      <c r="A215" t="s">
        <v>8219</v>
      </c>
      <c r="B215">
        <v>266</v>
      </c>
      <c r="C215" t="s">
        <v>8221</v>
      </c>
      <c r="D215">
        <v>9</v>
      </c>
    </row>
    <row r="216" spans="1:4" x14ac:dyDescent="0.3">
      <c r="A216" t="s">
        <v>8219</v>
      </c>
      <c r="B216">
        <v>69</v>
      </c>
      <c r="C216" t="s">
        <v>8221</v>
      </c>
      <c r="D216">
        <v>4</v>
      </c>
    </row>
    <row r="217" spans="1:4" x14ac:dyDescent="0.3">
      <c r="A217" t="s">
        <v>8219</v>
      </c>
      <c r="B217">
        <v>80</v>
      </c>
      <c r="C217" t="s">
        <v>8221</v>
      </c>
      <c r="D217">
        <v>4</v>
      </c>
    </row>
    <row r="218" spans="1:4" x14ac:dyDescent="0.3">
      <c r="A218" t="s">
        <v>8219</v>
      </c>
      <c r="B218">
        <v>493</v>
      </c>
      <c r="C218" t="s">
        <v>8221</v>
      </c>
      <c r="D218">
        <v>1</v>
      </c>
    </row>
    <row r="219" spans="1:4" x14ac:dyDescent="0.3">
      <c r="A219" t="s">
        <v>8219</v>
      </c>
      <c r="B219">
        <v>31</v>
      </c>
      <c r="C219" t="s">
        <v>8221</v>
      </c>
      <c r="D219">
        <v>1</v>
      </c>
    </row>
    <row r="220" spans="1:4" x14ac:dyDescent="0.3">
      <c r="A220" t="s">
        <v>8219</v>
      </c>
      <c r="B220">
        <v>236</v>
      </c>
      <c r="C220" t="s">
        <v>8221</v>
      </c>
      <c r="D220">
        <v>7</v>
      </c>
    </row>
    <row r="221" spans="1:4" x14ac:dyDescent="0.3">
      <c r="A221" t="s">
        <v>8219</v>
      </c>
      <c r="B221">
        <v>89</v>
      </c>
      <c r="C221" t="s">
        <v>8221</v>
      </c>
      <c r="D221">
        <v>5</v>
      </c>
    </row>
    <row r="222" spans="1:4" x14ac:dyDescent="0.3">
      <c r="A222" t="s">
        <v>8219</v>
      </c>
      <c r="B222">
        <v>299</v>
      </c>
      <c r="C222" t="s">
        <v>8221</v>
      </c>
      <c r="D222">
        <v>1</v>
      </c>
    </row>
    <row r="223" spans="1:4" x14ac:dyDescent="0.3">
      <c r="A223" t="s">
        <v>8219</v>
      </c>
      <c r="B223">
        <v>55</v>
      </c>
      <c r="C223" t="s">
        <v>8221</v>
      </c>
      <c r="D223">
        <v>0</v>
      </c>
    </row>
    <row r="224" spans="1:4" x14ac:dyDescent="0.3">
      <c r="A224" t="s">
        <v>8219</v>
      </c>
      <c r="B224">
        <v>325</v>
      </c>
      <c r="C224" t="s">
        <v>8221</v>
      </c>
      <c r="D224">
        <v>0</v>
      </c>
    </row>
    <row r="225" spans="1:4" x14ac:dyDescent="0.3">
      <c r="A225" t="s">
        <v>8219</v>
      </c>
      <c r="B225">
        <v>524</v>
      </c>
      <c r="C225" t="s">
        <v>8221</v>
      </c>
      <c r="D225">
        <v>1</v>
      </c>
    </row>
    <row r="226" spans="1:4" x14ac:dyDescent="0.3">
      <c r="A226" t="s">
        <v>8219</v>
      </c>
      <c r="B226">
        <v>285</v>
      </c>
      <c r="C226" t="s">
        <v>8221</v>
      </c>
      <c r="D226">
        <v>2</v>
      </c>
    </row>
    <row r="227" spans="1:4" x14ac:dyDescent="0.3">
      <c r="A227" t="s">
        <v>8219</v>
      </c>
      <c r="B227">
        <v>179</v>
      </c>
      <c r="C227" t="s">
        <v>8221</v>
      </c>
      <c r="D227">
        <v>0</v>
      </c>
    </row>
    <row r="228" spans="1:4" x14ac:dyDescent="0.3">
      <c r="A228" t="s">
        <v>8219</v>
      </c>
      <c r="B228">
        <v>188</v>
      </c>
      <c r="C228" t="s">
        <v>8221</v>
      </c>
      <c r="D228">
        <v>4</v>
      </c>
    </row>
    <row r="229" spans="1:4" x14ac:dyDescent="0.3">
      <c r="A229" t="s">
        <v>8219</v>
      </c>
      <c r="B229">
        <v>379</v>
      </c>
      <c r="C229" t="s">
        <v>8221</v>
      </c>
      <c r="D229">
        <v>7</v>
      </c>
    </row>
    <row r="230" spans="1:4" x14ac:dyDescent="0.3">
      <c r="A230" t="s">
        <v>8219</v>
      </c>
      <c r="B230">
        <v>119</v>
      </c>
      <c r="C230" t="s">
        <v>8221</v>
      </c>
      <c r="D230">
        <v>2</v>
      </c>
    </row>
    <row r="231" spans="1:4" x14ac:dyDescent="0.3">
      <c r="A231" t="s">
        <v>8219</v>
      </c>
      <c r="B231">
        <v>167</v>
      </c>
      <c r="C231" t="s">
        <v>8221</v>
      </c>
      <c r="D231">
        <v>1</v>
      </c>
    </row>
    <row r="232" spans="1:4" x14ac:dyDescent="0.3">
      <c r="A232" t="s">
        <v>8219</v>
      </c>
      <c r="B232">
        <v>221</v>
      </c>
      <c r="C232" t="s">
        <v>8221</v>
      </c>
      <c r="D232">
        <v>9</v>
      </c>
    </row>
    <row r="233" spans="1:4" x14ac:dyDescent="0.3">
      <c r="A233" t="s">
        <v>8219</v>
      </c>
      <c r="B233">
        <v>964</v>
      </c>
      <c r="C233" t="s">
        <v>8221</v>
      </c>
      <c r="D233">
        <v>2</v>
      </c>
    </row>
    <row r="234" spans="1:4" x14ac:dyDescent="0.3">
      <c r="A234" t="s">
        <v>8219</v>
      </c>
      <c r="B234">
        <v>286</v>
      </c>
      <c r="C234" t="s">
        <v>8221</v>
      </c>
      <c r="D234">
        <v>1</v>
      </c>
    </row>
    <row r="235" spans="1:4" x14ac:dyDescent="0.3">
      <c r="A235" t="s">
        <v>8219</v>
      </c>
      <c r="B235">
        <v>613</v>
      </c>
      <c r="C235" t="s">
        <v>8221</v>
      </c>
      <c r="D235">
        <v>7</v>
      </c>
    </row>
    <row r="236" spans="1:4" x14ac:dyDescent="0.3">
      <c r="A236" t="s">
        <v>8219</v>
      </c>
      <c r="B236">
        <v>29</v>
      </c>
      <c r="C236" t="s">
        <v>8221</v>
      </c>
      <c r="D236">
        <v>2</v>
      </c>
    </row>
    <row r="237" spans="1:4" x14ac:dyDescent="0.3">
      <c r="A237" t="s">
        <v>8219</v>
      </c>
      <c r="B237">
        <v>165</v>
      </c>
      <c r="C237" t="s">
        <v>8221</v>
      </c>
      <c r="D237">
        <v>8</v>
      </c>
    </row>
    <row r="238" spans="1:4" x14ac:dyDescent="0.3">
      <c r="A238" t="s">
        <v>8219</v>
      </c>
      <c r="B238">
        <v>97</v>
      </c>
      <c r="C238" t="s">
        <v>8221</v>
      </c>
      <c r="D238">
        <v>2</v>
      </c>
    </row>
    <row r="239" spans="1:4" x14ac:dyDescent="0.3">
      <c r="A239" t="s">
        <v>8219</v>
      </c>
      <c r="B239">
        <v>303</v>
      </c>
      <c r="C239" t="s">
        <v>8221</v>
      </c>
      <c r="D239">
        <v>2</v>
      </c>
    </row>
    <row r="240" spans="1:4" x14ac:dyDescent="0.3">
      <c r="A240" t="s">
        <v>8219</v>
      </c>
      <c r="B240">
        <v>267</v>
      </c>
      <c r="C240" t="s">
        <v>8221</v>
      </c>
      <c r="D240">
        <v>7</v>
      </c>
    </row>
    <row r="241" spans="1:4" x14ac:dyDescent="0.3">
      <c r="A241" t="s">
        <v>8219</v>
      </c>
      <c r="B241">
        <v>302</v>
      </c>
      <c r="C241" t="s">
        <v>8221</v>
      </c>
      <c r="D241">
        <v>2</v>
      </c>
    </row>
    <row r="242" spans="1:4" x14ac:dyDescent="0.3">
      <c r="A242" t="s">
        <v>8219</v>
      </c>
      <c r="B242">
        <v>87</v>
      </c>
      <c r="C242" t="s">
        <v>8221</v>
      </c>
      <c r="D242">
        <v>18</v>
      </c>
    </row>
    <row r="243" spans="1:4" x14ac:dyDescent="0.3">
      <c r="A243" t="s">
        <v>8219</v>
      </c>
      <c r="B243">
        <v>354</v>
      </c>
      <c r="C243" t="s">
        <v>8221</v>
      </c>
      <c r="D243">
        <v>9</v>
      </c>
    </row>
    <row r="244" spans="1:4" x14ac:dyDescent="0.3">
      <c r="A244" t="s">
        <v>8219</v>
      </c>
      <c r="B244">
        <v>86</v>
      </c>
      <c r="C244" t="s">
        <v>8221</v>
      </c>
      <c r="D244">
        <v>4</v>
      </c>
    </row>
    <row r="245" spans="1:4" x14ac:dyDescent="0.3">
      <c r="A245" t="s">
        <v>8219</v>
      </c>
      <c r="B245">
        <v>26</v>
      </c>
      <c r="C245" t="s">
        <v>8221</v>
      </c>
      <c r="D245">
        <v>7</v>
      </c>
    </row>
    <row r="246" spans="1:4" x14ac:dyDescent="0.3">
      <c r="A246" t="s">
        <v>8219</v>
      </c>
      <c r="B246">
        <v>113</v>
      </c>
      <c r="C246" t="s">
        <v>8221</v>
      </c>
      <c r="D246">
        <v>29</v>
      </c>
    </row>
    <row r="247" spans="1:4" x14ac:dyDescent="0.3">
      <c r="A247" t="s">
        <v>8219</v>
      </c>
      <c r="B247">
        <v>65</v>
      </c>
      <c r="C247" t="s">
        <v>8221</v>
      </c>
      <c r="D247">
        <v>12</v>
      </c>
    </row>
    <row r="248" spans="1:4" x14ac:dyDescent="0.3">
      <c r="A248" t="s">
        <v>8219</v>
      </c>
      <c r="B248">
        <v>134</v>
      </c>
      <c r="C248" t="s">
        <v>8221</v>
      </c>
      <c r="D248">
        <v>4</v>
      </c>
    </row>
    <row r="249" spans="1:4" x14ac:dyDescent="0.3">
      <c r="A249" t="s">
        <v>8219</v>
      </c>
      <c r="B249">
        <v>119</v>
      </c>
      <c r="C249" t="s">
        <v>8221</v>
      </c>
      <c r="D249">
        <v>28</v>
      </c>
    </row>
    <row r="250" spans="1:4" x14ac:dyDescent="0.3">
      <c r="A250" t="s">
        <v>8219</v>
      </c>
      <c r="B250">
        <v>159</v>
      </c>
      <c r="C250" t="s">
        <v>8221</v>
      </c>
      <c r="D250">
        <v>25</v>
      </c>
    </row>
    <row r="251" spans="1:4" x14ac:dyDescent="0.3">
      <c r="A251" t="s">
        <v>8219</v>
      </c>
      <c r="B251">
        <v>167</v>
      </c>
      <c r="C251" t="s">
        <v>8221</v>
      </c>
      <c r="D251">
        <v>28</v>
      </c>
    </row>
    <row r="252" spans="1:4" x14ac:dyDescent="0.3">
      <c r="A252" t="s">
        <v>8219</v>
      </c>
      <c r="B252">
        <v>43</v>
      </c>
      <c r="C252" t="s">
        <v>8221</v>
      </c>
      <c r="D252">
        <v>310</v>
      </c>
    </row>
    <row r="253" spans="1:4" x14ac:dyDescent="0.3">
      <c r="A253" t="s">
        <v>8219</v>
      </c>
      <c r="B253">
        <v>1062</v>
      </c>
      <c r="C253" t="s">
        <v>8221</v>
      </c>
      <c r="D253">
        <v>15</v>
      </c>
    </row>
    <row r="254" spans="1:4" x14ac:dyDescent="0.3">
      <c r="A254" t="s">
        <v>8219</v>
      </c>
      <c r="B254">
        <v>9</v>
      </c>
      <c r="C254" t="s">
        <v>8221</v>
      </c>
      <c r="D254">
        <v>215</v>
      </c>
    </row>
    <row r="255" spans="1:4" x14ac:dyDescent="0.3">
      <c r="A255" t="s">
        <v>8219</v>
      </c>
      <c r="B255">
        <v>89</v>
      </c>
      <c r="C255" t="s">
        <v>8221</v>
      </c>
      <c r="D255">
        <v>3</v>
      </c>
    </row>
    <row r="256" spans="1:4" x14ac:dyDescent="0.3">
      <c r="A256" t="s">
        <v>8219</v>
      </c>
      <c r="B256">
        <v>174</v>
      </c>
      <c r="C256" t="s">
        <v>8221</v>
      </c>
      <c r="D256">
        <v>2</v>
      </c>
    </row>
    <row r="257" spans="1:4" x14ac:dyDescent="0.3">
      <c r="A257" t="s">
        <v>8219</v>
      </c>
      <c r="B257">
        <v>14</v>
      </c>
      <c r="C257" t="s">
        <v>8221</v>
      </c>
      <c r="D257">
        <v>26</v>
      </c>
    </row>
    <row r="258" spans="1:4" x14ac:dyDescent="0.3">
      <c r="A258" t="s">
        <v>8219</v>
      </c>
      <c r="B258">
        <v>48</v>
      </c>
      <c r="C258" t="s">
        <v>8221</v>
      </c>
      <c r="D258">
        <v>24</v>
      </c>
    </row>
    <row r="259" spans="1:4" x14ac:dyDescent="0.3">
      <c r="A259" t="s">
        <v>8219</v>
      </c>
      <c r="B259">
        <v>133</v>
      </c>
      <c r="C259" t="s">
        <v>8221</v>
      </c>
      <c r="D259">
        <v>96</v>
      </c>
    </row>
    <row r="260" spans="1:4" x14ac:dyDescent="0.3">
      <c r="A260" t="s">
        <v>8219</v>
      </c>
      <c r="B260">
        <v>83</v>
      </c>
      <c r="C260" t="s">
        <v>8221</v>
      </c>
      <c r="D260">
        <v>17</v>
      </c>
    </row>
    <row r="261" spans="1:4" x14ac:dyDescent="0.3">
      <c r="A261" t="s">
        <v>8219</v>
      </c>
      <c r="B261">
        <v>149</v>
      </c>
      <c r="C261" t="s">
        <v>8221</v>
      </c>
      <c r="D261">
        <v>94</v>
      </c>
    </row>
    <row r="262" spans="1:4" x14ac:dyDescent="0.3">
      <c r="A262" t="s">
        <v>8219</v>
      </c>
      <c r="B262">
        <v>49</v>
      </c>
      <c r="C262" t="s">
        <v>8221</v>
      </c>
      <c r="D262">
        <v>129</v>
      </c>
    </row>
    <row r="263" spans="1:4" x14ac:dyDescent="0.3">
      <c r="A263" t="s">
        <v>8219</v>
      </c>
      <c r="B263">
        <v>251</v>
      </c>
      <c r="C263" t="s">
        <v>8221</v>
      </c>
      <c r="D263">
        <v>1</v>
      </c>
    </row>
    <row r="264" spans="1:4" x14ac:dyDescent="0.3">
      <c r="A264" t="s">
        <v>8219</v>
      </c>
      <c r="B264">
        <v>22</v>
      </c>
      <c r="C264" t="s">
        <v>8221</v>
      </c>
      <c r="D264">
        <v>4</v>
      </c>
    </row>
    <row r="265" spans="1:4" x14ac:dyDescent="0.3">
      <c r="A265" t="s">
        <v>8219</v>
      </c>
      <c r="B265">
        <v>48</v>
      </c>
      <c r="C265" t="s">
        <v>8221</v>
      </c>
      <c r="D265">
        <v>3</v>
      </c>
    </row>
    <row r="266" spans="1:4" x14ac:dyDescent="0.3">
      <c r="A266" t="s">
        <v>8219</v>
      </c>
      <c r="B266">
        <v>383</v>
      </c>
      <c r="C266" t="s">
        <v>8221</v>
      </c>
      <c r="D266">
        <v>135</v>
      </c>
    </row>
    <row r="267" spans="1:4" x14ac:dyDescent="0.3">
      <c r="A267" t="s">
        <v>8219</v>
      </c>
      <c r="B267">
        <v>237</v>
      </c>
      <c r="C267" t="s">
        <v>8221</v>
      </c>
      <c r="D267">
        <v>10</v>
      </c>
    </row>
    <row r="268" spans="1:4" x14ac:dyDescent="0.3">
      <c r="A268" t="s">
        <v>8219</v>
      </c>
      <c r="B268">
        <v>13</v>
      </c>
      <c r="C268" t="s">
        <v>8221</v>
      </c>
      <c r="D268">
        <v>0</v>
      </c>
    </row>
    <row r="269" spans="1:4" x14ac:dyDescent="0.3">
      <c r="A269" t="s">
        <v>8219</v>
      </c>
      <c r="B269">
        <v>562</v>
      </c>
      <c r="C269" t="s">
        <v>8221</v>
      </c>
      <c r="D269">
        <v>6</v>
      </c>
    </row>
    <row r="270" spans="1:4" x14ac:dyDescent="0.3">
      <c r="A270" t="s">
        <v>8219</v>
      </c>
      <c r="B270">
        <v>71</v>
      </c>
      <c r="C270" t="s">
        <v>8221</v>
      </c>
      <c r="D270">
        <v>36</v>
      </c>
    </row>
    <row r="271" spans="1:4" x14ac:dyDescent="0.3">
      <c r="A271" t="s">
        <v>8219</v>
      </c>
      <c r="B271">
        <v>1510</v>
      </c>
      <c r="C271" t="s">
        <v>8221</v>
      </c>
      <c r="D271">
        <v>336</v>
      </c>
    </row>
    <row r="272" spans="1:4" x14ac:dyDescent="0.3">
      <c r="A272" t="s">
        <v>8219</v>
      </c>
      <c r="B272">
        <v>14</v>
      </c>
      <c r="C272" t="s">
        <v>8221</v>
      </c>
      <c r="D272">
        <v>34</v>
      </c>
    </row>
    <row r="273" spans="1:4" x14ac:dyDescent="0.3">
      <c r="A273" t="s">
        <v>8219</v>
      </c>
      <c r="B273">
        <v>193</v>
      </c>
      <c r="C273" t="s">
        <v>8221</v>
      </c>
      <c r="D273">
        <v>10</v>
      </c>
    </row>
    <row r="274" spans="1:4" x14ac:dyDescent="0.3">
      <c r="A274" t="s">
        <v>8219</v>
      </c>
      <c r="B274">
        <v>206</v>
      </c>
      <c r="C274" t="s">
        <v>8221</v>
      </c>
      <c r="D274">
        <v>201</v>
      </c>
    </row>
    <row r="275" spans="1:4" x14ac:dyDescent="0.3">
      <c r="A275" t="s">
        <v>8219</v>
      </c>
      <c r="B275">
        <v>351</v>
      </c>
      <c r="C275" t="s">
        <v>8221</v>
      </c>
      <c r="D275">
        <v>296</v>
      </c>
    </row>
    <row r="276" spans="1:4" x14ac:dyDescent="0.3">
      <c r="A276" t="s">
        <v>8219</v>
      </c>
      <c r="B276">
        <v>50</v>
      </c>
      <c r="C276" t="s">
        <v>8221</v>
      </c>
      <c r="D276">
        <v>7</v>
      </c>
    </row>
    <row r="277" spans="1:4" x14ac:dyDescent="0.3">
      <c r="A277" t="s">
        <v>8219</v>
      </c>
      <c r="B277">
        <v>184</v>
      </c>
      <c r="C277" t="s">
        <v>8221</v>
      </c>
      <c r="D277">
        <v>7</v>
      </c>
    </row>
    <row r="278" spans="1:4" x14ac:dyDescent="0.3">
      <c r="A278" t="s">
        <v>8219</v>
      </c>
      <c r="B278">
        <v>196</v>
      </c>
      <c r="C278" t="s">
        <v>8221</v>
      </c>
      <c r="D278">
        <v>1</v>
      </c>
    </row>
    <row r="279" spans="1:4" x14ac:dyDescent="0.3">
      <c r="A279" t="s">
        <v>8219</v>
      </c>
      <c r="B279">
        <v>229</v>
      </c>
      <c r="C279" t="s">
        <v>8221</v>
      </c>
      <c r="D279">
        <v>114</v>
      </c>
    </row>
    <row r="280" spans="1:4" x14ac:dyDescent="0.3">
      <c r="A280" t="s">
        <v>8219</v>
      </c>
      <c r="B280">
        <v>67</v>
      </c>
      <c r="C280" t="s">
        <v>8221</v>
      </c>
      <c r="D280">
        <v>29</v>
      </c>
    </row>
    <row r="281" spans="1:4" x14ac:dyDescent="0.3">
      <c r="A281" t="s">
        <v>8219</v>
      </c>
      <c r="B281">
        <v>95</v>
      </c>
      <c r="C281" t="s">
        <v>8221</v>
      </c>
      <c r="D281">
        <v>890</v>
      </c>
    </row>
    <row r="282" spans="1:4" x14ac:dyDescent="0.3">
      <c r="A282" t="s">
        <v>8219</v>
      </c>
      <c r="B282">
        <v>62</v>
      </c>
      <c r="C282" t="s">
        <v>8221</v>
      </c>
      <c r="D282">
        <v>31</v>
      </c>
    </row>
    <row r="283" spans="1:4" x14ac:dyDescent="0.3">
      <c r="A283" t="s">
        <v>8219</v>
      </c>
      <c r="B283">
        <v>73</v>
      </c>
      <c r="C283" t="s">
        <v>8221</v>
      </c>
      <c r="D283">
        <v>21</v>
      </c>
    </row>
    <row r="284" spans="1:4" x14ac:dyDescent="0.3">
      <c r="A284" t="s">
        <v>8219</v>
      </c>
      <c r="B284">
        <v>43</v>
      </c>
      <c r="C284" t="s">
        <v>8221</v>
      </c>
      <c r="D284">
        <v>37</v>
      </c>
    </row>
    <row r="285" spans="1:4" x14ac:dyDescent="0.3">
      <c r="A285" t="s">
        <v>8219</v>
      </c>
      <c r="B285">
        <v>70</v>
      </c>
      <c r="C285" t="s">
        <v>8221</v>
      </c>
      <c r="D285">
        <v>7</v>
      </c>
    </row>
    <row r="286" spans="1:4" x14ac:dyDescent="0.3">
      <c r="A286" t="s">
        <v>8219</v>
      </c>
      <c r="B286">
        <v>271</v>
      </c>
      <c r="C286" t="s">
        <v>8221</v>
      </c>
      <c r="D286">
        <v>4</v>
      </c>
    </row>
    <row r="287" spans="1:4" x14ac:dyDescent="0.3">
      <c r="A287" t="s">
        <v>8219</v>
      </c>
      <c r="B287">
        <v>55</v>
      </c>
      <c r="C287" t="s">
        <v>8221</v>
      </c>
      <c r="D287">
        <v>5</v>
      </c>
    </row>
    <row r="288" spans="1:4" x14ac:dyDescent="0.3">
      <c r="A288" t="s">
        <v>8219</v>
      </c>
      <c r="B288">
        <v>35</v>
      </c>
      <c r="C288" t="s">
        <v>8221</v>
      </c>
      <c r="D288">
        <v>0</v>
      </c>
    </row>
    <row r="289" spans="1:4" x14ac:dyDescent="0.3">
      <c r="A289" t="s">
        <v>8219</v>
      </c>
      <c r="B289">
        <v>22</v>
      </c>
      <c r="C289" t="s">
        <v>8221</v>
      </c>
      <c r="D289">
        <v>456</v>
      </c>
    </row>
    <row r="290" spans="1:4" x14ac:dyDescent="0.3">
      <c r="A290" t="s">
        <v>8219</v>
      </c>
      <c r="B290">
        <v>38</v>
      </c>
      <c r="C290" t="s">
        <v>8221</v>
      </c>
      <c r="D290">
        <v>369</v>
      </c>
    </row>
    <row r="291" spans="1:4" x14ac:dyDescent="0.3">
      <c r="A291" t="s">
        <v>8219</v>
      </c>
      <c r="B291">
        <v>15</v>
      </c>
      <c r="C291" t="s">
        <v>8221</v>
      </c>
      <c r="D291">
        <v>2</v>
      </c>
    </row>
    <row r="292" spans="1:4" x14ac:dyDescent="0.3">
      <c r="A292" t="s">
        <v>8219</v>
      </c>
      <c r="B292">
        <v>7</v>
      </c>
      <c r="C292" t="s">
        <v>8221</v>
      </c>
      <c r="D292">
        <v>0</v>
      </c>
    </row>
    <row r="293" spans="1:4" x14ac:dyDescent="0.3">
      <c r="A293" t="s">
        <v>8219</v>
      </c>
      <c r="B293">
        <v>241</v>
      </c>
      <c r="C293" t="s">
        <v>8221</v>
      </c>
      <c r="D293">
        <v>338</v>
      </c>
    </row>
    <row r="294" spans="1:4" x14ac:dyDescent="0.3">
      <c r="A294" t="s">
        <v>8219</v>
      </c>
      <c r="B294">
        <v>55</v>
      </c>
      <c r="C294" t="s">
        <v>8221</v>
      </c>
      <c r="D294">
        <v>4</v>
      </c>
    </row>
    <row r="295" spans="1:4" x14ac:dyDescent="0.3">
      <c r="A295" t="s">
        <v>8219</v>
      </c>
      <c r="B295">
        <v>171</v>
      </c>
      <c r="C295" t="s">
        <v>8221</v>
      </c>
      <c r="D295">
        <v>1</v>
      </c>
    </row>
    <row r="296" spans="1:4" x14ac:dyDescent="0.3">
      <c r="A296" t="s">
        <v>8219</v>
      </c>
      <c r="B296">
        <v>208</v>
      </c>
      <c r="C296" t="s">
        <v>8221</v>
      </c>
      <c r="D296">
        <v>28</v>
      </c>
    </row>
    <row r="297" spans="1:4" x14ac:dyDescent="0.3">
      <c r="A297" t="s">
        <v>8219</v>
      </c>
      <c r="B297">
        <v>21</v>
      </c>
      <c r="C297" t="s">
        <v>8221</v>
      </c>
      <c r="D297">
        <v>12</v>
      </c>
    </row>
    <row r="298" spans="1:4" x14ac:dyDescent="0.3">
      <c r="A298" t="s">
        <v>8219</v>
      </c>
      <c r="B298">
        <v>25</v>
      </c>
      <c r="C298" t="s">
        <v>8221</v>
      </c>
      <c r="D298">
        <v>16</v>
      </c>
    </row>
    <row r="299" spans="1:4" x14ac:dyDescent="0.3">
      <c r="A299" t="s">
        <v>8219</v>
      </c>
      <c r="B299">
        <v>52</v>
      </c>
      <c r="C299" t="s">
        <v>8221</v>
      </c>
      <c r="D299">
        <v>4</v>
      </c>
    </row>
    <row r="300" spans="1:4" x14ac:dyDescent="0.3">
      <c r="A300" t="s">
        <v>8219</v>
      </c>
      <c r="B300">
        <v>104</v>
      </c>
      <c r="C300" t="s">
        <v>8221</v>
      </c>
      <c r="D300">
        <v>4</v>
      </c>
    </row>
    <row r="301" spans="1:4" x14ac:dyDescent="0.3">
      <c r="A301" t="s">
        <v>8219</v>
      </c>
      <c r="B301">
        <v>73</v>
      </c>
      <c r="C301" t="s">
        <v>8221</v>
      </c>
      <c r="D301">
        <v>10</v>
      </c>
    </row>
    <row r="302" spans="1:4" x14ac:dyDescent="0.3">
      <c r="A302" t="s">
        <v>8219</v>
      </c>
      <c r="B302">
        <v>34</v>
      </c>
      <c r="C302" t="s">
        <v>8221</v>
      </c>
      <c r="D302">
        <v>0</v>
      </c>
    </row>
    <row r="303" spans="1:4" x14ac:dyDescent="0.3">
      <c r="A303" t="s">
        <v>8219</v>
      </c>
      <c r="B303">
        <v>56</v>
      </c>
      <c r="C303" t="s">
        <v>8221</v>
      </c>
      <c r="D303">
        <v>6</v>
      </c>
    </row>
    <row r="304" spans="1:4" x14ac:dyDescent="0.3">
      <c r="A304" t="s">
        <v>8219</v>
      </c>
      <c r="B304">
        <v>31</v>
      </c>
      <c r="C304" t="s">
        <v>8221</v>
      </c>
      <c r="D304">
        <v>0</v>
      </c>
    </row>
    <row r="305" spans="1:4" x14ac:dyDescent="0.3">
      <c r="A305" t="s">
        <v>8219</v>
      </c>
      <c r="B305">
        <v>84</v>
      </c>
      <c r="C305" t="s">
        <v>8221</v>
      </c>
      <c r="D305">
        <v>1</v>
      </c>
    </row>
    <row r="306" spans="1:4" x14ac:dyDescent="0.3">
      <c r="A306" t="s">
        <v>8219</v>
      </c>
      <c r="B306">
        <v>130</v>
      </c>
      <c r="C306" t="s">
        <v>8221</v>
      </c>
      <c r="D306">
        <v>0</v>
      </c>
    </row>
    <row r="307" spans="1:4" x14ac:dyDescent="0.3">
      <c r="A307" t="s">
        <v>8219</v>
      </c>
      <c r="B307">
        <v>12</v>
      </c>
      <c r="C307" t="s">
        <v>8221</v>
      </c>
      <c r="D307">
        <v>44</v>
      </c>
    </row>
    <row r="308" spans="1:4" x14ac:dyDescent="0.3">
      <c r="A308" t="s">
        <v>8219</v>
      </c>
      <c r="B308">
        <v>23</v>
      </c>
      <c r="C308" t="s">
        <v>8221</v>
      </c>
      <c r="D308">
        <v>0</v>
      </c>
    </row>
    <row r="309" spans="1:4" x14ac:dyDescent="0.3">
      <c r="A309" t="s">
        <v>8219</v>
      </c>
      <c r="B309">
        <v>158</v>
      </c>
      <c r="C309" t="s">
        <v>8221</v>
      </c>
      <c r="D309">
        <v>3</v>
      </c>
    </row>
    <row r="310" spans="1:4" x14ac:dyDescent="0.3">
      <c r="A310" t="s">
        <v>8219</v>
      </c>
      <c r="B310">
        <v>30</v>
      </c>
      <c r="C310" t="s">
        <v>8221</v>
      </c>
      <c r="D310">
        <v>0</v>
      </c>
    </row>
    <row r="311" spans="1:4" x14ac:dyDescent="0.3">
      <c r="A311" t="s">
        <v>8219</v>
      </c>
      <c r="B311">
        <v>18</v>
      </c>
      <c r="C311" t="s">
        <v>8221</v>
      </c>
      <c r="D311">
        <v>52</v>
      </c>
    </row>
    <row r="312" spans="1:4" x14ac:dyDescent="0.3">
      <c r="A312" t="s">
        <v>8219</v>
      </c>
      <c r="B312">
        <v>29</v>
      </c>
      <c r="C312" t="s">
        <v>8221</v>
      </c>
      <c r="D312">
        <v>0</v>
      </c>
    </row>
    <row r="313" spans="1:4" x14ac:dyDescent="0.3">
      <c r="A313" t="s">
        <v>8219</v>
      </c>
      <c r="B313">
        <v>31</v>
      </c>
      <c r="C313" t="s">
        <v>8221</v>
      </c>
      <c r="D313">
        <v>1</v>
      </c>
    </row>
    <row r="314" spans="1:4" x14ac:dyDescent="0.3">
      <c r="A314" t="s">
        <v>8219</v>
      </c>
      <c r="B314">
        <v>173</v>
      </c>
      <c r="C314" t="s">
        <v>8221</v>
      </c>
      <c r="D314">
        <v>1</v>
      </c>
    </row>
    <row r="315" spans="1:4" x14ac:dyDescent="0.3">
      <c r="A315" t="s">
        <v>8219</v>
      </c>
      <c r="B315">
        <v>17</v>
      </c>
      <c r="C315" t="s">
        <v>8221</v>
      </c>
      <c r="D315">
        <v>2</v>
      </c>
    </row>
    <row r="316" spans="1:4" x14ac:dyDescent="0.3">
      <c r="A316" t="s">
        <v>8219</v>
      </c>
      <c r="B316">
        <v>48</v>
      </c>
      <c r="C316" t="s">
        <v>8221</v>
      </c>
      <c r="D316">
        <v>9</v>
      </c>
    </row>
    <row r="317" spans="1:4" x14ac:dyDescent="0.3">
      <c r="A317" t="s">
        <v>8219</v>
      </c>
      <c r="B317">
        <v>59</v>
      </c>
      <c r="C317" t="s">
        <v>8221</v>
      </c>
      <c r="D317">
        <v>5</v>
      </c>
    </row>
    <row r="318" spans="1:4" x14ac:dyDescent="0.3">
      <c r="A318" t="s">
        <v>8219</v>
      </c>
      <c r="B318">
        <v>39</v>
      </c>
      <c r="C318" t="s">
        <v>8221</v>
      </c>
      <c r="D318">
        <v>57</v>
      </c>
    </row>
    <row r="319" spans="1:4" x14ac:dyDescent="0.3">
      <c r="A319" t="s">
        <v>8219</v>
      </c>
      <c r="B319">
        <v>59</v>
      </c>
      <c r="C319" t="s">
        <v>8221</v>
      </c>
      <c r="D319">
        <v>3</v>
      </c>
    </row>
    <row r="320" spans="1:4" x14ac:dyDescent="0.3">
      <c r="A320" t="s">
        <v>8219</v>
      </c>
      <c r="B320">
        <v>60</v>
      </c>
      <c r="C320" t="s">
        <v>8221</v>
      </c>
      <c r="D320">
        <v>1</v>
      </c>
    </row>
    <row r="321" spans="1:4" x14ac:dyDescent="0.3">
      <c r="A321" t="s">
        <v>8219</v>
      </c>
      <c r="B321">
        <v>20</v>
      </c>
      <c r="C321" t="s">
        <v>8221</v>
      </c>
      <c r="D321">
        <v>6</v>
      </c>
    </row>
    <row r="322" spans="1:4" x14ac:dyDescent="0.3">
      <c r="A322" t="s">
        <v>8219</v>
      </c>
      <c r="B322">
        <v>2</v>
      </c>
      <c r="C322" t="s">
        <v>8221</v>
      </c>
      <c r="D322">
        <v>48</v>
      </c>
    </row>
    <row r="323" spans="1:4" x14ac:dyDescent="0.3">
      <c r="A323" t="s">
        <v>8219</v>
      </c>
      <c r="B323">
        <v>315</v>
      </c>
      <c r="C323" t="s">
        <v>8221</v>
      </c>
      <c r="D323">
        <v>2</v>
      </c>
    </row>
    <row r="324" spans="1:4" x14ac:dyDescent="0.3">
      <c r="A324" t="s">
        <v>8219</v>
      </c>
      <c r="B324">
        <v>2174</v>
      </c>
      <c r="C324" t="s">
        <v>8221</v>
      </c>
      <c r="D324">
        <v>4</v>
      </c>
    </row>
    <row r="325" spans="1:4" x14ac:dyDescent="0.3">
      <c r="A325" t="s">
        <v>8219</v>
      </c>
      <c r="B325">
        <v>152</v>
      </c>
      <c r="C325" t="s">
        <v>8221</v>
      </c>
      <c r="D325">
        <v>5</v>
      </c>
    </row>
    <row r="326" spans="1:4" x14ac:dyDescent="0.3">
      <c r="A326" t="s">
        <v>8219</v>
      </c>
      <c r="B326">
        <v>1021</v>
      </c>
      <c r="C326" t="s">
        <v>8221</v>
      </c>
      <c r="D326">
        <v>79</v>
      </c>
    </row>
    <row r="327" spans="1:4" x14ac:dyDescent="0.3">
      <c r="A327" t="s">
        <v>8219</v>
      </c>
      <c r="B327">
        <v>237</v>
      </c>
      <c r="C327" t="s">
        <v>8221</v>
      </c>
      <c r="D327">
        <v>2</v>
      </c>
    </row>
    <row r="328" spans="1:4" x14ac:dyDescent="0.3">
      <c r="A328" t="s">
        <v>8219</v>
      </c>
      <c r="B328">
        <v>27</v>
      </c>
      <c r="C328" t="s">
        <v>8221</v>
      </c>
      <c r="D328">
        <v>11</v>
      </c>
    </row>
    <row r="329" spans="1:4" x14ac:dyDescent="0.3">
      <c r="A329" t="s">
        <v>8219</v>
      </c>
      <c r="B329">
        <v>17</v>
      </c>
      <c r="C329" t="s">
        <v>8221</v>
      </c>
      <c r="D329">
        <v>11</v>
      </c>
    </row>
    <row r="330" spans="1:4" x14ac:dyDescent="0.3">
      <c r="A330" t="s">
        <v>8219</v>
      </c>
      <c r="B330">
        <v>27</v>
      </c>
      <c r="C330" t="s">
        <v>8221</v>
      </c>
      <c r="D330">
        <v>1</v>
      </c>
    </row>
    <row r="331" spans="1:4" x14ac:dyDescent="0.3">
      <c r="A331" t="s">
        <v>8219</v>
      </c>
      <c r="B331">
        <v>82</v>
      </c>
      <c r="C331" t="s">
        <v>8221</v>
      </c>
      <c r="D331">
        <v>3</v>
      </c>
    </row>
    <row r="332" spans="1:4" x14ac:dyDescent="0.3">
      <c r="A332" t="s">
        <v>8219</v>
      </c>
      <c r="B332">
        <v>48</v>
      </c>
      <c r="C332" t="s">
        <v>8221</v>
      </c>
      <c r="D332">
        <v>5</v>
      </c>
    </row>
    <row r="333" spans="1:4" x14ac:dyDescent="0.3">
      <c r="A333" t="s">
        <v>8219</v>
      </c>
      <c r="B333">
        <v>105</v>
      </c>
      <c r="C333" t="s">
        <v>8221</v>
      </c>
      <c r="D333">
        <v>12</v>
      </c>
    </row>
    <row r="334" spans="1:4" x14ac:dyDescent="0.3">
      <c r="A334" t="s">
        <v>8219</v>
      </c>
      <c r="B334">
        <v>28</v>
      </c>
      <c r="C334" t="s">
        <v>8221</v>
      </c>
      <c r="D334">
        <v>2</v>
      </c>
    </row>
    <row r="335" spans="1:4" x14ac:dyDescent="0.3">
      <c r="A335" t="s">
        <v>8219</v>
      </c>
      <c r="B335">
        <v>1107</v>
      </c>
      <c r="C335" t="s">
        <v>8221</v>
      </c>
      <c r="D335">
        <v>5</v>
      </c>
    </row>
    <row r="336" spans="1:4" x14ac:dyDescent="0.3">
      <c r="A336" t="s">
        <v>8219</v>
      </c>
      <c r="B336">
        <v>1013</v>
      </c>
      <c r="C336" t="s">
        <v>8221</v>
      </c>
      <c r="D336">
        <v>21</v>
      </c>
    </row>
    <row r="337" spans="1:4" x14ac:dyDescent="0.3">
      <c r="A337" t="s">
        <v>8219</v>
      </c>
      <c r="B337">
        <v>274</v>
      </c>
      <c r="C337" t="s">
        <v>8221</v>
      </c>
      <c r="D337">
        <v>0</v>
      </c>
    </row>
    <row r="338" spans="1:4" x14ac:dyDescent="0.3">
      <c r="A338" t="s">
        <v>8219</v>
      </c>
      <c r="B338">
        <v>87</v>
      </c>
      <c r="C338" t="s">
        <v>8221</v>
      </c>
      <c r="D338">
        <v>45</v>
      </c>
    </row>
    <row r="339" spans="1:4" x14ac:dyDescent="0.3">
      <c r="A339" t="s">
        <v>8219</v>
      </c>
      <c r="B339">
        <v>99</v>
      </c>
      <c r="C339" t="s">
        <v>8221</v>
      </c>
      <c r="D339">
        <v>29</v>
      </c>
    </row>
    <row r="340" spans="1:4" x14ac:dyDescent="0.3">
      <c r="A340" t="s">
        <v>8219</v>
      </c>
      <c r="B340">
        <v>276</v>
      </c>
      <c r="C340" t="s">
        <v>8221</v>
      </c>
      <c r="D340">
        <v>2</v>
      </c>
    </row>
    <row r="341" spans="1:4" x14ac:dyDescent="0.3">
      <c r="A341" t="s">
        <v>8219</v>
      </c>
      <c r="B341">
        <v>21</v>
      </c>
      <c r="C341" t="s">
        <v>8221</v>
      </c>
      <c r="D341">
        <v>30</v>
      </c>
    </row>
    <row r="342" spans="1:4" x14ac:dyDescent="0.3">
      <c r="A342" t="s">
        <v>8219</v>
      </c>
      <c r="B342">
        <v>41</v>
      </c>
      <c r="C342" t="s">
        <v>8221</v>
      </c>
      <c r="D342">
        <v>8</v>
      </c>
    </row>
    <row r="343" spans="1:4" x14ac:dyDescent="0.3">
      <c r="A343" t="s">
        <v>8219</v>
      </c>
      <c r="B343">
        <v>119</v>
      </c>
      <c r="C343" t="s">
        <v>8221</v>
      </c>
      <c r="D343">
        <v>1</v>
      </c>
    </row>
    <row r="344" spans="1:4" x14ac:dyDescent="0.3">
      <c r="A344" t="s">
        <v>8219</v>
      </c>
      <c r="B344">
        <v>153</v>
      </c>
      <c r="C344" t="s">
        <v>8221</v>
      </c>
      <c r="D344">
        <v>14</v>
      </c>
    </row>
    <row r="345" spans="1:4" x14ac:dyDescent="0.3">
      <c r="A345" t="s">
        <v>8219</v>
      </c>
      <c r="B345">
        <v>100</v>
      </c>
      <c r="C345" t="s">
        <v>8221</v>
      </c>
      <c r="D345">
        <v>24</v>
      </c>
    </row>
    <row r="346" spans="1:4" x14ac:dyDescent="0.3">
      <c r="A346" t="s">
        <v>8219</v>
      </c>
      <c r="B346">
        <v>143</v>
      </c>
      <c r="C346" t="s">
        <v>8221</v>
      </c>
      <c r="D346">
        <v>2</v>
      </c>
    </row>
    <row r="347" spans="1:4" x14ac:dyDescent="0.3">
      <c r="A347" t="s">
        <v>8219</v>
      </c>
      <c r="B347">
        <v>140</v>
      </c>
      <c r="C347" t="s">
        <v>8221</v>
      </c>
      <c r="D347">
        <v>21</v>
      </c>
    </row>
    <row r="348" spans="1:4" x14ac:dyDescent="0.3">
      <c r="A348" t="s">
        <v>8219</v>
      </c>
      <c r="B348">
        <v>35</v>
      </c>
      <c r="C348" t="s">
        <v>8221</v>
      </c>
      <c r="D348">
        <v>7</v>
      </c>
    </row>
    <row r="349" spans="1:4" x14ac:dyDescent="0.3">
      <c r="A349" t="s">
        <v>8219</v>
      </c>
      <c r="B349">
        <v>149</v>
      </c>
      <c r="C349" t="s">
        <v>8221</v>
      </c>
      <c r="D349">
        <v>0</v>
      </c>
    </row>
    <row r="350" spans="1:4" x14ac:dyDescent="0.3">
      <c r="A350" t="s">
        <v>8219</v>
      </c>
      <c r="B350">
        <v>130</v>
      </c>
      <c r="C350" t="s">
        <v>8221</v>
      </c>
      <c r="D350">
        <v>4</v>
      </c>
    </row>
    <row r="351" spans="1:4" x14ac:dyDescent="0.3">
      <c r="A351" t="s">
        <v>8219</v>
      </c>
      <c r="B351">
        <v>120</v>
      </c>
      <c r="C351" t="s">
        <v>8221</v>
      </c>
      <c r="D351">
        <v>32</v>
      </c>
    </row>
    <row r="352" spans="1:4" x14ac:dyDescent="0.3">
      <c r="A352" t="s">
        <v>8219</v>
      </c>
      <c r="B352">
        <v>265</v>
      </c>
      <c r="C352" t="s">
        <v>8221</v>
      </c>
      <c r="D352">
        <v>4</v>
      </c>
    </row>
    <row r="353" spans="1:4" x14ac:dyDescent="0.3">
      <c r="A353" t="s">
        <v>8219</v>
      </c>
      <c r="B353">
        <v>71</v>
      </c>
      <c r="C353" t="s">
        <v>8221</v>
      </c>
      <c r="D353">
        <v>9</v>
      </c>
    </row>
    <row r="354" spans="1:4" x14ac:dyDescent="0.3">
      <c r="A354" t="s">
        <v>8219</v>
      </c>
      <c r="B354">
        <v>13</v>
      </c>
      <c r="C354" t="s">
        <v>8221</v>
      </c>
      <c r="D354">
        <v>17</v>
      </c>
    </row>
    <row r="355" spans="1:4" x14ac:dyDescent="0.3">
      <c r="A355" t="s">
        <v>8219</v>
      </c>
      <c r="B355">
        <v>169</v>
      </c>
      <c r="C355" t="s">
        <v>8221</v>
      </c>
      <c r="D355">
        <v>5</v>
      </c>
    </row>
    <row r="356" spans="1:4" x14ac:dyDescent="0.3">
      <c r="A356" t="s">
        <v>8219</v>
      </c>
      <c r="B356">
        <v>57</v>
      </c>
      <c r="C356" t="s">
        <v>8221</v>
      </c>
      <c r="D356">
        <v>53</v>
      </c>
    </row>
    <row r="357" spans="1:4" x14ac:dyDescent="0.3">
      <c r="A357" t="s">
        <v>8219</v>
      </c>
      <c r="B357">
        <v>229</v>
      </c>
      <c r="C357" t="s">
        <v>8221</v>
      </c>
      <c r="D357">
        <v>7</v>
      </c>
    </row>
    <row r="358" spans="1:4" x14ac:dyDescent="0.3">
      <c r="A358" t="s">
        <v>8219</v>
      </c>
      <c r="B358">
        <v>108</v>
      </c>
      <c r="C358" t="s">
        <v>8221</v>
      </c>
      <c r="D358">
        <v>72</v>
      </c>
    </row>
    <row r="359" spans="1:4" x14ac:dyDescent="0.3">
      <c r="A359" t="s">
        <v>8219</v>
      </c>
      <c r="B359">
        <v>108</v>
      </c>
      <c r="C359" t="s">
        <v>8221</v>
      </c>
      <c r="D359">
        <v>0</v>
      </c>
    </row>
    <row r="360" spans="1:4" x14ac:dyDescent="0.3">
      <c r="A360" t="s">
        <v>8219</v>
      </c>
      <c r="B360">
        <v>41</v>
      </c>
      <c r="C360" t="s">
        <v>8221</v>
      </c>
      <c r="D360">
        <v>2</v>
      </c>
    </row>
    <row r="361" spans="1:4" x14ac:dyDescent="0.3">
      <c r="A361" t="s">
        <v>8219</v>
      </c>
      <c r="B361">
        <v>139</v>
      </c>
      <c r="C361" t="s">
        <v>8221</v>
      </c>
      <c r="D361">
        <v>8</v>
      </c>
    </row>
    <row r="362" spans="1:4" x14ac:dyDescent="0.3">
      <c r="A362" t="s">
        <v>8219</v>
      </c>
      <c r="B362">
        <v>19</v>
      </c>
      <c r="C362" t="s">
        <v>8221</v>
      </c>
      <c r="D362">
        <v>2</v>
      </c>
    </row>
    <row r="363" spans="1:4" x14ac:dyDescent="0.3">
      <c r="A363" t="s">
        <v>8219</v>
      </c>
      <c r="B363">
        <v>94</v>
      </c>
      <c r="C363" t="s">
        <v>8221</v>
      </c>
      <c r="D363">
        <v>0</v>
      </c>
    </row>
    <row r="364" spans="1:4" x14ac:dyDescent="0.3">
      <c r="A364" t="s">
        <v>8219</v>
      </c>
      <c r="B364">
        <v>23</v>
      </c>
      <c r="C364" t="s">
        <v>8221</v>
      </c>
      <c r="D364">
        <v>3</v>
      </c>
    </row>
    <row r="365" spans="1:4" x14ac:dyDescent="0.3">
      <c r="A365" t="s">
        <v>8219</v>
      </c>
      <c r="B365">
        <v>15</v>
      </c>
      <c r="C365" t="s">
        <v>8221</v>
      </c>
      <c r="D365">
        <v>4</v>
      </c>
    </row>
    <row r="366" spans="1:4" x14ac:dyDescent="0.3">
      <c r="A366" t="s">
        <v>8219</v>
      </c>
      <c r="B366">
        <v>62</v>
      </c>
      <c r="C366" t="s">
        <v>8221</v>
      </c>
      <c r="D366">
        <v>3</v>
      </c>
    </row>
    <row r="367" spans="1:4" x14ac:dyDescent="0.3">
      <c r="A367" t="s">
        <v>8219</v>
      </c>
      <c r="B367">
        <v>74</v>
      </c>
      <c r="C367" t="s">
        <v>8221</v>
      </c>
      <c r="D367">
        <v>6</v>
      </c>
    </row>
    <row r="368" spans="1:4" x14ac:dyDescent="0.3">
      <c r="A368" t="s">
        <v>8219</v>
      </c>
      <c r="B368">
        <v>97</v>
      </c>
      <c r="C368" t="s">
        <v>8221</v>
      </c>
      <c r="D368">
        <v>0</v>
      </c>
    </row>
    <row r="369" spans="1:4" x14ac:dyDescent="0.3">
      <c r="A369" t="s">
        <v>8219</v>
      </c>
      <c r="B369">
        <v>55</v>
      </c>
      <c r="C369" t="s">
        <v>8221</v>
      </c>
      <c r="D369">
        <v>0</v>
      </c>
    </row>
    <row r="370" spans="1:4" x14ac:dyDescent="0.3">
      <c r="A370" t="s">
        <v>8219</v>
      </c>
      <c r="B370">
        <v>44</v>
      </c>
      <c r="C370" t="s">
        <v>8221</v>
      </c>
      <c r="D370">
        <v>0</v>
      </c>
    </row>
    <row r="371" spans="1:4" x14ac:dyDescent="0.3">
      <c r="A371" t="s">
        <v>8219</v>
      </c>
      <c r="B371">
        <v>110</v>
      </c>
      <c r="C371" t="s">
        <v>8221</v>
      </c>
      <c r="D371">
        <v>8</v>
      </c>
    </row>
    <row r="372" spans="1:4" x14ac:dyDescent="0.3">
      <c r="A372" t="s">
        <v>8219</v>
      </c>
      <c r="B372">
        <v>59</v>
      </c>
      <c r="C372" t="s">
        <v>8221</v>
      </c>
      <c r="D372">
        <v>5</v>
      </c>
    </row>
    <row r="373" spans="1:4" x14ac:dyDescent="0.3">
      <c r="A373" t="s">
        <v>8219</v>
      </c>
      <c r="B373">
        <v>62</v>
      </c>
      <c r="C373" t="s">
        <v>8221</v>
      </c>
      <c r="D373">
        <v>0</v>
      </c>
    </row>
    <row r="374" spans="1:4" x14ac:dyDescent="0.3">
      <c r="A374" t="s">
        <v>8219</v>
      </c>
      <c r="B374">
        <v>105</v>
      </c>
      <c r="C374" t="s">
        <v>8221</v>
      </c>
      <c r="D374">
        <v>2</v>
      </c>
    </row>
    <row r="375" spans="1:4" x14ac:dyDescent="0.3">
      <c r="A375" t="s">
        <v>8219</v>
      </c>
      <c r="B375">
        <v>26</v>
      </c>
      <c r="C375" t="s">
        <v>8221</v>
      </c>
      <c r="D375">
        <v>24</v>
      </c>
    </row>
    <row r="376" spans="1:4" x14ac:dyDescent="0.3">
      <c r="A376" t="s">
        <v>8219</v>
      </c>
      <c r="B376">
        <v>49</v>
      </c>
      <c r="C376" t="s">
        <v>8221</v>
      </c>
      <c r="D376">
        <v>0</v>
      </c>
    </row>
    <row r="377" spans="1:4" x14ac:dyDescent="0.3">
      <c r="A377" t="s">
        <v>8219</v>
      </c>
      <c r="B377">
        <v>68</v>
      </c>
      <c r="C377" t="s">
        <v>8221</v>
      </c>
      <c r="D377">
        <v>9</v>
      </c>
    </row>
    <row r="378" spans="1:4" x14ac:dyDescent="0.3">
      <c r="A378" t="s">
        <v>8219</v>
      </c>
      <c r="B378">
        <v>22</v>
      </c>
      <c r="C378" t="s">
        <v>8221</v>
      </c>
      <c r="D378">
        <v>0</v>
      </c>
    </row>
    <row r="379" spans="1:4" x14ac:dyDescent="0.3">
      <c r="A379" t="s">
        <v>8219</v>
      </c>
      <c r="B379">
        <v>18</v>
      </c>
      <c r="C379" t="s">
        <v>8221</v>
      </c>
      <c r="D379">
        <v>1</v>
      </c>
    </row>
    <row r="380" spans="1:4" x14ac:dyDescent="0.3">
      <c r="A380" t="s">
        <v>8219</v>
      </c>
      <c r="B380">
        <v>19</v>
      </c>
      <c r="C380" t="s">
        <v>8221</v>
      </c>
      <c r="D380">
        <v>10</v>
      </c>
    </row>
    <row r="381" spans="1:4" x14ac:dyDescent="0.3">
      <c r="A381" t="s">
        <v>8219</v>
      </c>
      <c r="B381">
        <v>99</v>
      </c>
      <c r="C381" t="s">
        <v>8221</v>
      </c>
      <c r="D381">
        <v>1</v>
      </c>
    </row>
    <row r="382" spans="1:4" x14ac:dyDescent="0.3">
      <c r="A382" t="s">
        <v>8219</v>
      </c>
      <c r="B382">
        <v>27</v>
      </c>
      <c r="C382" t="s">
        <v>8221</v>
      </c>
      <c r="D382">
        <v>0</v>
      </c>
    </row>
    <row r="383" spans="1:4" x14ac:dyDescent="0.3">
      <c r="A383" t="s">
        <v>8219</v>
      </c>
      <c r="B383">
        <v>25</v>
      </c>
      <c r="C383" t="s">
        <v>8221</v>
      </c>
      <c r="D383">
        <v>20</v>
      </c>
    </row>
    <row r="384" spans="1:4" x14ac:dyDescent="0.3">
      <c r="A384" t="s">
        <v>8219</v>
      </c>
      <c r="B384">
        <v>14</v>
      </c>
      <c r="C384" t="s">
        <v>8221</v>
      </c>
      <c r="D384">
        <v>30</v>
      </c>
    </row>
    <row r="385" spans="1:4" x14ac:dyDescent="0.3">
      <c r="A385" t="s">
        <v>8219</v>
      </c>
      <c r="B385">
        <v>35</v>
      </c>
      <c r="C385" t="s">
        <v>8221</v>
      </c>
      <c r="D385">
        <v>6</v>
      </c>
    </row>
    <row r="386" spans="1:4" x14ac:dyDescent="0.3">
      <c r="A386" t="s">
        <v>8219</v>
      </c>
      <c r="B386">
        <v>10</v>
      </c>
      <c r="C386" t="s">
        <v>8221</v>
      </c>
      <c r="D386">
        <v>15</v>
      </c>
    </row>
    <row r="387" spans="1:4" x14ac:dyDescent="0.3">
      <c r="A387" t="s">
        <v>8219</v>
      </c>
      <c r="B387">
        <v>29</v>
      </c>
      <c r="C387" t="s">
        <v>8221</v>
      </c>
      <c r="D387">
        <v>5</v>
      </c>
    </row>
    <row r="388" spans="1:4" x14ac:dyDescent="0.3">
      <c r="A388" t="s">
        <v>8219</v>
      </c>
      <c r="B388">
        <v>44</v>
      </c>
      <c r="C388" t="s">
        <v>8221</v>
      </c>
      <c r="D388">
        <v>0</v>
      </c>
    </row>
    <row r="389" spans="1:4" x14ac:dyDescent="0.3">
      <c r="A389" t="s">
        <v>8219</v>
      </c>
      <c r="B389">
        <v>17</v>
      </c>
      <c r="C389" t="s">
        <v>8221</v>
      </c>
      <c r="D389">
        <v>0</v>
      </c>
    </row>
    <row r="390" spans="1:4" x14ac:dyDescent="0.3">
      <c r="A390" t="s">
        <v>8219</v>
      </c>
      <c r="B390">
        <v>34</v>
      </c>
      <c r="C390" t="s">
        <v>8221</v>
      </c>
      <c r="D390">
        <v>28</v>
      </c>
    </row>
    <row r="391" spans="1:4" x14ac:dyDescent="0.3">
      <c r="A391" t="s">
        <v>8219</v>
      </c>
      <c r="B391">
        <v>14</v>
      </c>
      <c r="C391" t="s">
        <v>8221</v>
      </c>
      <c r="D391">
        <v>0</v>
      </c>
    </row>
    <row r="392" spans="1:4" x14ac:dyDescent="0.3">
      <c r="A392" t="s">
        <v>8219</v>
      </c>
      <c r="B392">
        <v>156</v>
      </c>
      <c r="C392" t="s">
        <v>8221</v>
      </c>
      <c r="D392">
        <v>5</v>
      </c>
    </row>
    <row r="393" spans="1:4" x14ac:dyDescent="0.3">
      <c r="A393" t="s">
        <v>8219</v>
      </c>
      <c r="B393">
        <v>128</v>
      </c>
      <c r="C393" t="s">
        <v>8221</v>
      </c>
      <c r="D393">
        <v>7</v>
      </c>
    </row>
    <row r="394" spans="1:4" x14ac:dyDescent="0.3">
      <c r="A394" t="s">
        <v>8219</v>
      </c>
      <c r="B394">
        <v>60</v>
      </c>
      <c r="C394" t="s">
        <v>8221</v>
      </c>
      <c r="D394">
        <v>30</v>
      </c>
    </row>
    <row r="395" spans="1:4" x14ac:dyDescent="0.3">
      <c r="A395" t="s">
        <v>8219</v>
      </c>
      <c r="B395">
        <v>32</v>
      </c>
      <c r="C395" t="s">
        <v>8221</v>
      </c>
      <c r="D395">
        <v>2</v>
      </c>
    </row>
    <row r="396" spans="1:4" x14ac:dyDescent="0.3">
      <c r="A396" t="s">
        <v>8219</v>
      </c>
      <c r="B396">
        <v>53</v>
      </c>
      <c r="C396" t="s">
        <v>8221</v>
      </c>
      <c r="D396">
        <v>30</v>
      </c>
    </row>
    <row r="397" spans="1:4" x14ac:dyDescent="0.3">
      <c r="A397" t="s">
        <v>8219</v>
      </c>
      <c r="B397">
        <v>184</v>
      </c>
      <c r="C397" t="s">
        <v>8221</v>
      </c>
      <c r="D397">
        <v>2</v>
      </c>
    </row>
    <row r="398" spans="1:4" x14ac:dyDescent="0.3">
      <c r="A398" t="s">
        <v>8219</v>
      </c>
      <c r="B398">
        <v>90</v>
      </c>
      <c r="C398" t="s">
        <v>8221</v>
      </c>
      <c r="D398">
        <v>0</v>
      </c>
    </row>
    <row r="399" spans="1:4" x14ac:dyDescent="0.3">
      <c r="A399" t="s">
        <v>8219</v>
      </c>
      <c r="B399">
        <v>71</v>
      </c>
      <c r="C399" t="s">
        <v>8221</v>
      </c>
      <c r="D399">
        <v>2</v>
      </c>
    </row>
    <row r="400" spans="1:4" x14ac:dyDescent="0.3">
      <c r="A400" t="s">
        <v>8219</v>
      </c>
      <c r="B400">
        <v>87</v>
      </c>
      <c r="C400" t="s">
        <v>8221</v>
      </c>
      <c r="D400">
        <v>1</v>
      </c>
    </row>
    <row r="401" spans="1:4" x14ac:dyDescent="0.3">
      <c r="A401" t="s">
        <v>8219</v>
      </c>
      <c r="B401">
        <v>28</v>
      </c>
      <c r="C401" t="s">
        <v>8221</v>
      </c>
      <c r="D401">
        <v>2</v>
      </c>
    </row>
    <row r="402" spans="1:4" x14ac:dyDescent="0.3">
      <c r="A402" t="s">
        <v>8219</v>
      </c>
      <c r="B402">
        <v>56</v>
      </c>
      <c r="C402" t="s">
        <v>8221</v>
      </c>
      <c r="D402">
        <v>14</v>
      </c>
    </row>
    <row r="403" spans="1:4" x14ac:dyDescent="0.3">
      <c r="A403" t="s">
        <v>8219</v>
      </c>
      <c r="B403">
        <v>51</v>
      </c>
      <c r="C403" t="s">
        <v>8221</v>
      </c>
      <c r="D403">
        <v>31</v>
      </c>
    </row>
    <row r="404" spans="1:4" x14ac:dyDescent="0.3">
      <c r="A404" t="s">
        <v>8219</v>
      </c>
      <c r="B404">
        <v>75</v>
      </c>
      <c r="C404" t="s">
        <v>8221</v>
      </c>
      <c r="D404">
        <v>16</v>
      </c>
    </row>
    <row r="405" spans="1:4" x14ac:dyDescent="0.3">
      <c r="A405" t="s">
        <v>8219</v>
      </c>
      <c r="B405">
        <v>38</v>
      </c>
      <c r="C405" t="s">
        <v>8221</v>
      </c>
      <c r="D405">
        <v>12</v>
      </c>
    </row>
    <row r="406" spans="1:4" x14ac:dyDescent="0.3">
      <c r="A406" t="s">
        <v>8219</v>
      </c>
      <c r="B406">
        <v>18</v>
      </c>
      <c r="C406" t="s">
        <v>8221</v>
      </c>
      <c r="D406">
        <v>96</v>
      </c>
    </row>
    <row r="407" spans="1:4" x14ac:dyDescent="0.3">
      <c r="A407" t="s">
        <v>8219</v>
      </c>
      <c r="B407">
        <v>54</v>
      </c>
      <c r="C407" t="s">
        <v>8221</v>
      </c>
      <c r="D407">
        <v>16</v>
      </c>
    </row>
    <row r="408" spans="1:4" x14ac:dyDescent="0.3">
      <c r="A408" t="s">
        <v>8219</v>
      </c>
      <c r="B408">
        <v>71</v>
      </c>
      <c r="C408" t="s">
        <v>8221</v>
      </c>
      <c r="D408">
        <v>5</v>
      </c>
    </row>
    <row r="409" spans="1:4" x14ac:dyDescent="0.3">
      <c r="A409" t="s">
        <v>8219</v>
      </c>
      <c r="B409">
        <v>57</v>
      </c>
      <c r="C409" t="s">
        <v>8221</v>
      </c>
      <c r="D409">
        <v>0</v>
      </c>
    </row>
    <row r="410" spans="1:4" x14ac:dyDescent="0.3">
      <c r="A410" t="s">
        <v>8219</v>
      </c>
      <c r="B410">
        <v>43</v>
      </c>
      <c r="C410" t="s">
        <v>8221</v>
      </c>
      <c r="D410">
        <v>8</v>
      </c>
    </row>
    <row r="411" spans="1:4" x14ac:dyDescent="0.3">
      <c r="A411" t="s">
        <v>8219</v>
      </c>
      <c r="B411">
        <v>52</v>
      </c>
      <c r="C411" t="s">
        <v>8221</v>
      </c>
      <c r="D411">
        <v>7</v>
      </c>
    </row>
    <row r="412" spans="1:4" x14ac:dyDescent="0.3">
      <c r="A412" t="s">
        <v>8219</v>
      </c>
      <c r="B412">
        <v>27</v>
      </c>
      <c r="C412" t="s">
        <v>8221</v>
      </c>
      <c r="D412">
        <v>24</v>
      </c>
    </row>
    <row r="413" spans="1:4" x14ac:dyDescent="0.3">
      <c r="A413" t="s">
        <v>8219</v>
      </c>
      <c r="B413">
        <v>12</v>
      </c>
      <c r="C413" t="s">
        <v>8221</v>
      </c>
      <c r="D413">
        <v>121</v>
      </c>
    </row>
    <row r="414" spans="1:4" x14ac:dyDescent="0.3">
      <c r="A414" t="s">
        <v>8219</v>
      </c>
      <c r="B414">
        <v>33</v>
      </c>
      <c r="C414" t="s">
        <v>8221</v>
      </c>
      <c r="D414">
        <v>196</v>
      </c>
    </row>
    <row r="415" spans="1:4" x14ac:dyDescent="0.3">
      <c r="A415" t="s">
        <v>8219</v>
      </c>
      <c r="B415">
        <v>96</v>
      </c>
      <c r="C415" t="s">
        <v>8221</v>
      </c>
      <c r="D415">
        <v>5</v>
      </c>
    </row>
    <row r="416" spans="1:4" x14ac:dyDescent="0.3">
      <c r="A416" t="s">
        <v>8219</v>
      </c>
      <c r="B416">
        <v>28</v>
      </c>
      <c r="C416" t="s">
        <v>8221</v>
      </c>
      <c r="D416">
        <v>73</v>
      </c>
    </row>
    <row r="417" spans="1:4" x14ac:dyDescent="0.3">
      <c r="A417" t="s">
        <v>8219</v>
      </c>
      <c r="B417">
        <v>43</v>
      </c>
      <c r="C417" t="s">
        <v>8221</v>
      </c>
      <c r="D417">
        <v>93</v>
      </c>
    </row>
    <row r="418" spans="1:4" x14ac:dyDescent="0.3">
      <c r="A418" t="s">
        <v>8219</v>
      </c>
      <c r="B418">
        <v>205</v>
      </c>
      <c r="C418" t="s">
        <v>8221</v>
      </c>
      <c r="D418">
        <v>17</v>
      </c>
    </row>
    <row r="419" spans="1:4" x14ac:dyDescent="0.3">
      <c r="A419" t="s">
        <v>8219</v>
      </c>
      <c r="B419">
        <v>23</v>
      </c>
      <c r="C419" t="s">
        <v>8221</v>
      </c>
      <c r="D419">
        <v>7</v>
      </c>
    </row>
    <row r="420" spans="1:4" x14ac:dyDescent="0.3">
      <c r="A420" t="s">
        <v>8219</v>
      </c>
      <c r="B420">
        <v>19</v>
      </c>
      <c r="C420" t="s">
        <v>8221</v>
      </c>
      <c r="D420">
        <v>17</v>
      </c>
    </row>
    <row r="421" spans="1:4" x14ac:dyDescent="0.3">
      <c r="A421" t="s">
        <v>8219</v>
      </c>
      <c r="B421">
        <v>14</v>
      </c>
      <c r="C421" t="s">
        <v>8221</v>
      </c>
      <c r="D421">
        <v>171</v>
      </c>
    </row>
    <row r="422" spans="1:4" x14ac:dyDescent="0.3">
      <c r="A422" t="s">
        <v>8219</v>
      </c>
      <c r="B422">
        <v>38</v>
      </c>
      <c r="C422" t="s">
        <v>8221</v>
      </c>
      <c r="D422">
        <v>188</v>
      </c>
    </row>
    <row r="423" spans="1:4" x14ac:dyDescent="0.3">
      <c r="A423" t="s">
        <v>8219</v>
      </c>
      <c r="B423">
        <v>78</v>
      </c>
      <c r="C423" t="s">
        <v>8221</v>
      </c>
      <c r="D423">
        <v>110</v>
      </c>
    </row>
    <row r="424" spans="1:4" x14ac:dyDescent="0.3">
      <c r="A424" t="s">
        <v>8219</v>
      </c>
      <c r="B424">
        <v>69</v>
      </c>
      <c r="C424" t="s">
        <v>8221</v>
      </c>
      <c r="D424">
        <v>37</v>
      </c>
    </row>
    <row r="425" spans="1:4" x14ac:dyDescent="0.3">
      <c r="A425" t="s">
        <v>8219</v>
      </c>
      <c r="B425">
        <v>33</v>
      </c>
      <c r="C425" t="s">
        <v>8221</v>
      </c>
      <c r="D425">
        <v>9</v>
      </c>
    </row>
    <row r="426" spans="1:4" x14ac:dyDescent="0.3">
      <c r="A426" t="s">
        <v>8219</v>
      </c>
      <c r="B426">
        <v>54</v>
      </c>
      <c r="C426" t="s">
        <v>8221</v>
      </c>
      <c r="D426">
        <v>29</v>
      </c>
    </row>
    <row r="427" spans="1:4" x14ac:dyDescent="0.3">
      <c r="A427" t="s">
        <v>8219</v>
      </c>
      <c r="B427">
        <v>99</v>
      </c>
      <c r="C427" t="s">
        <v>8221</v>
      </c>
      <c r="D427">
        <v>6</v>
      </c>
    </row>
    <row r="428" spans="1:4" x14ac:dyDescent="0.3">
      <c r="A428" t="s">
        <v>8219</v>
      </c>
      <c r="B428">
        <v>49</v>
      </c>
      <c r="C428" t="s">
        <v>8221</v>
      </c>
      <c r="D428">
        <v>30</v>
      </c>
    </row>
    <row r="429" spans="1:4" x14ac:dyDescent="0.3">
      <c r="A429" t="s">
        <v>8219</v>
      </c>
      <c r="B429">
        <v>11</v>
      </c>
      <c r="C429" t="s">
        <v>8221</v>
      </c>
      <c r="D429">
        <v>81</v>
      </c>
    </row>
    <row r="430" spans="1:4" x14ac:dyDescent="0.3">
      <c r="A430" t="s">
        <v>8219</v>
      </c>
      <c r="B430">
        <v>38</v>
      </c>
      <c r="C430" t="s">
        <v>8221</v>
      </c>
      <c r="D430">
        <v>4</v>
      </c>
    </row>
    <row r="431" spans="1:4" x14ac:dyDescent="0.3">
      <c r="A431" t="s">
        <v>8219</v>
      </c>
      <c r="B431">
        <v>16</v>
      </c>
      <c r="C431" t="s">
        <v>8221</v>
      </c>
      <c r="D431">
        <v>11</v>
      </c>
    </row>
    <row r="432" spans="1:4" x14ac:dyDescent="0.3">
      <c r="A432" t="s">
        <v>8219</v>
      </c>
      <c r="B432">
        <v>32</v>
      </c>
      <c r="C432" t="s">
        <v>8221</v>
      </c>
      <c r="D432">
        <v>14</v>
      </c>
    </row>
    <row r="433" spans="1:4" x14ac:dyDescent="0.3">
      <c r="A433" t="s">
        <v>8219</v>
      </c>
      <c r="B433">
        <v>20</v>
      </c>
      <c r="C433" t="s">
        <v>8221</v>
      </c>
      <c r="D433">
        <v>5</v>
      </c>
    </row>
    <row r="434" spans="1:4" x14ac:dyDescent="0.3">
      <c r="A434" t="s">
        <v>8219</v>
      </c>
      <c r="B434">
        <v>154</v>
      </c>
      <c r="C434" t="s">
        <v>8221</v>
      </c>
      <c r="D434">
        <v>45</v>
      </c>
    </row>
    <row r="435" spans="1:4" x14ac:dyDescent="0.3">
      <c r="A435" t="s">
        <v>8219</v>
      </c>
      <c r="B435">
        <v>41</v>
      </c>
      <c r="C435" t="s">
        <v>8221</v>
      </c>
      <c r="D435">
        <v>8</v>
      </c>
    </row>
    <row r="436" spans="1:4" x14ac:dyDescent="0.3">
      <c r="A436" t="s">
        <v>8219</v>
      </c>
      <c r="B436">
        <v>75</v>
      </c>
      <c r="C436" t="s">
        <v>8221</v>
      </c>
      <c r="D436">
        <v>3</v>
      </c>
    </row>
    <row r="437" spans="1:4" x14ac:dyDescent="0.3">
      <c r="A437" t="s">
        <v>8219</v>
      </c>
      <c r="B437">
        <v>40</v>
      </c>
      <c r="C437" t="s">
        <v>8221</v>
      </c>
      <c r="D437">
        <v>24</v>
      </c>
    </row>
    <row r="438" spans="1:4" x14ac:dyDescent="0.3">
      <c r="A438" t="s">
        <v>8219</v>
      </c>
      <c r="B438">
        <v>46</v>
      </c>
      <c r="C438" t="s">
        <v>8221</v>
      </c>
      <c r="D438">
        <v>18</v>
      </c>
    </row>
    <row r="439" spans="1:4" x14ac:dyDescent="0.3">
      <c r="A439" t="s">
        <v>8219</v>
      </c>
      <c r="B439">
        <v>62</v>
      </c>
      <c r="C439" t="s">
        <v>8221</v>
      </c>
      <c r="D439">
        <v>12</v>
      </c>
    </row>
    <row r="440" spans="1:4" x14ac:dyDescent="0.3">
      <c r="A440" t="s">
        <v>8219</v>
      </c>
      <c r="B440">
        <v>61</v>
      </c>
      <c r="C440" t="s">
        <v>8221</v>
      </c>
      <c r="D440">
        <v>123</v>
      </c>
    </row>
    <row r="441" spans="1:4" x14ac:dyDescent="0.3">
      <c r="A441" t="s">
        <v>8219</v>
      </c>
      <c r="B441">
        <v>96</v>
      </c>
      <c r="C441" t="s">
        <v>8221</v>
      </c>
      <c r="D441">
        <v>96</v>
      </c>
    </row>
    <row r="442" spans="1:4" x14ac:dyDescent="0.3">
      <c r="A442" t="s">
        <v>8219</v>
      </c>
      <c r="B442">
        <v>190</v>
      </c>
      <c r="C442" t="s">
        <v>8221</v>
      </c>
      <c r="D442">
        <v>31</v>
      </c>
    </row>
    <row r="443" spans="1:4" x14ac:dyDescent="0.3">
      <c r="A443" t="s">
        <v>8219</v>
      </c>
      <c r="B443">
        <v>94</v>
      </c>
      <c r="C443" t="s">
        <v>8221</v>
      </c>
      <c r="D443">
        <v>4</v>
      </c>
    </row>
    <row r="444" spans="1:4" x14ac:dyDescent="0.3">
      <c r="A444" t="s">
        <v>8219</v>
      </c>
      <c r="B444">
        <v>39</v>
      </c>
      <c r="C444" t="s">
        <v>8221</v>
      </c>
      <c r="D444">
        <v>3</v>
      </c>
    </row>
    <row r="445" spans="1:4" x14ac:dyDescent="0.3">
      <c r="A445" t="s">
        <v>8219</v>
      </c>
      <c r="B445">
        <v>127</v>
      </c>
      <c r="C445" t="s">
        <v>8221</v>
      </c>
      <c r="D445">
        <v>179</v>
      </c>
    </row>
    <row r="446" spans="1:4" x14ac:dyDescent="0.3">
      <c r="A446" t="s">
        <v>8219</v>
      </c>
      <c r="B446">
        <v>159</v>
      </c>
      <c r="C446" t="s">
        <v>8221</v>
      </c>
      <c r="D446">
        <v>3</v>
      </c>
    </row>
    <row r="447" spans="1:4" x14ac:dyDescent="0.3">
      <c r="A447" t="s">
        <v>8219</v>
      </c>
      <c r="B447">
        <v>177</v>
      </c>
      <c r="C447" t="s">
        <v>8221</v>
      </c>
      <c r="D447">
        <v>23</v>
      </c>
    </row>
    <row r="448" spans="1:4" x14ac:dyDescent="0.3">
      <c r="A448" t="s">
        <v>8219</v>
      </c>
      <c r="B448">
        <v>47</v>
      </c>
      <c r="C448" t="s">
        <v>8221</v>
      </c>
      <c r="D448">
        <v>23</v>
      </c>
    </row>
    <row r="449" spans="1:4" x14ac:dyDescent="0.3">
      <c r="A449" t="s">
        <v>8219</v>
      </c>
      <c r="B449">
        <v>1</v>
      </c>
      <c r="C449" t="s">
        <v>8221</v>
      </c>
      <c r="D449">
        <v>41</v>
      </c>
    </row>
    <row r="450" spans="1:4" x14ac:dyDescent="0.3">
      <c r="A450" t="s">
        <v>8219</v>
      </c>
      <c r="B450">
        <v>16</v>
      </c>
      <c r="C450" t="s">
        <v>8221</v>
      </c>
      <c r="D450">
        <v>0</v>
      </c>
    </row>
    <row r="451" spans="1:4" x14ac:dyDescent="0.3">
      <c r="A451" t="s">
        <v>8219</v>
      </c>
      <c r="B451">
        <v>115</v>
      </c>
      <c r="C451" t="s">
        <v>8221</v>
      </c>
      <c r="D451">
        <v>32</v>
      </c>
    </row>
    <row r="452" spans="1:4" x14ac:dyDescent="0.3">
      <c r="A452" t="s">
        <v>8219</v>
      </c>
      <c r="B452">
        <v>133</v>
      </c>
      <c r="C452" t="s">
        <v>8221</v>
      </c>
      <c r="D452">
        <v>2</v>
      </c>
    </row>
    <row r="453" spans="1:4" x14ac:dyDescent="0.3">
      <c r="A453" t="s">
        <v>8219</v>
      </c>
      <c r="B453">
        <v>70</v>
      </c>
      <c r="C453" t="s">
        <v>8221</v>
      </c>
      <c r="D453">
        <v>7</v>
      </c>
    </row>
    <row r="454" spans="1:4" x14ac:dyDescent="0.3">
      <c r="A454" t="s">
        <v>8219</v>
      </c>
      <c r="B454">
        <v>62</v>
      </c>
      <c r="C454" t="s">
        <v>8221</v>
      </c>
      <c r="D454">
        <v>4</v>
      </c>
    </row>
    <row r="455" spans="1:4" x14ac:dyDescent="0.3">
      <c r="A455" t="s">
        <v>8219</v>
      </c>
      <c r="B455">
        <v>10</v>
      </c>
      <c r="C455" t="s">
        <v>8221</v>
      </c>
      <c r="D455">
        <v>196</v>
      </c>
    </row>
    <row r="456" spans="1:4" x14ac:dyDescent="0.3">
      <c r="A456" t="s">
        <v>8219</v>
      </c>
      <c r="B456">
        <v>499</v>
      </c>
      <c r="C456" t="s">
        <v>8221</v>
      </c>
      <c r="D456">
        <v>11</v>
      </c>
    </row>
    <row r="457" spans="1:4" x14ac:dyDescent="0.3">
      <c r="A457" t="s">
        <v>8219</v>
      </c>
      <c r="B457">
        <v>47</v>
      </c>
      <c r="C457" t="s">
        <v>8221</v>
      </c>
      <c r="D457">
        <v>9</v>
      </c>
    </row>
    <row r="458" spans="1:4" x14ac:dyDescent="0.3">
      <c r="A458" t="s">
        <v>8219</v>
      </c>
      <c r="B458">
        <v>28</v>
      </c>
      <c r="C458" t="s">
        <v>8221</v>
      </c>
      <c r="D458">
        <v>5</v>
      </c>
    </row>
    <row r="459" spans="1:4" x14ac:dyDescent="0.3">
      <c r="A459" t="s">
        <v>8219</v>
      </c>
      <c r="B459">
        <v>24</v>
      </c>
      <c r="C459" t="s">
        <v>8221</v>
      </c>
      <c r="D459">
        <v>8</v>
      </c>
    </row>
    <row r="460" spans="1:4" x14ac:dyDescent="0.3">
      <c r="A460" t="s">
        <v>8219</v>
      </c>
      <c r="B460">
        <v>76</v>
      </c>
      <c r="C460" t="s">
        <v>8221</v>
      </c>
      <c r="D460">
        <v>229</v>
      </c>
    </row>
    <row r="461" spans="1:4" x14ac:dyDescent="0.3">
      <c r="A461" t="s">
        <v>8219</v>
      </c>
      <c r="B461">
        <v>98</v>
      </c>
      <c r="C461" t="s">
        <v>8221</v>
      </c>
      <c r="D461">
        <v>40</v>
      </c>
    </row>
    <row r="462" spans="1:4" x14ac:dyDescent="0.3">
      <c r="A462" t="s">
        <v>8219</v>
      </c>
      <c r="B462">
        <v>30</v>
      </c>
      <c r="C462" t="s">
        <v>8221</v>
      </c>
      <c r="D462">
        <v>123</v>
      </c>
    </row>
    <row r="463" spans="1:4" x14ac:dyDescent="0.3">
      <c r="A463" t="s">
        <v>8219</v>
      </c>
      <c r="B463">
        <v>478</v>
      </c>
      <c r="C463" t="s">
        <v>8221</v>
      </c>
      <c r="D463">
        <v>5</v>
      </c>
    </row>
    <row r="464" spans="1:4" x14ac:dyDescent="0.3">
      <c r="A464" t="s">
        <v>8219</v>
      </c>
      <c r="B464">
        <v>74</v>
      </c>
      <c r="C464" t="s">
        <v>8221</v>
      </c>
      <c r="D464">
        <v>148</v>
      </c>
    </row>
    <row r="465" spans="1:4" x14ac:dyDescent="0.3">
      <c r="A465" t="s">
        <v>8219</v>
      </c>
      <c r="B465">
        <v>131</v>
      </c>
      <c r="C465" t="s">
        <v>8221</v>
      </c>
      <c r="D465">
        <v>10</v>
      </c>
    </row>
    <row r="466" spans="1:4" x14ac:dyDescent="0.3">
      <c r="A466" t="s">
        <v>8219</v>
      </c>
      <c r="B466">
        <v>61</v>
      </c>
      <c r="C466" t="s">
        <v>8221</v>
      </c>
      <c r="D466">
        <v>4</v>
      </c>
    </row>
    <row r="467" spans="1:4" x14ac:dyDescent="0.3">
      <c r="A467" t="s">
        <v>8219</v>
      </c>
      <c r="B467">
        <v>1071</v>
      </c>
      <c r="C467" t="s">
        <v>8221</v>
      </c>
      <c r="D467">
        <v>21</v>
      </c>
    </row>
    <row r="468" spans="1:4" x14ac:dyDescent="0.3">
      <c r="A468" t="s">
        <v>8219</v>
      </c>
      <c r="B468">
        <v>122</v>
      </c>
      <c r="C468" t="s">
        <v>8221</v>
      </c>
      <c r="D468">
        <v>2</v>
      </c>
    </row>
    <row r="469" spans="1:4" x14ac:dyDescent="0.3">
      <c r="A469" t="s">
        <v>8219</v>
      </c>
      <c r="B469">
        <v>111</v>
      </c>
      <c r="C469" t="s">
        <v>8221</v>
      </c>
      <c r="D469">
        <v>0</v>
      </c>
    </row>
    <row r="470" spans="1:4" x14ac:dyDescent="0.3">
      <c r="A470" t="s">
        <v>8219</v>
      </c>
      <c r="B470">
        <v>255</v>
      </c>
      <c r="C470" t="s">
        <v>8221</v>
      </c>
      <c r="D470">
        <v>4</v>
      </c>
    </row>
    <row r="471" spans="1:4" x14ac:dyDescent="0.3">
      <c r="A471" t="s">
        <v>8219</v>
      </c>
      <c r="B471">
        <v>141</v>
      </c>
      <c r="C471" t="s">
        <v>8221</v>
      </c>
      <c r="D471">
        <v>1</v>
      </c>
    </row>
    <row r="472" spans="1:4" x14ac:dyDescent="0.3">
      <c r="A472" t="s">
        <v>8219</v>
      </c>
      <c r="B472">
        <v>159</v>
      </c>
      <c r="C472" t="s">
        <v>8221</v>
      </c>
      <c r="D472">
        <v>30</v>
      </c>
    </row>
    <row r="473" spans="1:4" x14ac:dyDescent="0.3">
      <c r="A473" t="s">
        <v>8219</v>
      </c>
      <c r="B473">
        <v>99</v>
      </c>
      <c r="C473" t="s">
        <v>8221</v>
      </c>
      <c r="D473">
        <v>3</v>
      </c>
    </row>
    <row r="474" spans="1:4" x14ac:dyDescent="0.3">
      <c r="A474" t="s">
        <v>8219</v>
      </c>
      <c r="B474">
        <v>96</v>
      </c>
      <c r="C474" t="s">
        <v>8221</v>
      </c>
      <c r="D474">
        <v>975</v>
      </c>
    </row>
    <row r="475" spans="1:4" x14ac:dyDescent="0.3">
      <c r="A475" t="s">
        <v>8219</v>
      </c>
      <c r="B475">
        <v>27</v>
      </c>
      <c r="C475" t="s">
        <v>8221</v>
      </c>
      <c r="D475">
        <v>167</v>
      </c>
    </row>
    <row r="476" spans="1:4" x14ac:dyDescent="0.3">
      <c r="A476" t="s">
        <v>8219</v>
      </c>
      <c r="B476">
        <v>166</v>
      </c>
      <c r="C476" t="s">
        <v>8221</v>
      </c>
      <c r="D476">
        <v>5</v>
      </c>
    </row>
    <row r="477" spans="1:4" x14ac:dyDescent="0.3">
      <c r="A477" t="s">
        <v>8219</v>
      </c>
      <c r="B477">
        <v>76</v>
      </c>
      <c r="C477" t="s">
        <v>8221</v>
      </c>
      <c r="D477">
        <v>18</v>
      </c>
    </row>
    <row r="478" spans="1:4" x14ac:dyDescent="0.3">
      <c r="A478" t="s">
        <v>8219</v>
      </c>
      <c r="B478">
        <v>211</v>
      </c>
      <c r="C478" t="s">
        <v>8221</v>
      </c>
      <c r="D478">
        <v>98</v>
      </c>
    </row>
    <row r="479" spans="1:4" x14ac:dyDescent="0.3">
      <c r="A479" t="s">
        <v>8219</v>
      </c>
      <c r="B479">
        <v>21</v>
      </c>
      <c r="C479" t="s">
        <v>8221</v>
      </c>
      <c r="D479">
        <v>4</v>
      </c>
    </row>
    <row r="480" spans="1:4" x14ac:dyDescent="0.3">
      <c r="A480" t="s">
        <v>8219</v>
      </c>
      <c r="B480">
        <v>61</v>
      </c>
      <c r="C480" t="s">
        <v>8221</v>
      </c>
      <c r="D480">
        <v>3</v>
      </c>
    </row>
    <row r="481" spans="1:4" x14ac:dyDescent="0.3">
      <c r="A481" t="s">
        <v>8219</v>
      </c>
      <c r="B481">
        <v>30</v>
      </c>
      <c r="C481" t="s">
        <v>8221</v>
      </c>
      <c r="D481">
        <v>1</v>
      </c>
    </row>
    <row r="482" spans="1:4" x14ac:dyDescent="0.3">
      <c r="A482" t="s">
        <v>8219</v>
      </c>
      <c r="B482">
        <v>375</v>
      </c>
      <c r="C482" t="s">
        <v>8221</v>
      </c>
      <c r="D482">
        <v>0</v>
      </c>
    </row>
    <row r="483" spans="1:4" x14ac:dyDescent="0.3">
      <c r="A483" t="s">
        <v>8219</v>
      </c>
      <c r="B483">
        <v>111</v>
      </c>
      <c r="C483" t="s">
        <v>8221</v>
      </c>
      <c r="D483">
        <v>9</v>
      </c>
    </row>
    <row r="484" spans="1:4" x14ac:dyDescent="0.3">
      <c r="A484" t="s">
        <v>8219</v>
      </c>
      <c r="B484">
        <v>123</v>
      </c>
      <c r="C484" t="s">
        <v>8221</v>
      </c>
      <c r="D484">
        <v>2</v>
      </c>
    </row>
    <row r="485" spans="1:4" x14ac:dyDescent="0.3">
      <c r="A485" t="s">
        <v>8219</v>
      </c>
      <c r="B485">
        <v>70</v>
      </c>
      <c r="C485" t="s">
        <v>8221</v>
      </c>
      <c r="D485">
        <v>0</v>
      </c>
    </row>
    <row r="486" spans="1:4" x14ac:dyDescent="0.3">
      <c r="A486" t="s">
        <v>8219</v>
      </c>
      <c r="B486">
        <v>85</v>
      </c>
      <c r="C486" t="s">
        <v>8221</v>
      </c>
      <c r="D486">
        <v>147</v>
      </c>
    </row>
    <row r="487" spans="1:4" x14ac:dyDescent="0.3">
      <c r="A487" t="s">
        <v>8219</v>
      </c>
      <c r="B487">
        <v>86</v>
      </c>
      <c r="C487" t="s">
        <v>8221</v>
      </c>
      <c r="D487">
        <v>49</v>
      </c>
    </row>
    <row r="488" spans="1:4" x14ac:dyDescent="0.3">
      <c r="A488" t="s">
        <v>8219</v>
      </c>
      <c r="B488">
        <v>13</v>
      </c>
      <c r="C488" t="s">
        <v>8221</v>
      </c>
      <c r="D488">
        <v>1</v>
      </c>
    </row>
    <row r="489" spans="1:4" x14ac:dyDescent="0.3">
      <c r="A489" t="s">
        <v>8219</v>
      </c>
      <c r="B489">
        <v>33</v>
      </c>
      <c r="C489" t="s">
        <v>8221</v>
      </c>
      <c r="D489">
        <v>2</v>
      </c>
    </row>
    <row r="490" spans="1:4" x14ac:dyDescent="0.3">
      <c r="A490" t="s">
        <v>8219</v>
      </c>
      <c r="B490">
        <v>15</v>
      </c>
      <c r="C490" t="s">
        <v>8221</v>
      </c>
      <c r="D490">
        <v>7</v>
      </c>
    </row>
    <row r="491" spans="1:4" x14ac:dyDescent="0.3">
      <c r="A491" t="s">
        <v>8219</v>
      </c>
      <c r="B491">
        <v>273</v>
      </c>
      <c r="C491" t="s">
        <v>8221</v>
      </c>
      <c r="D491">
        <v>4</v>
      </c>
    </row>
    <row r="492" spans="1:4" x14ac:dyDescent="0.3">
      <c r="A492" t="s">
        <v>8219</v>
      </c>
      <c r="B492">
        <v>714</v>
      </c>
      <c r="C492" t="s">
        <v>8221</v>
      </c>
      <c r="D492">
        <v>27</v>
      </c>
    </row>
    <row r="493" spans="1:4" x14ac:dyDescent="0.3">
      <c r="A493" t="s">
        <v>8219</v>
      </c>
      <c r="B493">
        <v>170</v>
      </c>
      <c r="C493" t="s">
        <v>8221</v>
      </c>
      <c r="D493">
        <v>94</v>
      </c>
    </row>
    <row r="494" spans="1:4" x14ac:dyDescent="0.3">
      <c r="A494" t="s">
        <v>8219</v>
      </c>
      <c r="B494">
        <v>512</v>
      </c>
      <c r="C494" t="s">
        <v>8221</v>
      </c>
      <c r="D494">
        <v>29</v>
      </c>
    </row>
    <row r="495" spans="1:4" x14ac:dyDescent="0.3">
      <c r="A495" t="s">
        <v>8219</v>
      </c>
      <c r="B495">
        <v>314</v>
      </c>
      <c r="C495" t="s">
        <v>8221</v>
      </c>
      <c r="D495">
        <v>7</v>
      </c>
    </row>
    <row r="496" spans="1:4" x14ac:dyDescent="0.3">
      <c r="A496" t="s">
        <v>8219</v>
      </c>
      <c r="B496">
        <v>167</v>
      </c>
      <c r="C496" t="s">
        <v>8221</v>
      </c>
      <c r="D496">
        <v>22</v>
      </c>
    </row>
    <row r="497" spans="1:4" x14ac:dyDescent="0.3">
      <c r="A497" t="s">
        <v>8219</v>
      </c>
      <c r="B497">
        <v>9</v>
      </c>
      <c r="C497" t="s">
        <v>8221</v>
      </c>
      <c r="D497">
        <v>1</v>
      </c>
    </row>
    <row r="498" spans="1:4" x14ac:dyDescent="0.3">
      <c r="A498" t="s">
        <v>8219</v>
      </c>
      <c r="B498">
        <v>103</v>
      </c>
      <c r="C498" t="s">
        <v>8221</v>
      </c>
      <c r="D498">
        <v>10</v>
      </c>
    </row>
    <row r="499" spans="1:4" x14ac:dyDescent="0.3">
      <c r="A499" t="s">
        <v>8219</v>
      </c>
      <c r="B499">
        <v>111</v>
      </c>
      <c r="C499" t="s">
        <v>8221</v>
      </c>
      <c r="D499">
        <v>6</v>
      </c>
    </row>
    <row r="500" spans="1:4" x14ac:dyDescent="0.3">
      <c r="A500" t="s">
        <v>8219</v>
      </c>
      <c r="B500">
        <v>271</v>
      </c>
      <c r="C500" t="s">
        <v>8221</v>
      </c>
      <c r="D500">
        <v>24</v>
      </c>
    </row>
    <row r="501" spans="1:4" x14ac:dyDescent="0.3">
      <c r="A501" t="s">
        <v>8219</v>
      </c>
      <c r="B501">
        <v>101</v>
      </c>
      <c r="C501" t="s">
        <v>8221</v>
      </c>
      <c r="D501">
        <v>15</v>
      </c>
    </row>
    <row r="502" spans="1:4" x14ac:dyDescent="0.3">
      <c r="A502" t="s">
        <v>8219</v>
      </c>
      <c r="B502">
        <v>57</v>
      </c>
      <c r="C502" t="s">
        <v>8221</v>
      </c>
      <c r="D502">
        <v>37</v>
      </c>
    </row>
    <row r="503" spans="1:4" x14ac:dyDescent="0.3">
      <c r="A503" t="s">
        <v>8219</v>
      </c>
      <c r="B503">
        <v>62</v>
      </c>
      <c r="C503" t="s">
        <v>8221</v>
      </c>
      <c r="D503">
        <v>20</v>
      </c>
    </row>
    <row r="504" spans="1:4" x14ac:dyDescent="0.3">
      <c r="A504" t="s">
        <v>8219</v>
      </c>
      <c r="B504">
        <v>32</v>
      </c>
      <c r="C504" t="s">
        <v>8221</v>
      </c>
      <c r="D504">
        <v>7</v>
      </c>
    </row>
    <row r="505" spans="1:4" x14ac:dyDescent="0.3">
      <c r="A505" t="s">
        <v>8219</v>
      </c>
      <c r="B505">
        <v>141</v>
      </c>
      <c r="C505" t="s">
        <v>8221</v>
      </c>
      <c r="D505">
        <v>0</v>
      </c>
    </row>
    <row r="506" spans="1:4" x14ac:dyDescent="0.3">
      <c r="A506" t="s">
        <v>8219</v>
      </c>
      <c r="B506">
        <v>75</v>
      </c>
      <c r="C506" t="s">
        <v>8221</v>
      </c>
      <c r="D506">
        <v>21</v>
      </c>
    </row>
    <row r="507" spans="1:4" x14ac:dyDescent="0.3">
      <c r="A507" t="s">
        <v>8219</v>
      </c>
      <c r="B507">
        <v>46</v>
      </c>
      <c r="C507" t="s">
        <v>8221</v>
      </c>
      <c r="D507">
        <v>3</v>
      </c>
    </row>
    <row r="508" spans="1:4" x14ac:dyDescent="0.3">
      <c r="A508" t="s">
        <v>8219</v>
      </c>
      <c r="B508">
        <v>103</v>
      </c>
      <c r="C508" t="s">
        <v>8221</v>
      </c>
      <c r="D508">
        <v>11</v>
      </c>
    </row>
    <row r="509" spans="1:4" x14ac:dyDescent="0.3">
      <c r="A509" t="s">
        <v>8219</v>
      </c>
      <c r="B509">
        <v>6</v>
      </c>
      <c r="C509" t="s">
        <v>8221</v>
      </c>
      <c r="D509">
        <v>1</v>
      </c>
    </row>
    <row r="510" spans="1:4" x14ac:dyDescent="0.3">
      <c r="A510" t="s">
        <v>8219</v>
      </c>
      <c r="B510">
        <v>83</v>
      </c>
      <c r="C510" t="s">
        <v>8221</v>
      </c>
      <c r="D510">
        <v>312</v>
      </c>
    </row>
    <row r="511" spans="1:4" x14ac:dyDescent="0.3">
      <c r="A511" t="s">
        <v>8219</v>
      </c>
      <c r="B511">
        <v>108</v>
      </c>
      <c r="C511" t="s">
        <v>8221</v>
      </c>
      <c r="D511">
        <v>1</v>
      </c>
    </row>
    <row r="512" spans="1:4" x14ac:dyDescent="0.3">
      <c r="A512" t="s">
        <v>8219</v>
      </c>
      <c r="B512">
        <v>25</v>
      </c>
      <c r="C512" t="s">
        <v>8221</v>
      </c>
      <c r="D512">
        <v>3</v>
      </c>
    </row>
    <row r="513" spans="1:4" x14ac:dyDescent="0.3">
      <c r="A513" t="s">
        <v>8219</v>
      </c>
      <c r="B513">
        <v>549</v>
      </c>
      <c r="C513" t="s">
        <v>8221</v>
      </c>
      <c r="D513">
        <v>4</v>
      </c>
    </row>
    <row r="514" spans="1:4" x14ac:dyDescent="0.3">
      <c r="A514" t="s">
        <v>8219</v>
      </c>
      <c r="B514">
        <v>222</v>
      </c>
      <c r="C514" t="s">
        <v>8221</v>
      </c>
      <c r="D514">
        <v>10</v>
      </c>
    </row>
    <row r="515" spans="1:4" x14ac:dyDescent="0.3">
      <c r="A515" t="s">
        <v>8219</v>
      </c>
      <c r="B515">
        <v>183</v>
      </c>
      <c r="C515" t="s">
        <v>8221</v>
      </c>
      <c r="D515">
        <v>8</v>
      </c>
    </row>
    <row r="516" spans="1:4" x14ac:dyDescent="0.3">
      <c r="A516" t="s">
        <v>8219</v>
      </c>
      <c r="B516">
        <v>89</v>
      </c>
      <c r="C516" t="s">
        <v>8221</v>
      </c>
      <c r="D516">
        <v>3</v>
      </c>
    </row>
    <row r="517" spans="1:4" x14ac:dyDescent="0.3">
      <c r="A517" t="s">
        <v>8219</v>
      </c>
      <c r="B517">
        <v>253</v>
      </c>
      <c r="C517" t="s">
        <v>8221</v>
      </c>
      <c r="D517">
        <v>1</v>
      </c>
    </row>
    <row r="518" spans="1:4" x14ac:dyDescent="0.3">
      <c r="A518" t="s">
        <v>8219</v>
      </c>
      <c r="B518">
        <v>140</v>
      </c>
      <c r="C518" t="s">
        <v>8221</v>
      </c>
      <c r="D518">
        <v>0</v>
      </c>
    </row>
    <row r="519" spans="1:4" x14ac:dyDescent="0.3">
      <c r="A519" t="s">
        <v>8219</v>
      </c>
      <c r="B519">
        <v>103</v>
      </c>
      <c r="C519" t="s">
        <v>8221</v>
      </c>
      <c r="D519">
        <v>5</v>
      </c>
    </row>
    <row r="520" spans="1:4" x14ac:dyDescent="0.3">
      <c r="A520" t="s">
        <v>8219</v>
      </c>
      <c r="B520">
        <v>138</v>
      </c>
      <c r="C520" t="s">
        <v>8221</v>
      </c>
      <c r="D520">
        <v>0</v>
      </c>
    </row>
    <row r="521" spans="1:4" x14ac:dyDescent="0.3">
      <c r="A521" t="s">
        <v>8219</v>
      </c>
      <c r="B521">
        <v>191</v>
      </c>
      <c r="C521" t="s">
        <v>8221</v>
      </c>
      <c r="D521">
        <v>3</v>
      </c>
    </row>
    <row r="522" spans="1:4" x14ac:dyDescent="0.3">
      <c r="A522" t="s">
        <v>8219</v>
      </c>
      <c r="B522">
        <v>45</v>
      </c>
      <c r="C522" t="s">
        <v>8221</v>
      </c>
      <c r="D522">
        <v>7</v>
      </c>
    </row>
    <row r="523" spans="1:4" x14ac:dyDescent="0.3">
      <c r="A523" t="s">
        <v>8219</v>
      </c>
      <c r="B523">
        <v>17</v>
      </c>
      <c r="C523" t="s">
        <v>8221</v>
      </c>
      <c r="D523">
        <v>0</v>
      </c>
    </row>
    <row r="524" spans="1:4" x14ac:dyDescent="0.3">
      <c r="A524" t="s">
        <v>8219</v>
      </c>
      <c r="B524">
        <v>31</v>
      </c>
      <c r="C524" t="s">
        <v>8221</v>
      </c>
      <c r="D524">
        <v>2</v>
      </c>
    </row>
    <row r="525" spans="1:4" x14ac:dyDescent="0.3">
      <c r="A525" t="s">
        <v>8219</v>
      </c>
      <c r="B525">
        <v>50</v>
      </c>
      <c r="C525" t="s">
        <v>8221</v>
      </c>
      <c r="D525">
        <v>23</v>
      </c>
    </row>
    <row r="526" spans="1:4" x14ac:dyDescent="0.3">
      <c r="A526" t="s">
        <v>8219</v>
      </c>
      <c r="B526">
        <v>59</v>
      </c>
      <c r="C526" t="s">
        <v>8221</v>
      </c>
      <c r="D526">
        <v>1</v>
      </c>
    </row>
    <row r="527" spans="1:4" x14ac:dyDescent="0.3">
      <c r="A527" t="s">
        <v>8219</v>
      </c>
      <c r="B527">
        <v>81</v>
      </c>
      <c r="C527" t="s">
        <v>8221</v>
      </c>
      <c r="D527">
        <v>2</v>
      </c>
    </row>
    <row r="528" spans="1:4" x14ac:dyDescent="0.3">
      <c r="A528" t="s">
        <v>8219</v>
      </c>
      <c r="B528">
        <v>508</v>
      </c>
      <c r="C528" t="s">
        <v>8221</v>
      </c>
      <c r="D528">
        <v>3</v>
      </c>
    </row>
    <row r="529" spans="1:4" x14ac:dyDescent="0.3">
      <c r="A529" t="s">
        <v>8219</v>
      </c>
      <c r="B529">
        <v>74</v>
      </c>
      <c r="C529" t="s">
        <v>8221</v>
      </c>
      <c r="D529">
        <v>0</v>
      </c>
    </row>
    <row r="530" spans="1:4" x14ac:dyDescent="0.3">
      <c r="A530" t="s">
        <v>8219</v>
      </c>
      <c r="B530">
        <v>141</v>
      </c>
      <c r="C530" t="s">
        <v>8221</v>
      </c>
      <c r="D530">
        <v>13</v>
      </c>
    </row>
    <row r="531" spans="1:4" x14ac:dyDescent="0.3">
      <c r="A531" t="s">
        <v>8219</v>
      </c>
      <c r="B531">
        <v>711</v>
      </c>
      <c r="C531" t="s">
        <v>8221</v>
      </c>
      <c r="D531">
        <v>1</v>
      </c>
    </row>
    <row r="532" spans="1:4" x14ac:dyDescent="0.3">
      <c r="A532" t="s">
        <v>8219</v>
      </c>
      <c r="B532">
        <v>141</v>
      </c>
      <c r="C532" t="s">
        <v>8221</v>
      </c>
      <c r="D532">
        <v>1</v>
      </c>
    </row>
    <row r="533" spans="1:4" x14ac:dyDescent="0.3">
      <c r="A533" t="s">
        <v>8219</v>
      </c>
      <c r="B533">
        <v>109</v>
      </c>
      <c r="C533" t="s">
        <v>8221</v>
      </c>
      <c r="D533">
        <v>1</v>
      </c>
    </row>
    <row r="534" spans="1:4" x14ac:dyDescent="0.3">
      <c r="A534" t="s">
        <v>8219</v>
      </c>
      <c r="B534">
        <v>361</v>
      </c>
      <c r="C534" t="s">
        <v>8221</v>
      </c>
      <c r="D534">
        <v>6</v>
      </c>
    </row>
    <row r="535" spans="1:4" x14ac:dyDescent="0.3">
      <c r="A535" t="s">
        <v>8219</v>
      </c>
      <c r="B535">
        <v>176</v>
      </c>
      <c r="C535" t="s">
        <v>8221</v>
      </c>
      <c r="D535">
        <v>39</v>
      </c>
    </row>
    <row r="536" spans="1:4" x14ac:dyDescent="0.3">
      <c r="A536" t="s">
        <v>8219</v>
      </c>
      <c r="B536">
        <v>670</v>
      </c>
      <c r="C536" t="s">
        <v>8221</v>
      </c>
      <c r="D536">
        <v>4</v>
      </c>
    </row>
    <row r="537" spans="1:4" x14ac:dyDescent="0.3">
      <c r="A537" t="s">
        <v>8219</v>
      </c>
      <c r="B537">
        <v>96</v>
      </c>
      <c r="C537" t="s">
        <v>8221</v>
      </c>
      <c r="D537">
        <v>1</v>
      </c>
    </row>
    <row r="538" spans="1:4" x14ac:dyDescent="0.3">
      <c r="A538" t="s">
        <v>8219</v>
      </c>
      <c r="B538">
        <v>74</v>
      </c>
      <c r="C538" t="s">
        <v>8221</v>
      </c>
      <c r="D538">
        <v>0</v>
      </c>
    </row>
    <row r="539" spans="1:4" x14ac:dyDescent="0.3">
      <c r="A539" t="s">
        <v>8219</v>
      </c>
      <c r="B539">
        <v>52</v>
      </c>
      <c r="C539" t="s">
        <v>8221</v>
      </c>
      <c r="D539">
        <v>0</v>
      </c>
    </row>
    <row r="540" spans="1:4" x14ac:dyDescent="0.3">
      <c r="A540" t="s">
        <v>8219</v>
      </c>
      <c r="B540">
        <v>105</v>
      </c>
      <c r="C540" t="s">
        <v>8221</v>
      </c>
      <c r="D540">
        <v>0</v>
      </c>
    </row>
    <row r="541" spans="1:4" x14ac:dyDescent="0.3">
      <c r="A541" t="s">
        <v>8219</v>
      </c>
      <c r="B541">
        <v>41</v>
      </c>
      <c r="C541" t="s">
        <v>8221</v>
      </c>
      <c r="D541">
        <v>8</v>
      </c>
    </row>
    <row r="542" spans="1:4" x14ac:dyDescent="0.3">
      <c r="A542" t="s">
        <v>8219</v>
      </c>
      <c r="B542">
        <v>34</v>
      </c>
      <c r="C542" t="s">
        <v>8221</v>
      </c>
      <c r="D542">
        <v>0</v>
      </c>
    </row>
    <row r="543" spans="1:4" x14ac:dyDescent="0.3">
      <c r="A543" t="s">
        <v>8219</v>
      </c>
      <c r="B543">
        <v>66</v>
      </c>
      <c r="C543" t="s">
        <v>8221</v>
      </c>
      <c r="D543">
        <v>1</v>
      </c>
    </row>
    <row r="544" spans="1:4" x14ac:dyDescent="0.3">
      <c r="A544" t="s">
        <v>8219</v>
      </c>
      <c r="B544">
        <v>50</v>
      </c>
      <c r="C544" t="s">
        <v>8221</v>
      </c>
      <c r="D544">
        <v>12</v>
      </c>
    </row>
    <row r="545" spans="1:4" x14ac:dyDescent="0.3">
      <c r="A545" t="s">
        <v>8219</v>
      </c>
      <c r="B545">
        <v>159</v>
      </c>
      <c r="C545" t="s">
        <v>8221</v>
      </c>
      <c r="D545">
        <v>0</v>
      </c>
    </row>
    <row r="546" spans="1:4" x14ac:dyDescent="0.3">
      <c r="A546" t="s">
        <v>8219</v>
      </c>
      <c r="B546">
        <v>182</v>
      </c>
      <c r="C546" t="s">
        <v>8221</v>
      </c>
      <c r="D546">
        <v>3</v>
      </c>
    </row>
    <row r="547" spans="1:4" x14ac:dyDescent="0.3">
      <c r="A547" t="s">
        <v>8219</v>
      </c>
      <c r="B547">
        <v>206</v>
      </c>
      <c r="C547" t="s">
        <v>8221</v>
      </c>
      <c r="D547">
        <v>2</v>
      </c>
    </row>
    <row r="548" spans="1:4" x14ac:dyDescent="0.3">
      <c r="A548" t="s">
        <v>8219</v>
      </c>
      <c r="B548">
        <v>169</v>
      </c>
      <c r="C548" t="s">
        <v>8221</v>
      </c>
      <c r="D548">
        <v>6</v>
      </c>
    </row>
    <row r="549" spans="1:4" x14ac:dyDescent="0.3">
      <c r="A549" t="s">
        <v>8219</v>
      </c>
      <c r="B549">
        <v>31</v>
      </c>
      <c r="C549" t="s">
        <v>8221</v>
      </c>
      <c r="D549">
        <v>0</v>
      </c>
    </row>
    <row r="550" spans="1:4" x14ac:dyDescent="0.3">
      <c r="A550" t="s">
        <v>8219</v>
      </c>
      <c r="B550">
        <v>28</v>
      </c>
      <c r="C550" t="s">
        <v>8221</v>
      </c>
      <c r="D550">
        <v>15</v>
      </c>
    </row>
    <row r="551" spans="1:4" x14ac:dyDescent="0.3">
      <c r="A551" t="s">
        <v>8219</v>
      </c>
      <c r="B551">
        <v>54</v>
      </c>
      <c r="C551" t="s">
        <v>8221</v>
      </c>
      <c r="D551">
        <v>1</v>
      </c>
    </row>
    <row r="552" spans="1:4" x14ac:dyDescent="0.3">
      <c r="A552" t="s">
        <v>8219</v>
      </c>
      <c r="B552">
        <v>467</v>
      </c>
      <c r="C552" t="s">
        <v>8221</v>
      </c>
      <c r="D552">
        <v>3</v>
      </c>
    </row>
    <row r="553" spans="1:4" x14ac:dyDescent="0.3">
      <c r="A553" t="s">
        <v>8219</v>
      </c>
      <c r="B553">
        <v>389</v>
      </c>
      <c r="C553" t="s">
        <v>8221</v>
      </c>
      <c r="D553">
        <v>8</v>
      </c>
    </row>
    <row r="554" spans="1:4" x14ac:dyDescent="0.3">
      <c r="A554" t="s">
        <v>8219</v>
      </c>
      <c r="B554">
        <v>68</v>
      </c>
      <c r="C554" t="s">
        <v>8221</v>
      </c>
      <c r="D554">
        <v>0</v>
      </c>
    </row>
    <row r="555" spans="1:4" x14ac:dyDescent="0.3">
      <c r="A555" t="s">
        <v>8219</v>
      </c>
      <c r="B555">
        <v>413</v>
      </c>
      <c r="C555" t="s">
        <v>8221</v>
      </c>
      <c r="D555">
        <v>3</v>
      </c>
    </row>
    <row r="556" spans="1:4" x14ac:dyDescent="0.3">
      <c r="A556" t="s">
        <v>8219</v>
      </c>
      <c r="B556">
        <v>190</v>
      </c>
      <c r="C556" t="s">
        <v>8221</v>
      </c>
      <c r="D556">
        <v>3</v>
      </c>
    </row>
    <row r="557" spans="1:4" x14ac:dyDescent="0.3">
      <c r="A557" t="s">
        <v>8219</v>
      </c>
      <c r="B557">
        <v>189</v>
      </c>
      <c r="C557" t="s">
        <v>8221</v>
      </c>
      <c r="D557">
        <v>0</v>
      </c>
    </row>
    <row r="558" spans="1:4" x14ac:dyDescent="0.3">
      <c r="A558" t="s">
        <v>8219</v>
      </c>
      <c r="B558">
        <v>130</v>
      </c>
      <c r="C558" t="s">
        <v>8221</v>
      </c>
      <c r="D558">
        <v>19</v>
      </c>
    </row>
    <row r="559" spans="1:4" x14ac:dyDescent="0.3">
      <c r="A559" t="s">
        <v>8219</v>
      </c>
      <c r="B559">
        <v>74</v>
      </c>
      <c r="C559" t="s">
        <v>8221</v>
      </c>
      <c r="D559">
        <v>0</v>
      </c>
    </row>
    <row r="560" spans="1:4" x14ac:dyDescent="0.3">
      <c r="A560" t="s">
        <v>8219</v>
      </c>
      <c r="B560">
        <v>274</v>
      </c>
      <c r="C560" t="s">
        <v>8221</v>
      </c>
      <c r="D560">
        <v>2</v>
      </c>
    </row>
    <row r="561" spans="1:4" x14ac:dyDescent="0.3">
      <c r="A561" t="s">
        <v>8219</v>
      </c>
      <c r="B561">
        <v>22</v>
      </c>
      <c r="C561" t="s">
        <v>8221</v>
      </c>
      <c r="D561">
        <v>0</v>
      </c>
    </row>
    <row r="562" spans="1:4" x14ac:dyDescent="0.3">
      <c r="A562" t="s">
        <v>8219</v>
      </c>
      <c r="B562">
        <v>31</v>
      </c>
      <c r="C562" t="s">
        <v>8221</v>
      </c>
      <c r="D562">
        <v>0</v>
      </c>
    </row>
    <row r="563" spans="1:4" x14ac:dyDescent="0.3">
      <c r="A563" t="s">
        <v>8219</v>
      </c>
      <c r="B563">
        <v>63</v>
      </c>
      <c r="C563" t="s">
        <v>8221</v>
      </c>
      <c r="D563">
        <v>25</v>
      </c>
    </row>
    <row r="564" spans="1:4" x14ac:dyDescent="0.3">
      <c r="A564" t="s">
        <v>8219</v>
      </c>
      <c r="B564">
        <v>20</v>
      </c>
      <c r="C564" t="s">
        <v>8221</v>
      </c>
      <c r="D564">
        <v>8</v>
      </c>
    </row>
    <row r="565" spans="1:4" x14ac:dyDescent="0.3">
      <c r="A565" t="s">
        <v>8219</v>
      </c>
      <c r="B565">
        <v>25</v>
      </c>
      <c r="C565" t="s">
        <v>8221</v>
      </c>
      <c r="D565">
        <v>16</v>
      </c>
    </row>
    <row r="566" spans="1:4" x14ac:dyDescent="0.3">
      <c r="A566" t="s">
        <v>8219</v>
      </c>
      <c r="B566">
        <v>61</v>
      </c>
      <c r="C566" t="s">
        <v>8221</v>
      </c>
      <c r="D566">
        <v>3</v>
      </c>
    </row>
    <row r="567" spans="1:4" x14ac:dyDescent="0.3">
      <c r="A567" t="s">
        <v>8219</v>
      </c>
      <c r="B567">
        <v>52</v>
      </c>
      <c r="C567" t="s">
        <v>8221</v>
      </c>
      <c r="D567">
        <v>3</v>
      </c>
    </row>
    <row r="568" spans="1:4" x14ac:dyDescent="0.3">
      <c r="A568" t="s">
        <v>8219</v>
      </c>
      <c r="B568">
        <v>86</v>
      </c>
      <c r="C568" t="s">
        <v>8221</v>
      </c>
      <c r="D568">
        <v>2</v>
      </c>
    </row>
    <row r="569" spans="1:4" x14ac:dyDescent="0.3">
      <c r="A569" t="s">
        <v>8219</v>
      </c>
      <c r="B569">
        <v>42</v>
      </c>
      <c r="C569" t="s">
        <v>8221</v>
      </c>
      <c r="D569">
        <v>1</v>
      </c>
    </row>
    <row r="570" spans="1:4" x14ac:dyDescent="0.3">
      <c r="A570" t="s">
        <v>8219</v>
      </c>
      <c r="B570">
        <v>52</v>
      </c>
      <c r="C570" t="s">
        <v>8221</v>
      </c>
      <c r="D570">
        <v>0</v>
      </c>
    </row>
    <row r="571" spans="1:4" x14ac:dyDescent="0.3">
      <c r="A571" t="s">
        <v>8219</v>
      </c>
      <c r="B571">
        <v>120</v>
      </c>
      <c r="C571" t="s">
        <v>8221</v>
      </c>
      <c r="D571">
        <v>1</v>
      </c>
    </row>
    <row r="572" spans="1:4" x14ac:dyDescent="0.3">
      <c r="A572" t="s">
        <v>8219</v>
      </c>
      <c r="B572">
        <v>22</v>
      </c>
      <c r="C572" t="s">
        <v>8221</v>
      </c>
      <c r="D572">
        <v>19</v>
      </c>
    </row>
    <row r="573" spans="1:4" x14ac:dyDescent="0.3">
      <c r="A573" t="s">
        <v>8219</v>
      </c>
      <c r="B573">
        <v>64</v>
      </c>
      <c r="C573" t="s">
        <v>8221</v>
      </c>
      <c r="D573">
        <v>9</v>
      </c>
    </row>
    <row r="574" spans="1:4" x14ac:dyDescent="0.3">
      <c r="A574" t="s">
        <v>8219</v>
      </c>
      <c r="B574">
        <v>23</v>
      </c>
      <c r="C574" t="s">
        <v>8221</v>
      </c>
      <c r="D574">
        <v>1</v>
      </c>
    </row>
    <row r="575" spans="1:4" x14ac:dyDescent="0.3">
      <c r="A575" t="s">
        <v>8219</v>
      </c>
      <c r="B575">
        <v>238</v>
      </c>
      <c r="C575" t="s">
        <v>8221</v>
      </c>
      <c r="D575">
        <v>0</v>
      </c>
    </row>
    <row r="576" spans="1:4" x14ac:dyDescent="0.3">
      <c r="A576" t="s">
        <v>8219</v>
      </c>
      <c r="B576">
        <v>33</v>
      </c>
      <c r="C576" t="s">
        <v>8221</v>
      </c>
      <c r="D576">
        <v>1</v>
      </c>
    </row>
    <row r="577" spans="1:4" x14ac:dyDescent="0.3">
      <c r="A577" t="s">
        <v>8219</v>
      </c>
      <c r="B577">
        <v>32</v>
      </c>
      <c r="C577" t="s">
        <v>8221</v>
      </c>
      <c r="D577">
        <v>5</v>
      </c>
    </row>
    <row r="578" spans="1:4" x14ac:dyDescent="0.3">
      <c r="A578" t="s">
        <v>8219</v>
      </c>
      <c r="B578">
        <v>24</v>
      </c>
      <c r="C578" t="s">
        <v>8221</v>
      </c>
      <c r="D578">
        <v>85</v>
      </c>
    </row>
    <row r="579" spans="1:4" x14ac:dyDescent="0.3">
      <c r="A579" t="s">
        <v>8219</v>
      </c>
      <c r="B579">
        <v>29</v>
      </c>
      <c r="C579" t="s">
        <v>8221</v>
      </c>
      <c r="D579">
        <v>3</v>
      </c>
    </row>
    <row r="580" spans="1:4" x14ac:dyDescent="0.3">
      <c r="A580" t="s">
        <v>8219</v>
      </c>
      <c r="B580">
        <v>50</v>
      </c>
      <c r="C580" t="s">
        <v>8221</v>
      </c>
      <c r="D580">
        <v>4</v>
      </c>
    </row>
    <row r="581" spans="1:4" x14ac:dyDescent="0.3">
      <c r="A581" t="s">
        <v>8219</v>
      </c>
      <c r="B581">
        <v>108</v>
      </c>
      <c r="C581" t="s">
        <v>8221</v>
      </c>
      <c r="D581">
        <v>3</v>
      </c>
    </row>
    <row r="582" spans="1:4" x14ac:dyDescent="0.3">
      <c r="A582" t="s">
        <v>8219</v>
      </c>
      <c r="B582">
        <v>139</v>
      </c>
      <c r="C582" t="s">
        <v>8221</v>
      </c>
      <c r="D582">
        <v>5</v>
      </c>
    </row>
    <row r="583" spans="1:4" x14ac:dyDescent="0.3">
      <c r="A583" t="s">
        <v>8219</v>
      </c>
      <c r="B583">
        <v>7</v>
      </c>
      <c r="C583" t="s">
        <v>8221</v>
      </c>
      <c r="D583">
        <v>17</v>
      </c>
    </row>
    <row r="584" spans="1:4" x14ac:dyDescent="0.3">
      <c r="A584" t="s">
        <v>8219</v>
      </c>
      <c r="B584">
        <v>149</v>
      </c>
      <c r="C584" t="s">
        <v>8221</v>
      </c>
      <c r="D584">
        <v>3</v>
      </c>
    </row>
    <row r="585" spans="1:4" x14ac:dyDescent="0.3">
      <c r="A585" t="s">
        <v>8219</v>
      </c>
      <c r="B585">
        <v>31</v>
      </c>
      <c r="C585" t="s">
        <v>8221</v>
      </c>
      <c r="D585">
        <v>2</v>
      </c>
    </row>
    <row r="586" spans="1:4" x14ac:dyDescent="0.3">
      <c r="A586" t="s">
        <v>8219</v>
      </c>
      <c r="B586">
        <v>26</v>
      </c>
      <c r="C586" t="s">
        <v>8221</v>
      </c>
      <c r="D586">
        <v>6</v>
      </c>
    </row>
    <row r="587" spans="1:4" x14ac:dyDescent="0.3">
      <c r="A587" t="s">
        <v>8219</v>
      </c>
      <c r="B587">
        <v>172</v>
      </c>
      <c r="C587" t="s">
        <v>8221</v>
      </c>
      <c r="D587">
        <v>0</v>
      </c>
    </row>
    <row r="588" spans="1:4" x14ac:dyDescent="0.3">
      <c r="A588" t="s">
        <v>8219</v>
      </c>
      <c r="B588">
        <v>78</v>
      </c>
      <c r="C588" t="s">
        <v>8221</v>
      </c>
      <c r="D588">
        <v>1</v>
      </c>
    </row>
    <row r="589" spans="1:4" x14ac:dyDescent="0.3">
      <c r="A589" t="s">
        <v>8219</v>
      </c>
      <c r="B589">
        <v>120</v>
      </c>
      <c r="C589" t="s">
        <v>8221</v>
      </c>
      <c r="D589">
        <v>3</v>
      </c>
    </row>
    <row r="590" spans="1:4" x14ac:dyDescent="0.3">
      <c r="A590" t="s">
        <v>8219</v>
      </c>
      <c r="B590">
        <v>227</v>
      </c>
      <c r="C590" t="s">
        <v>8221</v>
      </c>
      <c r="D590">
        <v>13</v>
      </c>
    </row>
    <row r="591" spans="1:4" x14ac:dyDescent="0.3">
      <c r="A591" t="s">
        <v>8219</v>
      </c>
      <c r="B591">
        <v>42</v>
      </c>
      <c r="C591" t="s">
        <v>8221</v>
      </c>
      <c r="D591">
        <v>1</v>
      </c>
    </row>
    <row r="592" spans="1:4" x14ac:dyDescent="0.3">
      <c r="A592" t="s">
        <v>8219</v>
      </c>
      <c r="B592">
        <v>64</v>
      </c>
      <c r="C592" t="s">
        <v>8221</v>
      </c>
      <c r="D592">
        <v>1</v>
      </c>
    </row>
    <row r="593" spans="1:4" x14ac:dyDescent="0.3">
      <c r="A593" t="s">
        <v>8219</v>
      </c>
      <c r="B593">
        <v>121</v>
      </c>
      <c r="C593" t="s">
        <v>8221</v>
      </c>
      <c r="D593">
        <v>9</v>
      </c>
    </row>
    <row r="594" spans="1:4" x14ac:dyDescent="0.3">
      <c r="A594" t="s">
        <v>8219</v>
      </c>
      <c r="B594">
        <v>87</v>
      </c>
      <c r="C594" t="s">
        <v>8221</v>
      </c>
      <c r="D594">
        <v>0</v>
      </c>
    </row>
    <row r="595" spans="1:4" x14ac:dyDescent="0.3">
      <c r="A595" t="s">
        <v>8219</v>
      </c>
      <c r="B595">
        <v>65</v>
      </c>
      <c r="C595" t="s">
        <v>8221</v>
      </c>
      <c r="D595">
        <v>2</v>
      </c>
    </row>
    <row r="596" spans="1:4" x14ac:dyDescent="0.3">
      <c r="A596" t="s">
        <v>8219</v>
      </c>
      <c r="B596">
        <v>49</v>
      </c>
      <c r="C596" t="s">
        <v>8221</v>
      </c>
      <c r="D596">
        <v>1</v>
      </c>
    </row>
    <row r="597" spans="1:4" x14ac:dyDescent="0.3">
      <c r="A597" t="s">
        <v>8219</v>
      </c>
      <c r="B597">
        <v>19</v>
      </c>
      <c r="C597" t="s">
        <v>8221</v>
      </c>
      <c r="D597">
        <v>10</v>
      </c>
    </row>
    <row r="598" spans="1:4" x14ac:dyDescent="0.3">
      <c r="A598" t="s">
        <v>8219</v>
      </c>
      <c r="B598">
        <v>81</v>
      </c>
      <c r="C598" t="s">
        <v>8221</v>
      </c>
      <c r="D598">
        <v>3</v>
      </c>
    </row>
    <row r="599" spans="1:4" x14ac:dyDescent="0.3">
      <c r="A599" t="s">
        <v>8219</v>
      </c>
      <c r="B599">
        <v>264</v>
      </c>
      <c r="C599" t="s">
        <v>8221</v>
      </c>
      <c r="D599">
        <v>2</v>
      </c>
    </row>
    <row r="600" spans="1:4" x14ac:dyDescent="0.3">
      <c r="A600" t="s">
        <v>8219</v>
      </c>
      <c r="B600">
        <v>25</v>
      </c>
      <c r="C600" t="s">
        <v>8221</v>
      </c>
      <c r="D600">
        <v>2</v>
      </c>
    </row>
    <row r="601" spans="1:4" x14ac:dyDescent="0.3">
      <c r="A601" t="s">
        <v>8219</v>
      </c>
      <c r="B601">
        <v>5</v>
      </c>
      <c r="C601" t="s">
        <v>8221</v>
      </c>
      <c r="D601">
        <v>1</v>
      </c>
    </row>
    <row r="602" spans="1:4" x14ac:dyDescent="0.3">
      <c r="A602" t="s">
        <v>8219</v>
      </c>
      <c r="B602">
        <v>144</v>
      </c>
      <c r="C602" t="s">
        <v>8221</v>
      </c>
      <c r="D602">
        <v>14</v>
      </c>
    </row>
    <row r="603" spans="1:4" x14ac:dyDescent="0.3">
      <c r="A603" t="s">
        <v>8219</v>
      </c>
      <c r="B603">
        <v>92</v>
      </c>
      <c r="C603" t="s">
        <v>8221</v>
      </c>
      <c r="D603">
        <v>0</v>
      </c>
    </row>
    <row r="604" spans="1:4" x14ac:dyDescent="0.3">
      <c r="A604" t="s">
        <v>8219</v>
      </c>
      <c r="B604">
        <v>147</v>
      </c>
      <c r="C604" t="s">
        <v>8221</v>
      </c>
      <c r="D604">
        <v>0</v>
      </c>
    </row>
    <row r="605" spans="1:4" x14ac:dyDescent="0.3">
      <c r="A605" t="s">
        <v>8219</v>
      </c>
      <c r="B605">
        <v>90</v>
      </c>
      <c r="C605" t="s">
        <v>8221</v>
      </c>
      <c r="D605">
        <v>4</v>
      </c>
    </row>
    <row r="606" spans="1:4" x14ac:dyDescent="0.3">
      <c r="A606" t="s">
        <v>8219</v>
      </c>
      <c r="B606">
        <v>87</v>
      </c>
      <c r="C606" t="s">
        <v>8221</v>
      </c>
      <c r="D606">
        <v>3</v>
      </c>
    </row>
    <row r="607" spans="1:4" x14ac:dyDescent="0.3">
      <c r="A607" t="s">
        <v>8219</v>
      </c>
      <c r="B607">
        <v>406</v>
      </c>
      <c r="C607" t="s">
        <v>8221</v>
      </c>
      <c r="D607">
        <v>0</v>
      </c>
    </row>
    <row r="608" spans="1:4" x14ac:dyDescent="0.3">
      <c r="A608" t="s">
        <v>8219</v>
      </c>
      <c r="B608">
        <v>20</v>
      </c>
      <c r="C608" t="s">
        <v>8221</v>
      </c>
      <c r="D608">
        <v>5</v>
      </c>
    </row>
    <row r="609" spans="1:4" x14ac:dyDescent="0.3">
      <c r="A609" t="s">
        <v>8219</v>
      </c>
      <c r="B609">
        <v>70</v>
      </c>
      <c r="C609" t="s">
        <v>8221</v>
      </c>
      <c r="D609">
        <v>47</v>
      </c>
    </row>
    <row r="610" spans="1:4" x14ac:dyDescent="0.3">
      <c r="A610" t="s">
        <v>8219</v>
      </c>
      <c r="B610">
        <v>16</v>
      </c>
      <c r="C610" t="s">
        <v>8221</v>
      </c>
      <c r="D610">
        <v>0</v>
      </c>
    </row>
    <row r="611" spans="1:4" x14ac:dyDescent="0.3">
      <c r="A611" t="s">
        <v>8219</v>
      </c>
      <c r="B611">
        <v>52</v>
      </c>
      <c r="C611" t="s">
        <v>8221</v>
      </c>
      <c r="D611">
        <v>10</v>
      </c>
    </row>
    <row r="612" spans="1:4" x14ac:dyDescent="0.3">
      <c r="A612" t="s">
        <v>8219</v>
      </c>
      <c r="B612">
        <v>66</v>
      </c>
      <c r="C612" t="s">
        <v>8221</v>
      </c>
      <c r="D612">
        <v>11</v>
      </c>
    </row>
    <row r="613" spans="1:4" x14ac:dyDescent="0.3">
      <c r="A613" t="s">
        <v>8219</v>
      </c>
      <c r="B613">
        <v>109</v>
      </c>
      <c r="C613" t="s">
        <v>8221</v>
      </c>
      <c r="D613">
        <v>2</v>
      </c>
    </row>
    <row r="614" spans="1:4" x14ac:dyDescent="0.3">
      <c r="A614" t="s">
        <v>8219</v>
      </c>
      <c r="B614">
        <v>168</v>
      </c>
      <c r="C614" t="s">
        <v>8221</v>
      </c>
      <c r="D614">
        <v>2</v>
      </c>
    </row>
    <row r="615" spans="1:4" x14ac:dyDescent="0.3">
      <c r="A615" t="s">
        <v>8219</v>
      </c>
      <c r="B615">
        <v>31</v>
      </c>
      <c r="C615" t="s">
        <v>8221</v>
      </c>
      <c r="D615">
        <v>22</v>
      </c>
    </row>
    <row r="616" spans="1:4" x14ac:dyDescent="0.3">
      <c r="A616" t="s">
        <v>8219</v>
      </c>
      <c r="B616">
        <v>133</v>
      </c>
      <c r="C616" t="s">
        <v>8221</v>
      </c>
      <c r="D616">
        <v>8</v>
      </c>
    </row>
    <row r="617" spans="1:4" x14ac:dyDescent="0.3">
      <c r="A617" t="s">
        <v>8219</v>
      </c>
      <c r="B617">
        <v>151</v>
      </c>
      <c r="C617" t="s">
        <v>8221</v>
      </c>
      <c r="D617">
        <v>6</v>
      </c>
    </row>
    <row r="618" spans="1:4" x14ac:dyDescent="0.3">
      <c r="A618" t="s">
        <v>8219</v>
      </c>
      <c r="B618">
        <v>5</v>
      </c>
      <c r="C618" t="s">
        <v>8221</v>
      </c>
      <c r="D618">
        <v>1</v>
      </c>
    </row>
    <row r="619" spans="1:4" x14ac:dyDescent="0.3">
      <c r="A619" t="s">
        <v>8219</v>
      </c>
      <c r="B619">
        <v>73</v>
      </c>
      <c r="C619" t="s">
        <v>8221</v>
      </c>
      <c r="D619">
        <v>3</v>
      </c>
    </row>
    <row r="620" spans="1:4" x14ac:dyDescent="0.3">
      <c r="A620" t="s">
        <v>8219</v>
      </c>
      <c r="B620">
        <v>148</v>
      </c>
      <c r="C620" t="s">
        <v>8221</v>
      </c>
      <c r="D620">
        <v>0</v>
      </c>
    </row>
    <row r="621" spans="1:4" x14ac:dyDescent="0.3">
      <c r="A621" t="s">
        <v>8219</v>
      </c>
      <c r="B621">
        <v>93</v>
      </c>
      <c r="C621" t="s">
        <v>8221</v>
      </c>
      <c r="D621">
        <v>0</v>
      </c>
    </row>
    <row r="622" spans="1:4" x14ac:dyDescent="0.3">
      <c r="A622" t="s">
        <v>8219</v>
      </c>
      <c r="B622">
        <v>63</v>
      </c>
      <c r="C622" t="s">
        <v>8221</v>
      </c>
      <c r="D622">
        <v>0</v>
      </c>
    </row>
    <row r="623" spans="1:4" x14ac:dyDescent="0.3">
      <c r="A623" t="s">
        <v>8219</v>
      </c>
      <c r="B623">
        <v>134</v>
      </c>
      <c r="C623" t="s">
        <v>8221</v>
      </c>
      <c r="D623">
        <v>0</v>
      </c>
    </row>
    <row r="624" spans="1:4" x14ac:dyDescent="0.3">
      <c r="A624" t="s">
        <v>8219</v>
      </c>
      <c r="B624">
        <v>14</v>
      </c>
      <c r="C624" t="s">
        <v>8221</v>
      </c>
      <c r="D624">
        <v>0</v>
      </c>
    </row>
    <row r="625" spans="1:4" x14ac:dyDescent="0.3">
      <c r="A625" t="s">
        <v>8219</v>
      </c>
      <c r="B625">
        <v>78</v>
      </c>
      <c r="C625" t="s">
        <v>8221</v>
      </c>
      <c r="D625">
        <v>3</v>
      </c>
    </row>
    <row r="626" spans="1:4" x14ac:dyDescent="0.3">
      <c r="A626" t="s">
        <v>8219</v>
      </c>
      <c r="B626">
        <v>112</v>
      </c>
      <c r="C626" t="s">
        <v>8221</v>
      </c>
      <c r="D626">
        <v>0</v>
      </c>
    </row>
    <row r="627" spans="1:4" x14ac:dyDescent="0.3">
      <c r="A627" t="s">
        <v>8219</v>
      </c>
      <c r="B627">
        <v>34</v>
      </c>
      <c r="C627" t="s">
        <v>8221</v>
      </c>
      <c r="D627">
        <v>0</v>
      </c>
    </row>
    <row r="628" spans="1:4" x14ac:dyDescent="0.3">
      <c r="A628" t="s">
        <v>8219</v>
      </c>
      <c r="B628">
        <v>19</v>
      </c>
      <c r="C628" t="s">
        <v>8221</v>
      </c>
      <c r="D628">
        <v>1</v>
      </c>
    </row>
    <row r="629" spans="1:4" x14ac:dyDescent="0.3">
      <c r="A629" t="s">
        <v>8219</v>
      </c>
      <c r="B629">
        <v>13</v>
      </c>
      <c r="C629" t="s">
        <v>8221</v>
      </c>
      <c r="D629">
        <v>6</v>
      </c>
    </row>
    <row r="630" spans="1:4" x14ac:dyDescent="0.3">
      <c r="A630" t="s">
        <v>8219</v>
      </c>
      <c r="B630">
        <v>104</v>
      </c>
      <c r="C630" t="s">
        <v>8221</v>
      </c>
      <c r="D630">
        <v>1</v>
      </c>
    </row>
    <row r="631" spans="1:4" x14ac:dyDescent="0.3">
      <c r="A631" t="s">
        <v>8219</v>
      </c>
      <c r="B631">
        <v>52</v>
      </c>
      <c r="C631" t="s">
        <v>8221</v>
      </c>
      <c r="D631">
        <v>2</v>
      </c>
    </row>
    <row r="632" spans="1:4" x14ac:dyDescent="0.3">
      <c r="A632" t="s">
        <v>8219</v>
      </c>
      <c r="B632">
        <v>17</v>
      </c>
      <c r="C632" t="s">
        <v>8221</v>
      </c>
      <c r="D632">
        <v>0</v>
      </c>
    </row>
    <row r="633" spans="1:4" x14ac:dyDescent="0.3">
      <c r="A633" t="s">
        <v>8219</v>
      </c>
      <c r="B633">
        <v>82</v>
      </c>
      <c r="C633" t="s">
        <v>8221</v>
      </c>
      <c r="D633">
        <v>3</v>
      </c>
    </row>
    <row r="634" spans="1:4" x14ac:dyDescent="0.3">
      <c r="A634" t="s">
        <v>8219</v>
      </c>
      <c r="B634">
        <v>73</v>
      </c>
      <c r="C634" t="s">
        <v>8221</v>
      </c>
      <c r="D634">
        <v>3</v>
      </c>
    </row>
    <row r="635" spans="1:4" x14ac:dyDescent="0.3">
      <c r="A635" t="s">
        <v>8219</v>
      </c>
      <c r="B635">
        <v>158</v>
      </c>
      <c r="C635" t="s">
        <v>8221</v>
      </c>
      <c r="D635">
        <v>0</v>
      </c>
    </row>
    <row r="636" spans="1:4" x14ac:dyDescent="0.3">
      <c r="A636" t="s">
        <v>8219</v>
      </c>
      <c r="B636">
        <v>65</v>
      </c>
      <c r="C636" t="s">
        <v>8221</v>
      </c>
      <c r="D636">
        <v>6</v>
      </c>
    </row>
    <row r="637" spans="1:4" x14ac:dyDescent="0.3">
      <c r="A637" t="s">
        <v>8219</v>
      </c>
      <c r="B637">
        <v>184</v>
      </c>
      <c r="C637" t="s">
        <v>8221</v>
      </c>
      <c r="D637">
        <v>0</v>
      </c>
    </row>
    <row r="638" spans="1:4" x14ac:dyDescent="0.3">
      <c r="A638" t="s">
        <v>8219</v>
      </c>
      <c r="B638">
        <v>34</v>
      </c>
      <c r="C638" t="s">
        <v>8221</v>
      </c>
      <c r="D638">
        <v>19</v>
      </c>
    </row>
    <row r="639" spans="1:4" x14ac:dyDescent="0.3">
      <c r="A639" t="s">
        <v>8219</v>
      </c>
      <c r="B639">
        <v>240</v>
      </c>
      <c r="C639" t="s">
        <v>8221</v>
      </c>
      <c r="D639">
        <v>1</v>
      </c>
    </row>
    <row r="640" spans="1:4" x14ac:dyDescent="0.3">
      <c r="A640" t="s">
        <v>8219</v>
      </c>
      <c r="B640">
        <v>113</v>
      </c>
      <c r="C640" t="s">
        <v>8221</v>
      </c>
      <c r="D640">
        <v>2</v>
      </c>
    </row>
    <row r="641" spans="1:4" x14ac:dyDescent="0.3">
      <c r="A641" t="s">
        <v>8219</v>
      </c>
      <c r="B641">
        <v>66</v>
      </c>
      <c r="C641" t="s">
        <v>8221</v>
      </c>
      <c r="D641">
        <v>0</v>
      </c>
    </row>
    <row r="642" spans="1:4" x14ac:dyDescent="0.3">
      <c r="A642" t="s">
        <v>8219</v>
      </c>
      <c r="B642">
        <v>340</v>
      </c>
      <c r="C642" t="s">
        <v>8221</v>
      </c>
      <c r="D642">
        <v>11</v>
      </c>
    </row>
    <row r="643" spans="1:4" x14ac:dyDescent="0.3">
      <c r="A643" t="s">
        <v>8219</v>
      </c>
      <c r="B643">
        <v>150</v>
      </c>
      <c r="C643" t="s">
        <v>8221</v>
      </c>
      <c r="D643">
        <v>0</v>
      </c>
    </row>
    <row r="644" spans="1:4" x14ac:dyDescent="0.3">
      <c r="A644" t="s">
        <v>8219</v>
      </c>
      <c r="B644">
        <v>25</v>
      </c>
      <c r="C644" t="s">
        <v>8221</v>
      </c>
      <c r="D644">
        <v>0</v>
      </c>
    </row>
    <row r="645" spans="1:4" x14ac:dyDescent="0.3">
      <c r="A645" t="s">
        <v>8219</v>
      </c>
      <c r="B645">
        <v>234</v>
      </c>
      <c r="C645" t="s">
        <v>8221</v>
      </c>
      <c r="D645">
        <v>1</v>
      </c>
    </row>
    <row r="646" spans="1:4" x14ac:dyDescent="0.3">
      <c r="A646" t="s">
        <v>8219</v>
      </c>
      <c r="B646">
        <v>2602</v>
      </c>
      <c r="C646" t="s">
        <v>8221</v>
      </c>
      <c r="D646">
        <v>3</v>
      </c>
    </row>
    <row r="647" spans="1:4" x14ac:dyDescent="0.3">
      <c r="A647" t="s">
        <v>8219</v>
      </c>
      <c r="B647">
        <v>248</v>
      </c>
      <c r="C647" t="s">
        <v>8221</v>
      </c>
      <c r="D647">
        <v>1</v>
      </c>
    </row>
    <row r="648" spans="1:4" x14ac:dyDescent="0.3">
      <c r="A648" t="s">
        <v>8219</v>
      </c>
      <c r="B648">
        <v>600</v>
      </c>
      <c r="C648" t="s">
        <v>8221</v>
      </c>
      <c r="D648">
        <v>15</v>
      </c>
    </row>
    <row r="649" spans="1:4" x14ac:dyDescent="0.3">
      <c r="A649" t="s">
        <v>8219</v>
      </c>
      <c r="B649">
        <v>293</v>
      </c>
      <c r="C649" t="s">
        <v>8221</v>
      </c>
      <c r="D649">
        <v>2</v>
      </c>
    </row>
    <row r="650" spans="1:4" x14ac:dyDescent="0.3">
      <c r="A650" t="s">
        <v>8219</v>
      </c>
      <c r="B650">
        <v>321</v>
      </c>
      <c r="C650" t="s">
        <v>8221</v>
      </c>
      <c r="D650">
        <v>1</v>
      </c>
    </row>
    <row r="651" spans="1:4" x14ac:dyDescent="0.3">
      <c r="A651" t="s">
        <v>8219</v>
      </c>
      <c r="B651">
        <v>81</v>
      </c>
      <c r="C651" t="s">
        <v>8221</v>
      </c>
      <c r="D651">
        <v>1</v>
      </c>
    </row>
    <row r="652" spans="1:4" x14ac:dyDescent="0.3">
      <c r="A652" t="s">
        <v>8219</v>
      </c>
      <c r="B652">
        <v>343</v>
      </c>
      <c r="C652" t="s">
        <v>8221</v>
      </c>
      <c r="D652">
        <v>0</v>
      </c>
    </row>
    <row r="653" spans="1:4" x14ac:dyDescent="0.3">
      <c r="A653" t="s">
        <v>8219</v>
      </c>
      <c r="B653">
        <v>336</v>
      </c>
      <c r="C653" t="s">
        <v>8221</v>
      </c>
      <c r="D653">
        <v>1</v>
      </c>
    </row>
    <row r="654" spans="1:4" x14ac:dyDescent="0.3">
      <c r="A654" t="s">
        <v>8219</v>
      </c>
      <c r="B654">
        <v>47</v>
      </c>
      <c r="C654" t="s">
        <v>8221</v>
      </c>
      <c r="D654">
        <v>11</v>
      </c>
    </row>
    <row r="655" spans="1:4" x14ac:dyDescent="0.3">
      <c r="A655" t="s">
        <v>8219</v>
      </c>
      <c r="B655">
        <v>76</v>
      </c>
      <c r="C655" t="s">
        <v>8221</v>
      </c>
      <c r="D655">
        <v>0</v>
      </c>
    </row>
    <row r="656" spans="1:4" x14ac:dyDescent="0.3">
      <c r="A656" t="s">
        <v>8219</v>
      </c>
      <c r="B656">
        <v>441</v>
      </c>
      <c r="C656" t="s">
        <v>8221</v>
      </c>
      <c r="D656">
        <v>1</v>
      </c>
    </row>
    <row r="657" spans="1:4" x14ac:dyDescent="0.3">
      <c r="A657" t="s">
        <v>8219</v>
      </c>
      <c r="B657">
        <v>916</v>
      </c>
      <c r="C657" t="s">
        <v>8221</v>
      </c>
      <c r="D657">
        <v>6</v>
      </c>
    </row>
    <row r="658" spans="1:4" x14ac:dyDescent="0.3">
      <c r="A658" t="s">
        <v>8219</v>
      </c>
      <c r="B658">
        <v>369</v>
      </c>
      <c r="C658" t="s">
        <v>8221</v>
      </c>
      <c r="D658">
        <v>7</v>
      </c>
    </row>
    <row r="659" spans="1:4" x14ac:dyDescent="0.3">
      <c r="A659" t="s">
        <v>8219</v>
      </c>
      <c r="B659">
        <v>20242</v>
      </c>
      <c r="C659" t="s">
        <v>8221</v>
      </c>
      <c r="D659">
        <v>0</v>
      </c>
    </row>
    <row r="660" spans="1:4" x14ac:dyDescent="0.3">
      <c r="A660" t="s">
        <v>8219</v>
      </c>
      <c r="B660">
        <v>71</v>
      </c>
      <c r="C660" t="s">
        <v>8221</v>
      </c>
      <c r="D660">
        <v>16</v>
      </c>
    </row>
    <row r="661" spans="1:4" x14ac:dyDescent="0.3">
      <c r="A661" t="s">
        <v>8219</v>
      </c>
      <c r="B661">
        <v>635</v>
      </c>
      <c r="C661" t="s">
        <v>8221</v>
      </c>
      <c r="D661">
        <v>0</v>
      </c>
    </row>
    <row r="662" spans="1:4" x14ac:dyDescent="0.3">
      <c r="A662" t="s">
        <v>8219</v>
      </c>
      <c r="B662">
        <v>885</v>
      </c>
      <c r="C662" t="s">
        <v>8221</v>
      </c>
      <c r="D662">
        <v>0</v>
      </c>
    </row>
    <row r="663" spans="1:4" x14ac:dyDescent="0.3">
      <c r="A663" t="s">
        <v>8219</v>
      </c>
      <c r="B663">
        <v>329</v>
      </c>
      <c r="C663" t="s">
        <v>8221</v>
      </c>
      <c r="D663">
        <v>0</v>
      </c>
    </row>
    <row r="664" spans="1:4" x14ac:dyDescent="0.3">
      <c r="A664" t="s">
        <v>8219</v>
      </c>
      <c r="B664">
        <v>71</v>
      </c>
      <c r="C664" t="s">
        <v>8221</v>
      </c>
      <c r="D664">
        <v>12</v>
      </c>
    </row>
    <row r="665" spans="1:4" x14ac:dyDescent="0.3">
      <c r="A665" t="s">
        <v>8219</v>
      </c>
      <c r="B665">
        <v>269</v>
      </c>
      <c r="C665" t="s">
        <v>8221</v>
      </c>
      <c r="D665">
        <v>1</v>
      </c>
    </row>
    <row r="666" spans="1:4" x14ac:dyDescent="0.3">
      <c r="A666" t="s">
        <v>8219</v>
      </c>
      <c r="B666">
        <v>345</v>
      </c>
      <c r="C666" t="s">
        <v>8221</v>
      </c>
      <c r="D666">
        <v>3</v>
      </c>
    </row>
    <row r="667" spans="1:4" x14ac:dyDescent="0.3">
      <c r="A667" t="s">
        <v>8219</v>
      </c>
      <c r="B667">
        <v>43</v>
      </c>
      <c r="C667" t="s">
        <v>8221</v>
      </c>
      <c r="D667">
        <v>1</v>
      </c>
    </row>
    <row r="668" spans="1:4" x14ac:dyDescent="0.3">
      <c r="A668" t="s">
        <v>8219</v>
      </c>
      <c r="B668">
        <v>33</v>
      </c>
      <c r="C668" t="s">
        <v>8221</v>
      </c>
      <c r="D668">
        <v>4</v>
      </c>
    </row>
    <row r="669" spans="1:4" x14ac:dyDescent="0.3">
      <c r="A669" t="s">
        <v>8219</v>
      </c>
      <c r="B669">
        <v>211</v>
      </c>
      <c r="C669" t="s">
        <v>8221</v>
      </c>
      <c r="D669">
        <v>1</v>
      </c>
    </row>
    <row r="670" spans="1:4" x14ac:dyDescent="0.3">
      <c r="A670" t="s">
        <v>8219</v>
      </c>
      <c r="B670">
        <v>196</v>
      </c>
      <c r="C670" t="s">
        <v>8221</v>
      </c>
      <c r="D670">
        <v>3</v>
      </c>
    </row>
    <row r="671" spans="1:4" x14ac:dyDescent="0.3">
      <c r="A671" t="s">
        <v>8219</v>
      </c>
      <c r="B671">
        <v>405</v>
      </c>
      <c r="C671" t="s">
        <v>8221</v>
      </c>
      <c r="D671">
        <v>1</v>
      </c>
    </row>
    <row r="672" spans="1:4" x14ac:dyDescent="0.3">
      <c r="A672" t="s">
        <v>8219</v>
      </c>
      <c r="B672">
        <v>206</v>
      </c>
      <c r="C672" t="s">
        <v>8221</v>
      </c>
      <c r="D672">
        <v>0</v>
      </c>
    </row>
    <row r="673" spans="1:4" x14ac:dyDescent="0.3">
      <c r="A673" t="s">
        <v>8219</v>
      </c>
      <c r="B673">
        <v>335</v>
      </c>
      <c r="C673" t="s">
        <v>8221</v>
      </c>
      <c r="D673">
        <v>12</v>
      </c>
    </row>
    <row r="674" spans="1:4" x14ac:dyDescent="0.3">
      <c r="A674" t="s">
        <v>8219</v>
      </c>
      <c r="B674">
        <v>215</v>
      </c>
      <c r="C674" t="s">
        <v>8221</v>
      </c>
      <c r="D674">
        <v>0</v>
      </c>
    </row>
    <row r="675" spans="1:4" x14ac:dyDescent="0.3">
      <c r="A675" t="s">
        <v>8219</v>
      </c>
      <c r="B675">
        <v>176</v>
      </c>
      <c r="C675" t="s">
        <v>8221</v>
      </c>
      <c r="D675">
        <v>1</v>
      </c>
    </row>
    <row r="676" spans="1:4" x14ac:dyDescent="0.3">
      <c r="A676" t="s">
        <v>8219</v>
      </c>
      <c r="B676">
        <v>555</v>
      </c>
      <c r="C676" t="s">
        <v>8221</v>
      </c>
      <c r="D676">
        <v>0</v>
      </c>
    </row>
    <row r="677" spans="1:4" x14ac:dyDescent="0.3">
      <c r="A677" t="s">
        <v>8219</v>
      </c>
      <c r="B677">
        <v>116</v>
      </c>
      <c r="C677" t="s">
        <v>8221</v>
      </c>
      <c r="D677">
        <v>0</v>
      </c>
    </row>
    <row r="678" spans="1:4" x14ac:dyDescent="0.3">
      <c r="A678" t="s">
        <v>8219</v>
      </c>
      <c r="B678">
        <v>615</v>
      </c>
      <c r="C678" t="s">
        <v>8221</v>
      </c>
      <c r="D678">
        <v>2</v>
      </c>
    </row>
    <row r="679" spans="1:4" x14ac:dyDescent="0.3">
      <c r="A679" t="s">
        <v>8219</v>
      </c>
      <c r="B679">
        <v>236</v>
      </c>
      <c r="C679" t="s">
        <v>8221</v>
      </c>
      <c r="D679">
        <v>92</v>
      </c>
    </row>
    <row r="680" spans="1:4" x14ac:dyDescent="0.3">
      <c r="A680" t="s">
        <v>8219</v>
      </c>
      <c r="B680">
        <v>145</v>
      </c>
      <c r="C680" t="s">
        <v>8221</v>
      </c>
      <c r="D680">
        <v>0</v>
      </c>
    </row>
    <row r="681" spans="1:4" x14ac:dyDescent="0.3">
      <c r="A681" t="s">
        <v>8219</v>
      </c>
      <c r="B681">
        <v>167</v>
      </c>
      <c r="C681" t="s">
        <v>8221</v>
      </c>
      <c r="D681">
        <v>3</v>
      </c>
    </row>
    <row r="682" spans="1:4" x14ac:dyDescent="0.3">
      <c r="A682" t="s">
        <v>8219</v>
      </c>
      <c r="B682">
        <v>235</v>
      </c>
      <c r="C682" t="s">
        <v>8221</v>
      </c>
      <c r="D682">
        <v>10</v>
      </c>
    </row>
    <row r="683" spans="1:4" x14ac:dyDescent="0.3">
      <c r="A683" t="s">
        <v>8219</v>
      </c>
      <c r="B683">
        <v>452</v>
      </c>
      <c r="C683" t="s">
        <v>8221</v>
      </c>
      <c r="D683">
        <v>7</v>
      </c>
    </row>
    <row r="684" spans="1:4" x14ac:dyDescent="0.3">
      <c r="A684" t="s">
        <v>8219</v>
      </c>
      <c r="B684">
        <v>241</v>
      </c>
      <c r="C684" t="s">
        <v>8221</v>
      </c>
      <c r="D684">
        <v>3</v>
      </c>
    </row>
    <row r="685" spans="1:4" x14ac:dyDescent="0.3">
      <c r="A685" t="s">
        <v>8219</v>
      </c>
      <c r="B685">
        <v>28</v>
      </c>
      <c r="C685" t="s">
        <v>8221</v>
      </c>
      <c r="D685">
        <v>0</v>
      </c>
    </row>
    <row r="686" spans="1:4" x14ac:dyDescent="0.3">
      <c r="A686" t="s">
        <v>8219</v>
      </c>
      <c r="B686">
        <v>140</v>
      </c>
      <c r="C686" t="s">
        <v>8221</v>
      </c>
      <c r="D686">
        <v>1</v>
      </c>
    </row>
    <row r="687" spans="1:4" x14ac:dyDescent="0.3">
      <c r="A687" t="s">
        <v>8219</v>
      </c>
      <c r="B687">
        <v>280</v>
      </c>
      <c r="C687" t="s">
        <v>8221</v>
      </c>
      <c r="D687">
        <v>0</v>
      </c>
    </row>
    <row r="688" spans="1:4" x14ac:dyDescent="0.3">
      <c r="A688" t="s">
        <v>8219</v>
      </c>
      <c r="B688">
        <v>70</v>
      </c>
      <c r="C688" t="s">
        <v>8221</v>
      </c>
      <c r="D688">
        <v>9</v>
      </c>
    </row>
    <row r="689" spans="1:4" x14ac:dyDescent="0.3">
      <c r="A689" t="s">
        <v>8219</v>
      </c>
      <c r="B689">
        <v>160</v>
      </c>
      <c r="C689" t="s">
        <v>8221</v>
      </c>
      <c r="D689">
        <v>2</v>
      </c>
    </row>
    <row r="690" spans="1:4" x14ac:dyDescent="0.3">
      <c r="A690" t="s">
        <v>8219</v>
      </c>
      <c r="B690">
        <v>141</v>
      </c>
      <c r="C690" t="s">
        <v>8221</v>
      </c>
      <c r="D690">
        <v>1</v>
      </c>
    </row>
    <row r="691" spans="1:4" x14ac:dyDescent="0.3">
      <c r="A691" t="s">
        <v>8219</v>
      </c>
      <c r="B691">
        <v>874</v>
      </c>
      <c r="C691" t="s">
        <v>8221</v>
      </c>
      <c r="D691">
        <v>2</v>
      </c>
    </row>
    <row r="692" spans="1:4" x14ac:dyDescent="0.3">
      <c r="A692" t="s">
        <v>8219</v>
      </c>
      <c r="B692">
        <v>73</v>
      </c>
      <c r="C692" t="s">
        <v>8221</v>
      </c>
      <c r="D692">
        <v>11</v>
      </c>
    </row>
    <row r="693" spans="1:4" x14ac:dyDescent="0.3">
      <c r="A693" t="s">
        <v>8219</v>
      </c>
      <c r="B693">
        <v>294</v>
      </c>
      <c r="C693" t="s">
        <v>8221</v>
      </c>
      <c r="D693">
        <v>0</v>
      </c>
    </row>
    <row r="694" spans="1:4" x14ac:dyDescent="0.3">
      <c r="A694" t="s">
        <v>8219</v>
      </c>
      <c r="B694">
        <v>740</v>
      </c>
      <c r="C694" t="s">
        <v>8221</v>
      </c>
      <c r="D694">
        <v>0</v>
      </c>
    </row>
    <row r="695" spans="1:4" x14ac:dyDescent="0.3">
      <c r="A695" t="s">
        <v>8219</v>
      </c>
      <c r="B695">
        <v>369</v>
      </c>
      <c r="C695" t="s">
        <v>8221</v>
      </c>
      <c r="D695">
        <v>9</v>
      </c>
    </row>
    <row r="696" spans="1:4" x14ac:dyDescent="0.3">
      <c r="A696" t="s">
        <v>8219</v>
      </c>
      <c r="B696">
        <v>110</v>
      </c>
      <c r="C696" t="s">
        <v>8221</v>
      </c>
      <c r="D696">
        <v>0</v>
      </c>
    </row>
    <row r="697" spans="1:4" x14ac:dyDescent="0.3">
      <c r="A697" t="s">
        <v>8219</v>
      </c>
      <c r="B697">
        <v>455</v>
      </c>
      <c r="C697" t="s">
        <v>8221</v>
      </c>
      <c r="D697">
        <v>4</v>
      </c>
    </row>
    <row r="698" spans="1:4" x14ac:dyDescent="0.3">
      <c r="A698" t="s">
        <v>8219</v>
      </c>
      <c r="B698">
        <v>224</v>
      </c>
      <c r="C698" t="s">
        <v>8221</v>
      </c>
      <c r="D698">
        <v>1</v>
      </c>
    </row>
    <row r="699" spans="1:4" x14ac:dyDescent="0.3">
      <c r="A699" t="s">
        <v>8219</v>
      </c>
      <c r="B699">
        <v>46</v>
      </c>
      <c r="C699" t="s">
        <v>8221</v>
      </c>
      <c r="D699">
        <v>2</v>
      </c>
    </row>
    <row r="700" spans="1:4" x14ac:dyDescent="0.3">
      <c r="A700" t="s">
        <v>8219</v>
      </c>
      <c r="B700">
        <v>284</v>
      </c>
      <c r="C700" t="s">
        <v>8221</v>
      </c>
      <c r="D700">
        <v>0</v>
      </c>
    </row>
    <row r="701" spans="1:4" x14ac:dyDescent="0.3">
      <c r="A701" t="s">
        <v>8219</v>
      </c>
      <c r="B701">
        <v>98</v>
      </c>
      <c r="C701" t="s">
        <v>8221</v>
      </c>
      <c r="D701">
        <v>1</v>
      </c>
    </row>
    <row r="702" spans="1:4" x14ac:dyDescent="0.3">
      <c r="A702" t="s">
        <v>8219</v>
      </c>
      <c r="B702">
        <v>56</v>
      </c>
      <c r="C702" t="s">
        <v>8221</v>
      </c>
      <c r="D702">
        <v>17</v>
      </c>
    </row>
    <row r="703" spans="1:4" x14ac:dyDescent="0.3">
      <c r="A703" t="s">
        <v>8219</v>
      </c>
      <c r="B703">
        <v>32</v>
      </c>
      <c r="C703" t="s">
        <v>8221</v>
      </c>
      <c r="D703">
        <v>2</v>
      </c>
    </row>
    <row r="704" spans="1:4" x14ac:dyDescent="0.3">
      <c r="A704" t="s">
        <v>8219</v>
      </c>
      <c r="B704">
        <v>30</v>
      </c>
      <c r="C704" t="s">
        <v>8221</v>
      </c>
      <c r="D704">
        <v>3</v>
      </c>
    </row>
    <row r="705" spans="1:4" x14ac:dyDescent="0.3">
      <c r="A705" t="s">
        <v>8219</v>
      </c>
      <c r="B705">
        <v>70</v>
      </c>
      <c r="C705" t="s">
        <v>8221</v>
      </c>
      <c r="D705">
        <v>41</v>
      </c>
    </row>
    <row r="706" spans="1:4" x14ac:dyDescent="0.3">
      <c r="A706" t="s">
        <v>8219</v>
      </c>
      <c r="B706">
        <v>44</v>
      </c>
      <c r="C706" t="s">
        <v>8221</v>
      </c>
      <c r="D706">
        <v>2</v>
      </c>
    </row>
    <row r="707" spans="1:4" x14ac:dyDescent="0.3">
      <c r="A707" t="s">
        <v>8219</v>
      </c>
      <c r="B707">
        <v>92</v>
      </c>
      <c r="C707" t="s">
        <v>8221</v>
      </c>
      <c r="D707">
        <v>3</v>
      </c>
    </row>
    <row r="708" spans="1:4" x14ac:dyDescent="0.3">
      <c r="A708" t="s">
        <v>8219</v>
      </c>
      <c r="B708">
        <v>205</v>
      </c>
      <c r="C708" t="s">
        <v>8221</v>
      </c>
      <c r="D708">
        <v>8</v>
      </c>
    </row>
    <row r="709" spans="1:4" x14ac:dyDescent="0.3">
      <c r="A709" t="s">
        <v>8219</v>
      </c>
      <c r="B709">
        <v>23</v>
      </c>
      <c r="C709" t="s">
        <v>8221</v>
      </c>
      <c r="D709">
        <v>0</v>
      </c>
    </row>
    <row r="710" spans="1:4" x14ac:dyDescent="0.3">
      <c r="A710" t="s">
        <v>8219</v>
      </c>
      <c r="B710">
        <v>4</v>
      </c>
      <c r="C710" t="s">
        <v>8221</v>
      </c>
      <c r="D710">
        <v>1</v>
      </c>
    </row>
    <row r="711" spans="1:4" x14ac:dyDescent="0.3">
      <c r="A711" t="s">
        <v>8219</v>
      </c>
      <c r="B711">
        <v>112</v>
      </c>
      <c r="C711" t="s">
        <v>8221</v>
      </c>
      <c r="D711">
        <v>3</v>
      </c>
    </row>
    <row r="712" spans="1:4" x14ac:dyDescent="0.3">
      <c r="A712" t="s">
        <v>8219</v>
      </c>
      <c r="B712">
        <v>27</v>
      </c>
      <c r="C712" t="s">
        <v>8221</v>
      </c>
      <c r="D712">
        <v>4</v>
      </c>
    </row>
    <row r="713" spans="1:4" x14ac:dyDescent="0.3">
      <c r="A713" t="s">
        <v>8219</v>
      </c>
      <c r="B713">
        <v>11</v>
      </c>
      <c r="C713" t="s">
        <v>8221</v>
      </c>
      <c r="D713">
        <v>9</v>
      </c>
    </row>
    <row r="714" spans="1:4" x14ac:dyDescent="0.3">
      <c r="A714" t="s">
        <v>8219</v>
      </c>
      <c r="B714">
        <v>26</v>
      </c>
      <c r="C714" t="s">
        <v>8221</v>
      </c>
      <c r="D714">
        <v>16</v>
      </c>
    </row>
    <row r="715" spans="1:4" x14ac:dyDescent="0.3">
      <c r="A715" t="s">
        <v>8219</v>
      </c>
      <c r="B715">
        <v>77</v>
      </c>
      <c r="C715" t="s">
        <v>8221</v>
      </c>
      <c r="D715">
        <v>1</v>
      </c>
    </row>
    <row r="716" spans="1:4" x14ac:dyDescent="0.3">
      <c r="A716" t="s">
        <v>8219</v>
      </c>
      <c r="B716">
        <v>136</v>
      </c>
      <c r="C716" t="s">
        <v>8221</v>
      </c>
      <c r="D716">
        <v>7</v>
      </c>
    </row>
    <row r="717" spans="1:4" x14ac:dyDescent="0.3">
      <c r="A717" t="s">
        <v>8219</v>
      </c>
      <c r="B717">
        <v>157</v>
      </c>
      <c r="C717" t="s">
        <v>8221</v>
      </c>
      <c r="D717">
        <v>0</v>
      </c>
    </row>
    <row r="718" spans="1:4" x14ac:dyDescent="0.3">
      <c r="A718" t="s">
        <v>8219</v>
      </c>
      <c r="B718">
        <v>158</v>
      </c>
      <c r="C718" t="s">
        <v>8221</v>
      </c>
      <c r="D718">
        <v>0</v>
      </c>
    </row>
    <row r="719" spans="1:4" x14ac:dyDescent="0.3">
      <c r="A719" t="s">
        <v>8219</v>
      </c>
      <c r="B719">
        <v>27</v>
      </c>
      <c r="C719" t="s">
        <v>8221</v>
      </c>
      <c r="D719">
        <v>0</v>
      </c>
    </row>
    <row r="720" spans="1:4" x14ac:dyDescent="0.3">
      <c r="A720" t="s">
        <v>8219</v>
      </c>
      <c r="B720">
        <v>23</v>
      </c>
      <c r="C720" t="s">
        <v>8221</v>
      </c>
      <c r="D720">
        <v>0</v>
      </c>
    </row>
    <row r="721" spans="1:4" x14ac:dyDescent="0.3">
      <c r="A721" t="s">
        <v>8219</v>
      </c>
      <c r="B721">
        <v>17</v>
      </c>
      <c r="C721" t="s">
        <v>8221</v>
      </c>
      <c r="D721">
        <v>0</v>
      </c>
    </row>
    <row r="722" spans="1:4" x14ac:dyDescent="0.3">
      <c r="A722" t="s">
        <v>8219</v>
      </c>
      <c r="B722">
        <v>37</v>
      </c>
      <c r="C722" t="s">
        <v>8221</v>
      </c>
      <c r="D722">
        <v>1</v>
      </c>
    </row>
    <row r="723" spans="1:4" x14ac:dyDescent="0.3">
      <c r="A723" t="s">
        <v>8219</v>
      </c>
      <c r="B723">
        <v>65</v>
      </c>
      <c r="C723" t="s">
        <v>8221</v>
      </c>
      <c r="D723">
        <v>2</v>
      </c>
    </row>
    <row r="724" spans="1:4" x14ac:dyDescent="0.3">
      <c r="A724" t="s">
        <v>8219</v>
      </c>
      <c r="B724">
        <v>18</v>
      </c>
      <c r="C724" t="s">
        <v>8221</v>
      </c>
      <c r="D724">
        <v>1</v>
      </c>
    </row>
    <row r="725" spans="1:4" x14ac:dyDescent="0.3">
      <c r="A725" t="s">
        <v>8219</v>
      </c>
      <c r="B725">
        <v>25</v>
      </c>
      <c r="C725" t="s">
        <v>8221</v>
      </c>
      <c r="D725">
        <v>15</v>
      </c>
    </row>
    <row r="726" spans="1:4" x14ac:dyDescent="0.3">
      <c r="A726" t="s">
        <v>8219</v>
      </c>
      <c r="B726">
        <v>104</v>
      </c>
      <c r="C726" t="s">
        <v>8221</v>
      </c>
      <c r="D726">
        <v>1</v>
      </c>
    </row>
    <row r="727" spans="1:4" x14ac:dyDescent="0.3">
      <c r="A727" t="s">
        <v>8219</v>
      </c>
      <c r="B727">
        <v>108</v>
      </c>
      <c r="C727" t="s">
        <v>8221</v>
      </c>
      <c r="D727">
        <v>1</v>
      </c>
    </row>
    <row r="728" spans="1:4" x14ac:dyDescent="0.3">
      <c r="A728" t="s">
        <v>8219</v>
      </c>
      <c r="B728">
        <v>38</v>
      </c>
      <c r="C728" t="s">
        <v>8221</v>
      </c>
      <c r="D728">
        <v>0</v>
      </c>
    </row>
    <row r="729" spans="1:4" x14ac:dyDescent="0.3">
      <c r="A729" t="s">
        <v>8219</v>
      </c>
      <c r="B729">
        <v>88</v>
      </c>
      <c r="C729" t="s">
        <v>8221</v>
      </c>
      <c r="D729">
        <v>39</v>
      </c>
    </row>
    <row r="730" spans="1:4" x14ac:dyDescent="0.3">
      <c r="A730" t="s">
        <v>8219</v>
      </c>
      <c r="B730">
        <v>82</v>
      </c>
      <c r="C730" t="s">
        <v>8221</v>
      </c>
      <c r="D730">
        <v>103</v>
      </c>
    </row>
    <row r="731" spans="1:4" x14ac:dyDescent="0.3">
      <c r="A731" t="s">
        <v>8219</v>
      </c>
      <c r="B731">
        <v>126</v>
      </c>
      <c r="C731" t="s">
        <v>8221</v>
      </c>
      <c r="D731">
        <v>0</v>
      </c>
    </row>
    <row r="732" spans="1:4" x14ac:dyDescent="0.3">
      <c r="A732" t="s">
        <v>8219</v>
      </c>
      <c r="B732">
        <v>133</v>
      </c>
      <c r="C732" t="s">
        <v>8221</v>
      </c>
      <c r="D732">
        <v>39</v>
      </c>
    </row>
    <row r="733" spans="1:4" x14ac:dyDescent="0.3">
      <c r="A733" t="s">
        <v>8219</v>
      </c>
      <c r="B733">
        <v>47</v>
      </c>
      <c r="C733" t="s">
        <v>8221</v>
      </c>
      <c r="D733">
        <v>15</v>
      </c>
    </row>
    <row r="734" spans="1:4" x14ac:dyDescent="0.3">
      <c r="A734" t="s">
        <v>8219</v>
      </c>
      <c r="B734">
        <v>58</v>
      </c>
      <c r="C734" t="s">
        <v>8221</v>
      </c>
      <c r="D734">
        <v>22</v>
      </c>
    </row>
    <row r="735" spans="1:4" x14ac:dyDescent="0.3">
      <c r="A735" t="s">
        <v>8219</v>
      </c>
      <c r="B735">
        <v>32</v>
      </c>
      <c r="C735" t="s">
        <v>8221</v>
      </c>
      <c r="D735">
        <v>92</v>
      </c>
    </row>
    <row r="736" spans="1:4" x14ac:dyDescent="0.3">
      <c r="A736" t="s">
        <v>8219</v>
      </c>
      <c r="B736">
        <v>37</v>
      </c>
      <c r="C736" t="s">
        <v>8221</v>
      </c>
      <c r="D736">
        <v>25</v>
      </c>
    </row>
    <row r="737" spans="1:4" x14ac:dyDescent="0.3">
      <c r="A737" t="s">
        <v>8219</v>
      </c>
      <c r="B737">
        <v>87</v>
      </c>
      <c r="C737" t="s">
        <v>8221</v>
      </c>
      <c r="D737">
        <v>19</v>
      </c>
    </row>
    <row r="738" spans="1:4" x14ac:dyDescent="0.3">
      <c r="A738" t="s">
        <v>8219</v>
      </c>
      <c r="B738">
        <v>15</v>
      </c>
      <c r="C738" t="s">
        <v>8221</v>
      </c>
      <c r="D738">
        <v>19</v>
      </c>
    </row>
    <row r="739" spans="1:4" x14ac:dyDescent="0.3">
      <c r="A739" t="s">
        <v>8219</v>
      </c>
      <c r="B739">
        <v>27</v>
      </c>
      <c r="C739" t="s">
        <v>8221</v>
      </c>
      <c r="D739">
        <v>13</v>
      </c>
    </row>
    <row r="740" spans="1:4" x14ac:dyDescent="0.3">
      <c r="A740" t="s">
        <v>8219</v>
      </c>
      <c r="B740">
        <v>19</v>
      </c>
      <c r="C740" t="s">
        <v>8221</v>
      </c>
      <c r="D740">
        <v>124</v>
      </c>
    </row>
    <row r="741" spans="1:4" x14ac:dyDescent="0.3">
      <c r="A741" t="s">
        <v>8219</v>
      </c>
      <c r="B741">
        <v>17</v>
      </c>
      <c r="C741" t="s">
        <v>8221</v>
      </c>
      <c r="D741">
        <v>4</v>
      </c>
    </row>
    <row r="742" spans="1:4" x14ac:dyDescent="0.3">
      <c r="A742" t="s">
        <v>8219</v>
      </c>
      <c r="B742">
        <v>26</v>
      </c>
      <c r="C742" t="s">
        <v>8221</v>
      </c>
      <c r="D742">
        <v>10</v>
      </c>
    </row>
    <row r="743" spans="1:4" x14ac:dyDescent="0.3">
      <c r="A743" t="s">
        <v>8219</v>
      </c>
      <c r="B743">
        <v>28</v>
      </c>
      <c r="C743" t="s">
        <v>8221</v>
      </c>
      <c r="D743">
        <v>15</v>
      </c>
    </row>
    <row r="744" spans="1:4" x14ac:dyDescent="0.3">
      <c r="A744" t="s">
        <v>8219</v>
      </c>
      <c r="B744">
        <v>37</v>
      </c>
      <c r="C744" t="s">
        <v>8221</v>
      </c>
      <c r="D744">
        <v>38</v>
      </c>
    </row>
    <row r="745" spans="1:4" x14ac:dyDescent="0.3">
      <c r="A745" t="s">
        <v>8219</v>
      </c>
      <c r="B745">
        <v>128</v>
      </c>
      <c r="C745" t="s">
        <v>8221</v>
      </c>
      <c r="D745">
        <v>152</v>
      </c>
    </row>
    <row r="746" spans="1:4" x14ac:dyDescent="0.3">
      <c r="A746" t="s">
        <v>8219</v>
      </c>
      <c r="B746">
        <v>10</v>
      </c>
      <c r="C746" t="s">
        <v>8221</v>
      </c>
      <c r="D746">
        <v>24</v>
      </c>
    </row>
    <row r="747" spans="1:4" x14ac:dyDescent="0.3">
      <c r="A747" t="s">
        <v>8219</v>
      </c>
      <c r="B747">
        <v>83</v>
      </c>
      <c r="C747" t="s">
        <v>8221</v>
      </c>
      <c r="D747">
        <v>76</v>
      </c>
    </row>
    <row r="748" spans="1:4" x14ac:dyDescent="0.3">
      <c r="A748" t="s">
        <v>8219</v>
      </c>
      <c r="B748">
        <v>46</v>
      </c>
      <c r="C748" t="s">
        <v>8221</v>
      </c>
      <c r="D748">
        <v>185</v>
      </c>
    </row>
    <row r="749" spans="1:4" x14ac:dyDescent="0.3">
      <c r="A749" t="s">
        <v>8219</v>
      </c>
      <c r="B749">
        <v>90</v>
      </c>
      <c r="C749" t="s">
        <v>8221</v>
      </c>
      <c r="D749">
        <v>33</v>
      </c>
    </row>
    <row r="750" spans="1:4" x14ac:dyDescent="0.3">
      <c r="A750" t="s">
        <v>8219</v>
      </c>
      <c r="B750">
        <v>81</v>
      </c>
      <c r="C750" t="s">
        <v>8221</v>
      </c>
      <c r="D750">
        <v>108</v>
      </c>
    </row>
    <row r="751" spans="1:4" x14ac:dyDescent="0.3">
      <c r="A751" t="s">
        <v>8219</v>
      </c>
      <c r="B751">
        <v>32</v>
      </c>
      <c r="C751" t="s">
        <v>8221</v>
      </c>
      <c r="D751">
        <v>29</v>
      </c>
    </row>
    <row r="752" spans="1:4" x14ac:dyDescent="0.3">
      <c r="A752" t="s">
        <v>8219</v>
      </c>
      <c r="B752">
        <v>20</v>
      </c>
      <c r="C752" t="s">
        <v>8221</v>
      </c>
      <c r="D752">
        <v>24</v>
      </c>
    </row>
    <row r="753" spans="1:4" x14ac:dyDescent="0.3">
      <c r="A753" t="s">
        <v>8219</v>
      </c>
      <c r="B753">
        <v>70</v>
      </c>
      <c r="C753" t="s">
        <v>8221</v>
      </c>
      <c r="D753">
        <v>4</v>
      </c>
    </row>
    <row r="754" spans="1:4" x14ac:dyDescent="0.3">
      <c r="A754" t="s">
        <v>8219</v>
      </c>
      <c r="B754">
        <v>168</v>
      </c>
      <c r="C754" t="s">
        <v>8221</v>
      </c>
      <c r="D754">
        <v>4</v>
      </c>
    </row>
    <row r="755" spans="1:4" x14ac:dyDescent="0.3">
      <c r="A755" t="s">
        <v>8219</v>
      </c>
      <c r="B755">
        <v>34</v>
      </c>
      <c r="C755" t="s">
        <v>8221</v>
      </c>
      <c r="D755">
        <v>15</v>
      </c>
    </row>
    <row r="756" spans="1:4" x14ac:dyDescent="0.3">
      <c r="A756" t="s">
        <v>8219</v>
      </c>
      <c r="B756">
        <v>48</v>
      </c>
      <c r="C756" t="s">
        <v>8221</v>
      </c>
      <c r="D756">
        <v>4</v>
      </c>
    </row>
    <row r="757" spans="1:4" x14ac:dyDescent="0.3">
      <c r="A757" t="s">
        <v>8219</v>
      </c>
      <c r="B757">
        <v>48</v>
      </c>
      <c r="C757" t="s">
        <v>8221</v>
      </c>
      <c r="D757">
        <v>139</v>
      </c>
    </row>
    <row r="758" spans="1:4" x14ac:dyDescent="0.3">
      <c r="A758" t="s">
        <v>8219</v>
      </c>
      <c r="B758">
        <v>221</v>
      </c>
      <c r="C758" t="s">
        <v>8221</v>
      </c>
      <c r="D758">
        <v>2</v>
      </c>
    </row>
    <row r="759" spans="1:4" x14ac:dyDescent="0.3">
      <c r="A759" t="s">
        <v>8219</v>
      </c>
      <c r="B759">
        <v>107</v>
      </c>
      <c r="C759" t="s">
        <v>8221</v>
      </c>
      <c r="D759">
        <v>18</v>
      </c>
    </row>
    <row r="760" spans="1:4" x14ac:dyDescent="0.3">
      <c r="A760" t="s">
        <v>8219</v>
      </c>
      <c r="B760">
        <v>45</v>
      </c>
      <c r="C760" t="s">
        <v>8221</v>
      </c>
      <c r="D760">
        <v>81</v>
      </c>
    </row>
    <row r="761" spans="1:4" x14ac:dyDescent="0.3">
      <c r="A761" t="s">
        <v>8219</v>
      </c>
      <c r="B761">
        <v>36</v>
      </c>
      <c r="C761" t="s">
        <v>8221</v>
      </c>
      <c r="D761">
        <v>86</v>
      </c>
    </row>
    <row r="762" spans="1:4" x14ac:dyDescent="0.3">
      <c r="A762" t="s">
        <v>8219</v>
      </c>
      <c r="B762">
        <v>101</v>
      </c>
      <c r="C762" t="s">
        <v>8221</v>
      </c>
      <c r="D762">
        <v>140</v>
      </c>
    </row>
    <row r="763" spans="1:4" x14ac:dyDescent="0.3">
      <c r="A763" t="s">
        <v>8219</v>
      </c>
      <c r="B763">
        <v>62</v>
      </c>
      <c r="C763" t="s">
        <v>8221</v>
      </c>
      <c r="D763">
        <v>37</v>
      </c>
    </row>
    <row r="764" spans="1:4" x14ac:dyDescent="0.3">
      <c r="A764" t="s">
        <v>8219</v>
      </c>
      <c r="B764">
        <v>32</v>
      </c>
      <c r="C764" t="s">
        <v>8221</v>
      </c>
      <c r="D764">
        <v>6</v>
      </c>
    </row>
    <row r="765" spans="1:4" x14ac:dyDescent="0.3">
      <c r="A765" t="s">
        <v>8219</v>
      </c>
      <c r="B765">
        <v>89</v>
      </c>
      <c r="C765" t="s">
        <v>8221</v>
      </c>
      <c r="D765">
        <v>113</v>
      </c>
    </row>
    <row r="766" spans="1:4" x14ac:dyDescent="0.3">
      <c r="A766" t="s">
        <v>8219</v>
      </c>
      <c r="B766">
        <v>93</v>
      </c>
      <c r="C766" t="s">
        <v>8221</v>
      </c>
      <c r="D766">
        <v>37</v>
      </c>
    </row>
    <row r="767" spans="1:4" x14ac:dyDescent="0.3">
      <c r="A767" t="s">
        <v>8219</v>
      </c>
      <c r="B767">
        <v>98</v>
      </c>
      <c r="C767" t="s">
        <v>8221</v>
      </c>
      <c r="D767">
        <v>18</v>
      </c>
    </row>
    <row r="768" spans="1:4" x14ac:dyDescent="0.3">
      <c r="A768" t="s">
        <v>8219</v>
      </c>
      <c r="B768">
        <v>82</v>
      </c>
      <c r="C768" t="s">
        <v>8221</v>
      </c>
      <c r="D768">
        <v>75</v>
      </c>
    </row>
    <row r="769" spans="1:4" x14ac:dyDescent="0.3">
      <c r="A769" t="s">
        <v>8219</v>
      </c>
      <c r="B769">
        <v>116</v>
      </c>
      <c r="C769" t="s">
        <v>8221</v>
      </c>
      <c r="D769">
        <v>52</v>
      </c>
    </row>
    <row r="770" spans="1:4" x14ac:dyDescent="0.3">
      <c r="A770" t="s">
        <v>8219</v>
      </c>
      <c r="B770">
        <v>52</v>
      </c>
      <c r="C770" t="s">
        <v>8221</v>
      </c>
      <c r="D770">
        <v>122</v>
      </c>
    </row>
    <row r="771" spans="1:4" x14ac:dyDescent="0.3">
      <c r="A771" t="s">
        <v>8219</v>
      </c>
      <c r="B771">
        <v>23</v>
      </c>
      <c r="C771" t="s">
        <v>8221</v>
      </c>
      <c r="D771">
        <v>8</v>
      </c>
    </row>
    <row r="772" spans="1:4" x14ac:dyDescent="0.3">
      <c r="A772" t="s">
        <v>8219</v>
      </c>
      <c r="B772">
        <v>77</v>
      </c>
      <c r="C772" t="s">
        <v>8221</v>
      </c>
      <c r="D772">
        <v>8</v>
      </c>
    </row>
    <row r="773" spans="1:4" x14ac:dyDescent="0.3">
      <c r="A773" t="s">
        <v>8219</v>
      </c>
      <c r="B773">
        <v>49</v>
      </c>
      <c r="C773" t="s">
        <v>8221</v>
      </c>
      <c r="D773">
        <v>96</v>
      </c>
    </row>
    <row r="774" spans="1:4" x14ac:dyDescent="0.3">
      <c r="A774" t="s">
        <v>8219</v>
      </c>
      <c r="B774">
        <v>59</v>
      </c>
      <c r="C774" t="s">
        <v>8221</v>
      </c>
      <c r="D774">
        <v>9</v>
      </c>
    </row>
    <row r="775" spans="1:4" x14ac:dyDescent="0.3">
      <c r="A775" t="s">
        <v>8219</v>
      </c>
      <c r="B775">
        <v>113</v>
      </c>
      <c r="C775" t="s">
        <v>8221</v>
      </c>
      <c r="D775">
        <v>2</v>
      </c>
    </row>
    <row r="776" spans="1:4" x14ac:dyDescent="0.3">
      <c r="A776" t="s">
        <v>8219</v>
      </c>
      <c r="B776">
        <v>34</v>
      </c>
      <c r="C776" t="s">
        <v>8221</v>
      </c>
      <c r="D776">
        <v>26</v>
      </c>
    </row>
    <row r="777" spans="1:4" x14ac:dyDescent="0.3">
      <c r="A777" t="s">
        <v>8219</v>
      </c>
      <c r="B777">
        <v>42</v>
      </c>
      <c r="C777" t="s">
        <v>8221</v>
      </c>
      <c r="D777">
        <v>23</v>
      </c>
    </row>
    <row r="778" spans="1:4" x14ac:dyDescent="0.3">
      <c r="A778" t="s">
        <v>8219</v>
      </c>
      <c r="B778">
        <v>42</v>
      </c>
      <c r="C778" t="s">
        <v>8221</v>
      </c>
      <c r="D778">
        <v>0</v>
      </c>
    </row>
    <row r="779" spans="1:4" x14ac:dyDescent="0.3">
      <c r="A779" t="s">
        <v>8219</v>
      </c>
      <c r="B779">
        <v>49</v>
      </c>
      <c r="C779" t="s">
        <v>8221</v>
      </c>
      <c r="D779">
        <v>140</v>
      </c>
    </row>
    <row r="780" spans="1:4" x14ac:dyDescent="0.3">
      <c r="A780" t="s">
        <v>8219</v>
      </c>
      <c r="B780">
        <v>56</v>
      </c>
      <c r="C780" t="s">
        <v>8221</v>
      </c>
      <c r="D780">
        <v>0</v>
      </c>
    </row>
    <row r="781" spans="1:4" x14ac:dyDescent="0.3">
      <c r="A781" t="s">
        <v>8219</v>
      </c>
      <c r="B781">
        <v>25</v>
      </c>
      <c r="C781" t="s">
        <v>8221</v>
      </c>
      <c r="D781">
        <v>6</v>
      </c>
    </row>
    <row r="782" spans="1:4" x14ac:dyDescent="0.3">
      <c r="A782" t="s">
        <v>8219</v>
      </c>
      <c r="B782">
        <v>52</v>
      </c>
      <c r="C782" t="s">
        <v>8221</v>
      </c>
      <c r="D782">
        <v>100</v>
      </c>
    </row>
    <row r="783" spans="1:4" x14ac:dyDescent="0.3">
      <c r="A783" t="s">
        <v>8219</v>
      </c>
      <c r="B783">
        <v>34</v>
      </c>
      <c r="C783" t="s">
        <v>8221</v>
      </c>
      <c r="D783">
        <v>0</v>
      </c>
    </row>
    <row r="784" spans="1:4" x14ac:dyDescent="0.3">
      <c r="A784" t="s">
        <v>8219</v>
      </c>
      <c r="B784">
        <v>67</v>
      </c>
      <c r="C784" t="s">
        <v>8221</v>
      </c>
      <c r="D784">
        <v>4</v>
      </c>
    </row>
    <row r="785" spans="1:4" x14ac:dyDescent="0.3">
      <c r="A785" t="s">
        <v>8219</v>
      </c>
      <c r="B785">
        <v>70</v>
      </c>
      <c r="C785" t="s">
        <v>8221</v>
      </c>
      <c r="D785">
        <v>8</v>
      </c>
    </row>
    <row r="786" spans="1:4" x14ac:dyDescent="0.3">
      <c r="A786" t="s">
        <v>8219</v>
      </c>
      <c r="B786">
        <v>89</v>
      </c>
      <c r="C786" t="s">
        <v>8221</v>
      </c>
      <c r="D786">
        <v>0</v>
      </c>
    </row>
    <row r="787" spans="1:4" x14ac:dyDescent="0.3">
      <c r="A787" t="s">
        <v>8219</v>
      </c>
      <c r="B787">
        <v>107</v>
      </c>
      <c r="C787" t="s">
        <v>8221</v>
      </c>
      <c r="D787">
        <v>16</v>
      </c>
    </row>
    <row r="788" spans="1:4" x14ac:dyDescent="0.3">
      <c r="A788" t="s">
        <v>8219</v>
      </c>
      <c r="B788">
        <v>159</v>
      </c>
      <c r="C788" t="s">
        <v>8221</v>
      </c>
      <c r="D788">
        <v>2</v>
      </c>
    </row>
    <row r="789" spans="1:4" x14ac:dyDescent="0.3">
      <c r="A789" t="s">
        <v>8219</v>
      </c>
      <c r="B789">
        <v>181</v>
      </c>
      <c r="C789" t="s">
        <v>8221</v>
      </c>
      <c r="D789">
        <v>48</v>
      </c>
    </row>
    <row r="790" spans="1:4" x14ac:dyDescent="0.3">
      <c r="A790" t="s">
        <v>8219</v>
      </c>
      <c r="B790">
        <v>131</v>
      </c>
      <c r="C790" t="s">
        <v>8221</v>
      </c>
      <c r="D790">
        <v>2</v>
      </c>
    </row>
    <row r="791" spans="1:4" x14ac:dyDescent="0.3">
      <c r="A791" t="s">
        <v>8219</v>
      </c>
      <c r="B791">
        <v>125</v>
      </c>
      <c r="C791" t="s">
        <v>8221</v>
      </c>
      <c r="D791">
        <v>2</v>
      </c>
    </row>
    <row r="792" spans="1:4" x14ac:dyDescent="0.3">
      <c r="A792" t="s">
        <v>8219</v>
      </c>
      <c r="B792">
        <v>61</v>
      </c>
      <c r="C792" t="s">
        <v>8221</v>
      </c>
      <c r="D792">
        <v>1</v>
      </c>
    </row>
    <row r="793" spans="1:4" x14ac:dyDescent="0.3">
      <c r="A793" t="s">
        <v>8219</v>
      </c>
      <c r="B793">
        <v>90</v>
      </c>
      <c r="C793" t="s">
        <v>8221</v>
      </c>
      <c r="D793">
        <v>17</v>
      </c>
    </row>
    <row r="794" spans="1:4" x14ac:dyDescent="0.3">
      <c r="A794" t="s">
        <v>8219</v>
      </c>
      <c r="B794">
        <v>35</v>
      </c>
      <c r="C794" t="s">
        <v>8221</v>
      </c>
      <c r="D794">
        <v>0</v>
      </c>
    </row>
    <row r="795" spans="1:4" x14ac:dyDescent="0.3">
      <c r="A795" t="s">
        <v>8219</v>
      </c>
      <c r="B795">
        <v>90</v>
      </c>
      <c r="C795" t="s">
        <v>8221</v>
      </c>
      <c r="D795">
        <v>11</v>
      </c>
    </row>
    <row r="796" spans="1:4" x14ac:dyDescent="0.3">
      <c r="A796" t="s">
        <v>8219</v>
      </c>
      <c r="B796">
        <v>4</v>
      </c>
      <c r="C796" t="s">
        <v>8221</v>
      </c>
      <c r="D796">
        <v>95</v>
      </c>
    </row>
    <row r="797" spans="1:4" x14ac:dyDescent="0.3">
      <c r="A797" t="s">
        <v>8219</v>
      </c>
      <c r="B797">
        <v>120</v>
      </c>
      <c r="C797" t="s">
        <v>8221</v>
      </c>
      <c r="D797">
        <v>13</v>
      </c>
    </row>
    <row r="798" spans="1:4" x14ac:dyDescent="0.3">
      <c r="A798" t="s">
        <v>8219</v>
      </c>
      <c r="B798">
        <v>14</v>
      </c>
      <c r="C798" t="s">
        <v>8221</v>
      </c>
      <c r="D798">
        <v>2</v>
      </c>
    </row>
    <row r="799" spans="1:4" x14ac:dyDescent="0.3">
      <c r="A799" t="s">
        <v>8219</v>
      </c>
      <c r="B799">
        <v>27</v>
      </c>
      <c r="C799" t="s">
        <v>8221</v>
      </c>
      <c r="D799">
        <v>2</v>
      </c>
    </row>
    <row r="800" spans="1:4" x14ac:dyDescent="0.3">
      <c r="A800" t="s">
        <v>8219</v>
      </c>
      <c r="B800">
        <v>49</v>
      </c>
      <c r="C800" t="s">
        <v>8221</v>
      </c>
      <c r="D800">
        <v>3</v>
      </c>
    </row>
    <row r="801" spans="1:4" x14ac:dyDescent="0.3">
      <c r="A801" t="s">
        <v>8219</v>
      </c>
      <c r="B801">
        <v>102</v>
      </c>
      <c r="C801" t="s">
        <v>8221</v>
      </c>
      <c r="D801">
        <v>0</v>
      </c>
    </row>
    <row r="802" spans="1:4" x14ac:dyDescent="0.3">
      <c r="A802" t="s">
        <v>8219</v>
      </c>
      <c r="B802">
        <v>3</v>
      </c>
      <c r="C802" t="s">
        <v>8221</v>
      </c>
      <c r="D802">
        <v>0</v>
      </c>
    </row>
    <row r="803" spans="1:4" x14ac:dyDescent="0.3">
      <c r="A803" t="s">
        <v>8219</v>
      </c>
      <c r="B803">
        <v>25</v>
      </c>
      <c r="C803" t="s">
        <v>8221</v>
      </c>
      <c r="D803">
        <v>0</v>
      </c>
    </row>
    <row r="804" spans="1:4" x14ac:dyDescent="0.3">
      <c r="A804" t="s">
        <v>8219</v>
      </c>
      <c r="B804">
        <v>118</v>
      </c>
      <c r="C804" t="s">
        <v>8221</v>
      </c>
      <c r="D804">
        <v>2</v>
      </c>
    </row>
    <row r="805" spans="1:4" x14ac:dyDescent="0.3">
      <c r="A805" t="s">
        <v>8219</v>
      </c>
      <c r="B805">
        <v>57</v>
      </c>
      <c r="C805" t="s">
        <v>8221</v>
      </c>
      <c r="D805">
        <v>24</v>
      </c>
    </row>
    <row r="806" spans="1:4" x14ac:dyDescent="0.3">
      <c r="A806" t="s">
        <v>8219</v>
      </c>
      <c r="B806">
        <v>11</v>
      </c>
      <c r="C806" t="s">
        <v>8221</v>
      </c>
      <c r="D806">
        <v>25</v>
      </c>
    </row>
    <row r="807" spans="1:4" x14ac:dyDescent="0.3">
      <c r="A807" t="s">
        <v>8219</v>
      </c>
      <c r="B807">
        <v>33</v>
      </c>
      <c r="C807" t="s">
        <v>8221</v>
      </c>
      <c r="D807">
        <v>3</v>
      </c>
    </row>
    <row r="808" spans="1:4" x14ac:dyDescent="0.3">
      <c r="A808" t="s">
        <v>8219</v>
      </c>
      <c r="B808">
        <v>40</v>
      </c>
      <c r="C808" t="s">
        <v>8221</v>
      </c>
      <c r="D808">
        <v>41</v>
      </c>
    </row>
    <row r="809" spans="1:4" x14ac:dyDescent="0.3">
      <c r="A809" t="s">
        <v>8219</v>
      </c>
      <c r="B809">
        <v>50</v>
      </c>
      <c r="C809" t="s">
        <v>8221</v>
      </c>
      <c r="D809">
        <v>2</v>
      </c>
    </row>
    <row r="810" spans="1:4" x14ac:dyDescent="0.3">
      <c r="A810" t="s">
        <v>8219</v>
      </c>
      <c r="B810">
        <v>38</v>
      </c>
      <c r="C810" t="s">
        <v>8221</v>
      </c>
      <c r="D810">
        <v>4</v>
      </c>
    </row>
    <row r="811" spans="1:4" x14ac:dyDescent="0.3">
      <c r="A811" t="s">
        <v>8219</v>
      </c>
      <c r="B811">
        <v>96</v>
      </c>
      <c r="C811" t="s">
        <v>8221</v>
      </c>
      <c r="D811">
        <v>99</v>
      </c>
    </row>
    <row r="812" spans="1:4" x14ac:dyDescent="0.3">
      <c r="A812" t="s">
        <v>8219</v>
      </c>
      <c r="B812">
        <v>48</v>
      </c>
      <c r="C812" t="s">
        <v>8221</v>
      </c>
      <c r="D812">
        <v>4</v>
      </c>
    </row>
    <row r="813" spans="1:4" x14ac:dyDescent="0.3">
      <c r="A813" t="s">
        <v>8219</v>
      </c>
      <c r="B813">
        <v>33</v>
      </c>
      <c r="C813" t="s">
        <v>8221</v>
      </c>
      <c r="D813">
        <v>4</v>
      </c>
    </row>
    <row r="814" spans="1:4" x14ac:dyDescent="0.3">
      <c r="A814" t="s">
        <v>8219</v>
      </c>
      <c r="B814">
        <v>226</v>
      </c>
      <c r="C814" t="s">
        <v>8221</v>
      </c>
      <c r="D814">
        <v>38</v>
      </c>
    </row>
    <row r="815" spans="1:4" x14ac:dyDescent="0.3">
      <c r="A815" t="s">
        <v>8219</v>
      </c>
      <c r="B815">
        <v>14</v>
      </c>
      <c r="C815" t="s">
        <v>8221</v>
      </c>
      <c r="D815">
        <v>285</v>
      </c>
    </row>
    <row r="816" spans="1:4" x14ac:dyDescent="0.3">
      <c r="A816" t="s">
        <v>8219</v>
      </c>
      <c r="B816">
        <v>20</v>
      </c>
      <c r="C816" t="s">
        <v>8221</v>
      </c>
      <c r="D816">
        <v>1</v>
      </c>
    </row>
    <row r="817" spans="1:4" x14ac:dyDescent="0.3">
      <c r="A817" t="s">
        <v>8219</v>
      </c>
      <c r="B817">
        <v>25</v>
      </c>
      <c r="C817" t="s">
        <v>8221</v>
      </c>
      <c r="D817">
        <v>42</v>
      </c>
    </row>
    <row r="818" spans="1:4" x14ac:dyDescent="0.3">
      <c r="A818" t="s">
        <v>8219</v>
      </c>
      <c r="B818">
        <v>90</v>
      </c>
      <c r="C818" t="s">
        <v>8221</v>
      </c>
      <c r="D818">
        <v>26</v>
      </c>
    </row>
    <row r="819" spans="1:4" x14ac:dyDescent="0.3">
      <c r="A819" t="s">
        <v>8219</v>
      </c>
      <c r="B819">
        <v>11</v>
      </c>
      <c r="C819" t="s">
        <v>8221</v>
      </c>
      <c r="D819">
        <v>2</v>
      </c>
    </row>
    <row r="820" spans="1:4" x14ac:dyDescent="0.3">
      <c r="A820" t="s">
        <v>8219</v>
      </c>
      <c r="B820">
        <v>55</v>
      </c>
      <c r="C820" t="s">
        <v>8221</v>
      </c>
      <c r="D820">
        <v>4</v>
      </c>
    </row>
    <row r="821" spans="1:4" x14ac:dyDescent="0.3">
      <c r="A821" t="s">
        <v>8219</v>
      </c>
      <c r="B821">
        <v>30</v>
      </c>
      <c r="C821" t="s">
        <v>8221</v>
      </c>
      <c r="D821">
        <v>6</v>
      </c>
    </row>
    <row r="822" spans="1:4" x14ac:dyDescent="0.3">
      <c r="A822" t="s">
        <v>8219</v>
      </c>
      <c r="B822">
        <v>28</v>
      </c>
      <c r="C822" t="s">
        <v>8221</v>
      </c>
      <c r="D822">
        <v>70</v>
      </c>
    </row>
    <row r="823" spans="1:4" x14ac:dyDescent="0.3">
      <c r="A823" t="s">
        <v>8219</v>
      </c>
      <c r="B823">
        <v>45</v>
      </c>
      <c r="C823" t="s">
        <v>8221</v>
      </c>
      <c r="D823">
        <v>9</v>
      </c>
    </row>
    <row r="824" spans="1:4" x14ac:dyDescent="0.3">
      <c r="A824" t="s">
        <v>8219</v>
      </c>
      <c r="B824">
        <v>13</v>
      </c>
      <c r="C824" t="s">
        <v>8221</v>
      </c>
      <c r="D824">
        <v>8</v>
      </c>
    </row>
    <row r="825" spans="1:4" x14ac:dyDescent="0.3">
      <c r="A825" t="s">
        <v>8219</v>
      </c>
      <c r="B825">
        <v>40</v>
      </c>
      <c r="C825" t="s">
        <v>8221</v>
      </c>
      <c r="D825">
        <v>105</v>
      </c>
    </row>
    <row r="826" spans="1:4" x14ac:dyDescent="0.3">
      <c r="A826" t="s">
        <v>8219</v>
      </c>
      <c r="B826">
        <v>21</v>
      </c>
      <c r="C826" t="s">
        <v>8221</v>
      </c>
      <c r="D826">
        <v>12</v>
      </c>
    </row>
    <row r="827" spans="1:4" x14ac:dyDescent="0.3">
      <c r="A827" t="s">
        <v>8219</v>
      </c>
      <c r="B827">
        <v>134</v>
      </c>
      <c r="C827" t="s">
        <v>8221</v>
      </c>
      <c r="D827">
        <v>0</v>
      </c>
    </row>
    <row r="828" spans="1:4" x14ac:dyDescent="0.3">
      <c r="A828" t="s">
        <v>8219</v>
      </c>
      <c r="B828">
        <v>20</v>
      </c>
      <c r="C828" t="s">
        <v>8221</v>
      </c>
      <c r="D828">
        <v>16</v>
      </c>
    </row>
    <row r="829" spans="1:4" x14ac:dyDescent="0.3">
      <c r="A829" t="s">
        <v>8219</v>
      </c>
      <c r="B829">
        <v>19</v>
      </c>
      <c r="C829" t="s">
        <v>8221</v>
      </c>
      <c r="D829">
        <v>7</v>
      </c>
    </row>
    <row r="830" spans="1:4" x14ac:dyDescent="0.3">
      <c r="A830" t="s">
        <v>8219</v>
      </c>
      <c r="B830">
        <v>209</v>
      </c>
      <c r="C830" t="s">
        <v>8221</v>
      </c>
      <c r="D830">
        <v>4</v>
      </c>
    </row>
    <row r="831" spans="1:4" x14ac:dyDescent="0.3">
      <c r="A831" t="s">
        <v>8219</v>
      </c>
      <c r="B831">
        <v>38</v>
      </c>
      <c r="C831" t="s">
        <v>8221</v>
      </c>
      <c r="D831">
        <v>1</v>
      </c>
    </row>
    <row r="832" spans="1:4" x14ac:dyDescent="0.3">
      <c r="A832" t="s">
        <v>8219</v>
      </c>
      <c r="B832">
        <v>24</v>
      </c>
      <c r="C832" t="s">
        <v>8221</v>
      </c>
      <c r="D832">
        <v>28</v>
      </c>
    </row>
    <row r="833" spans="1:4" x14ac:dyDescent="0.3">
      <c r="A833" t="s">
        <v>8219</v>
      </c>
      <c r="B833">
        <v>8</v>
      </c>
      <c r="C833" t="s">
        <v>8221</v>
      </c>
      <c r="D833">
        <v>1</v>
      </c>
    </row>
    <row r="834" spans="1:4" x14ac:dyDescent="0.3">
      <c r="A834" t="s">
        <v>8219</v>
      </c>
      <c r="B834">
        <v>179</v>
      </c>
      <c r="C834" t="s">
        <v>8221</v>
      </c>
      <c r="D834">
        <v>1</v>
      </c>
    </row>
    <row r="835" spans="1:4" x14ac:dyDescent="0.3">
      <c r="A835" t="s">
        <v>8219</v>
      </c>
      <c r="B835">
        <v>26</v>
      </c>
      <c r="C835" t="s">
        <v>8221</v>
      </c>
      <c r="D835">
        <v>5</v>
      </c>
    </row>
    <row r="836" spans="1:4" x14ac:dyDescent="0.3">
      <c r="A836" t="s">
        <v>8219</v>
      </c>
      <c r="B836">
        <v>131</v>
      </c>
      <c r="C836" t="s">
        <v>8221</v>
      </c>
      <c r="D836">
        <v>3</v>
      </c>
    </row>
    <row r="837" spans="1:4" x14ac:dyDescent="0.3">
      <c r="A837" t="s">
        <v>8219</v>
      </c>
      <c r="B837">
        <v>14</v>
      </c>
      <c r="C837" t="s">
        <v>8221</v>
      </c>
      <c r="D837">
        <v>2</v>
      </c>
    </row>
    <row r="838" spans="1:4" x14ac:dyDescent="0.3">
      <c r="A838" t="s">
        <v>8219</v>
      </c>
      <c r="B838">
        <v>174</v>
      </c>
      <c r="C838" t="s">
        <v>8221</v>
      </c>
      <c r="D838">
        <v>0</v>
      </c>
    </row>
    <row r="839" spans="1:4" x14ac:dyDescent="0.3">
      <c r="A839" t="s">
        <v>8219</v>
      </c>
      <c r="B839">
        <v>191</v>
      </c>
      <c r="C839" t="s">
        <v>8221</v>
      </c>
      <c r="D839">
        <v>0</v>
      </c>
    </row>
    <row r="840" spans="1:4" x14ac:dyDescent="0.3">
      <c r="A840" t="s">
        <v>8219</v>
      </c>
      <c r="B840">
        <v>38</v>
      </c>
      <c r="C840" t="s">
        <v>8221</v>
      </c>
      <c r="D840">
        <v>3</v>
      </c>
    </row>
    <row r="841" spans="1:4" x14ac:dyDescent="0.3">
      <c r="A841" t="s">
        <v>8219</v>
      </c>
      <c r="B841">
        <v>22</v>
      </c>
      <c r="C841" t="s">
        <v>8221</v>
      </c>
      <c r="D841">
        <v>0</v>
      </c>
    </row>
    <row r="842" spans="1:4" x14ac:dyDescent="0.3">
      <c r="A842" t="s">
        <v>8219</v>
      </c>
      <c r="B842">
        <v>149</v>
      </c>
      <c r="C842" t="s">
        <v>8221</v>
      </c>
      <c r="D842">
        <v>0</v>
      </c>
    </row>
    <row r="843" spans="1:4" x14ac:dyDescent="0.3">
      <c r="A843" t="s">
        <v>8219</v>
      </c>
      <c r="B843">
        <v>56</v>
      </c>
      <c r="C843" t="s">
        <v>8221</v>
      </c>
      <c r="D843">
        <v>3</v>
      </c>
    </row>
    <row r="844" spans="1:4" x14ac:dyDescent="0.3">
      <c r="A844" t="s">
        <v>8219</v>
      </c>
      <c r="B844">
        <v>19</v>
      </c>
      <c r="C844" t="s">
        <v>8221</v>
      </c>
      <c r="D844">
        <v>7</v>
      </c>
    </row>
    <row r="845" spans="1:4" x14ac:dyDescent="0.3">
      <c r="A845" t="s">
        <v>8219</v>
      </c>
      <c r="B845">
        <v>70</v>
      </c>
      <c r="C845" t="s">
        <v>8221</v>
      </c>
      <c r="D845">
        <v>25</v>
      </c>
    </row>
    <row r="846" spans="1:4" x14ac:dyDescent="0.3">
      <c r="A846" t="s">
        <v>8219</v>
      </c>
      <c r="B846">
        <v>81</v>
      </c>
      <c r="C846" t="s">
        <v>8221</v>
      </c>
      <c r="D846">
        <v>10</v>
      </c>
    </row>
    <row r="847" spans="1:4" x14ac:dyDescent="0.3">
      <c r="A847" t="s">
        <v>8219</v>
      </c>
      <c r="B847">
        <v>32</v>
      </c>
      <c r="C847" t="s">
        <v>8221</v>
      </c>
      <c r="D847">
        <v>3</v>
      </c>
    </row>
    <row r="848" spans="1:4" x14ac:dyDescent="0.3">
      <c r="A848" t="s">
        <v>8219</v>
      </c>
      <c r="B848">
        <v>26</v>
      </c>
      <c r="C848" t="s">
        <v>8221</v>
      </c>
      <c r="D848">
        <v>5</v>
      </c>
    </row>
    <row r="849" spans="1:4" x14ac:dyDescent="0.3">
      <c r="A849" t="s">
        <v>8219</v>
      </c>
      <c r="B849">
        <v>105</v>
      </c>
      <c r="C849" t="s">
        <v>8221</v>
      </c>
      <c r="D849">
        <v>5</v>
      </c>
    </row>
    <row r="850" spans="1:4" x14ac:dyDescent="0.3">
      <c r="A850" t="s">
        <v>8219</v>
      </c>
      <c r="B850">
        <v>29</v>
      </c>
      <c r="C850" t="s">
        <v>8221</v>
      </c>
      <c r="D850">
        <v>27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89</v>
      </c>
      <c r="C852" t="s">
        <v>8221</v>
      </c>
      <c r="D852">
        <v>236</v>
      </c>
    </row>
    <row r="853" spans="1:4" x14ac:dyDescent="0.3">
      <c r="A853" t="s">
        <v>8219</v>
      </c>
      <c r="B853">
        <v>44</v>
      </c>
      <c r="C853" t="s">
        <v>8221</v>
      </c>
      <c r="D853">
        <v>1</v>
      </c>
    </row>
    <row r="854" spans="1:4" x14ac:dyDescent="0.3">
      <c r="A854" t="s">
        <v>8219</v>
      </c>
      <c r="B854">
        <v>246</v>
      </c>
      <c r="C854" t="s">
        <v>8221</v>
      </c>
      <c r="D854">
        <v>12</v>
      </c>
    </row>
    <row r="855" spans="1:4" x14ac:dyDescent="0.3">
      <c r="A855" t="s">
        <v>8219</v>
      </c>
      <c r="B855">
        <v>120</v>
      </c>
      <c r="C855" t="s">
        <v>8221</v>
      </c>
      <c r="D855">
        <v>4</v>
      </c>
    </row>
    <row r="856" spans="1:4" x14ac:dyDescent="0.3">
      <c r="A856" t="s">
        <v>8219</v>
      </c>
      <c r="B856">
        <v>26</v>
      </c>
      <c r="C856" t="s">
        <v>8221</v>
      </c>
      <c r="D856">
        <v>3</v>
      </c>
    </row>
    <row r="857" spans="1:4" x14ac:dyDescent="0.3">
      <c r="A857" t="s">
        <v>8219</v>
      </c>
      <c r="B857">
        <v>45</v>
      </c>
      <c r="C857" t="s">
        <v>8221</v>
      </c>
      <c r="D857">
        <v>99</v>
      </c>
    </row>
    <row r="858" spans="1:4" x14ac:dyDescent="0.3">
      <c r="A858" t="s">
        <v>8219</v>
      </c>
      <c r="B858">
        <v>20</v>
      </c>
      <c r="C858" t="s">
        <v>8221</v>
      </c>
      <c r="D858">
        <v>3</v>
      </c>
    </row>
    <row r="859" spans="1:4" x14ac:dyDescent="0.3">
      <c r="A859" t="s">
        <v>8219</v>
      </c>
      <c r="B859">
        <v>47</v>
      </c>
      <c r="C859" t="s">
        <v>8221</v>
      </c>
      <c r="D859">
        <v>3</v>
      </c>
    </row>
    <row r="860" spans="1:4" x14ac:dyDescent="0.3">
      <c r="A860" t="s">
        <v>8219</v>
      </c>
      <c r="B860">
        <v>13</v>
      </c>
      <c r="C860" t="s">
        <v>8221</v>
      </c>
      <c r="D860">
        <v>22</v>
      </c>
    </row>
    <row r="861" spans="1:4" x14ac:dyDescent="0.3">
      <c r="A861" t="s">
        <v>8219</v>
      </c>
      <c r="B861">
        <v>183</v>
      </c>
      <c r="C861" t="s">
        <v>8221</v>
      </c>
      <c r="D861">
        <v>4</v>
      </c>
    </row>
    <row r="862" spans="1:4" x14ac:dyDescent="0.3">
      <c r="A862" t="s">
        <v>8219</v>
      </c>
      <c r="B862">
        <v>21</v>
      </c>
      <c r="C862" t="s">
        <v>8221</v>
      </c>
      <c r="D862">
        <v>534</v>
      </c>
    </row>
    <row r="863" spans="1:4" x14ac:dyDescent="0.3">
      <c r="A863" t="s">
        <v>8219</v>
      </c>
      <c r="B863">
        <v>42</v>
      </c>
      <c r="C863" t="s">
        <v>8221</v>
      </c>
      <c r="D863">
        <v>12</v>
      </c>
    </row>
    <row r="864" spans="1:4" x14ac:dyDescent="0.3">
      <c r="A864" t="s">
        <v>8219</v>
      </c>
      <c r="B864">
        <v>54</v>
      </c>
      <c r="C864" t="s">
        <v>8221</v>
      </c>
      <c r="D864">
        <v>56</v>
      </c>
    </row>
    <row r="865" spans="1:4" x14ac:dyDescent="0.3">
      <c r="A865" t="s">
        <v>8219</v>
      </c>
      <c r="B865">
        <v>38</v>
      </c>
      <c r="C865" t="s">
        <v>8221</v>
      </c>
      <c r="D865">
        <v>11</v>
      </c>
    </row>
    <row r="866" spans="1:4" x14ac:dyDescent="0.3">
      <c r="A866" t="s">
        <v>8219</v>
      </c>
      <c r="B866">
        <v>64</v>
      </c>
      <c r="C866" t="s">
        <v>8221</v>
      </c>
      <c r="D866">
        <v>0</v>
      </c>
    </row>
    <row r="867" spans="1:4" x14ac:dyDescent="0.3">
      <c r="A867" t="s">
        <v>8219</v>
      </c>
      <c r="B867">
        <v>13</v>
      </c>
      <c r="C867" t="s">
        <v>8221</v>
      </c>
      <c r="D867">
        <v>12</v>
      </c>
    </row>
    <row r="868" spans="1:4" x14ac:dyDescent="0.3">
      <c r="A868" t="s">
        <v>8219</v>
      </c>
      <c r="B868">
        <v>33</v>
      </c>
      <c r="C868" t="s">
        <v>8221</v>
      </c>
      <c r="D868">
        <v>5</v>
      </c>
    </row>
    <row r="869" spans="1:4" x14ac:dyDescent="0.3">
      <c r="A869" t="s">
        <v>8219</v>
      </c>
      <c r="B869">
        <v>52</v>
      </c>
      <c r="C869" t="s">
        <v>8221</v>
      </c>
      <c r="D869">
        <v>24</v>
      </c>
    </row>
    <row r="870" spans="1:4" x14ac:dyDescent="0.3">
      <c r="A870" t="s">
        <v>8219</v>
      </c>
      <c r="B870">
        <v>107</v>
      </c>
      <c r="C870" t="s">
        <v>8221</v>
      </c>
      <c r="D870">
        <v>89</v>
      </c>
    </row>
    <row r="871" spans="1:4" x14ac:dyDescent="0.3">
      <c r="A871" t="s">
        <v>8219</v>
      </c>
      <c r="B871">
        <v>11</v>
      </c>
      <c r="C871" t="s">
        <v>8221</v>
      </c>
      <c r="D871">
        <v>1</v>
      </c>
    </row>
    <row r="872" spans="1:4" x14ac:dyDescent="0.3">
      <c r="A872" t="s">
        <v>8219</v>
      </c>
      <c r="B872">
        <v>34</v>
      </c>
      <c r="C872" t="s">
        <v>8221</v>
      </c>
      <c r="D872">
        <v>55</v>
      </c>
    </row>
    <row r="873" spans="1:4" x14ac:dyDescent="0.3">
      <c r="A873" t="s">
        <v>8219</v>
      </c>
      <c r="B873">
        <v>75</v>
      </c>
      <c r="C873" t="s">
        <v>8221</v>
      </c>
      <c r="D873">
        <v>2</v>
      </c>
    </row>
    <row r="874" spans="1:4" x14ac:dyDescent="0.3">
      <c r="A874" t="s">
        <v>8219</v>
      </c>
      <c r="B874">
        <v>26</v>
      </c>
      <c r="C874" t="s">
        <v>8221</v>
      </c>
      <c r="D874">
        <v>0</v>
      </c>
    </row>
    <row r="875" spans="1:4" x14ac:dyDescent="0.3">
      <c r="A875" t="s">
        <v>8219</v>
      </c>
      <c r="B875">
        <v>50</v>
      </c>
      <c r="C875" t="s">
        <v>8221</v>
      </c>
      <c r="D875">
        <v>4</v>
      </c>
    </row>
    <row r="876" spans="1:4" x14ac:dyDescent="0.3">
      <c r="A876" t="s">
        <v>8219</v>
      </c>
      <c r="B876">
        <v>80</v>
      </c>
      <c r="C876" t="s">
        <v>8221</v>
      </c>
      <c r="D876">
        <v>6</v>
      </c>
    </row>
    <row r="877" spans="1:4" x14ac:dyDescent="0.3">
      <c r="A877" t="s">
        <v>8219</v>
      </c>
      <c r="B877">
        <v>110</v>
      </c>
      <c r="C877" t="s">
        <v>8221</v>
      </c>
      <c r="D877">
        <v>4</v>
      </c>
    </row>
    <row r="878" spans="1:4" x14ac:dyDescent="0.3">
      <c r="A878" t="s">
        <v>8219</v>
      </c>
      <c r="B878">
        <v>77</v>
      </c>
      <c r="C878" t="s">
        <v>8221</v>
      </c>
      <c r="D878">
        <v>4</v>
      </c>
    </row>
    <row r="879" spans="1:4" x14ac:dyDescent="0.3">
      <c r="A879" t="s">
        <v>8219</v>
      </c>
      <c r="B879">
        <v>50</v>
      </c>
      <c r="C879" t="s">
        <v>8221</v>
      </c>
      <c r="D879">
        <v>2</v>
      </c>
    </row>
    <row r="880" spans="1:4" x14ac:dyDescent="0.3">
      <c r="A880" t="s">
        <v>8219</v>
      </c>
      <c r="B880">
        <v>145</v>
      </c>
      <c r="C880" t="s">
        <v>8221</v>
      </c>
      <c r="D880">
        <v>5</v>
      </c>
    </row>
    <row r="881" spans="1:4" x14ac:dyDescent="0.3">
      <c r="A881" t="s">
        <v>8219</v>
      </c>
      <c r="B881">
        <v>29</v>
      </c>
      <c r="C881" t="s">
        <v>8221</v>
      </c>
      <c r="D881">
        <v>83</v>
      </c>
    </row>
    <row r="882" spans="1:4" x14ac:dyDescent="0.3">
      <c r="A882" t="s">
        <v>8219</v>
      </c>
      <c r="B882">
        <v>114</v>
      </c>
      <c r="C882" t="s">
        <v>8221</v>
      </c>
      <c r="D882">
        <v>57</v>
      </c>
    </row>
    <row r="883" spans="1:4" x14ac:dyDescent="0.3">
      <c r="A883" t="s">
        <v>8219</v>
      </c>
      <c r="B883">
        <v>96</v>
      </c>
      <c r="C883" t="s">
        <v>8221</v>
      </c>
      <c r="D883">
        <v>311</v>
      </c>
    </row>
    <row r="884" spans="1:4" x14ac:dyDescent="0.3">
      <c r="A884" t="s">
        <v>8219</v>
      </c>
      <c r="B884">
        <v>31</v>
      </c>
      <c r="C884" t="s">
        <v>8221</v>
      </c>
      <c r="D884">
        <v>2</v>
      </c>
    </row>
    <row r="885" spans="1:4" x14ac:dyDescent="0.3">
      <c r="A885" t="s">
        <v>8219</v>
      </c>
      <c r="B885">
        <v>4883</v>
      </c>
      <c r="C885" t="s">
        <v>8221</v>
      </c>
      <c r="D885">
        <v>16</v>
      </c>
    </row>
    <row r="886" spans="1:4" x14ac:dyDescent="0.3">
      <c r="A886" t="s">
        <v>8219</v>
      </c>
      <c r="B886">
        <v>95</v>
      </c>
      <c r="C886" t="s">
        <v>8221</v>
      </c>
      <c r="D886">
        <v>9</v>
      </c>
    </row>
    <row r="887" spans="1:4" x14ac:dyDescent="0.3">
      <c r="A887" t="s">
        <v>8219</v>
      </c>
      <c r="B887">
        <v>2478</v>
      </c>
      <c r="C887" t="s">
        <v>8221</v>
      </c>
      <c r="D887">
        <v>1</v>
      </c>
    </row>
    <row r="888" spans="1:4" x14ac:dyDescent="0.3">
      <c r="A888" t="s">
        <v>8219</v>
      </c>
      <c r="B888">
        <v>1789</v>
      </c>
      <c r="C888" t="s">
        <v>8221</v>
      </c>
      <c r="D888">
        <v>12</v>
      </c>
    </row>
    <row r="889" spans="1:4" x14ac:dyDescent="0.3">
      <c r="A889" t="s">
        <v>8219</v>
      </c>
      <c r="B889">
        <v>680</v>
      </c>
      <c r="C889" t="s">
        <v>8221</v>
      </c>
      <c r="D889">
        <v>0</v>
      </c>
    </row>
    <row r="890" spans="1:4" x14ac:dyDescent="0.3">
      <c r="A890" t="s">
        <v>8219</v>
      </c>
      <c r="B890">
        <v>70</v>
      </c>
      <c r="C890" t="s">
        <v>8221</v>
      </c>
      <c r="D890">
        <v>20</v>
      </c>
    </row>
    <row r="891" spans="1:4" x14ac:dyDescent="0.3">
      <c r="A891" t="s">
        <v>8219</v>
      </c>
      <c r="B891">
        <v>23</v>
      </c>
      <c r="C891" t="s">
        <v>8221</v>
      </c>
      <c r="D891">
        <v>16</v>
      </c>
    </row>
    <row r="892" spans="1:4" x14ac:dyDescent="0.3">
      <c r="A892" t="s">
        <v>8219</v>
      </c>
      <c r="B892">
        <v>4245</v>
      </c>
      <c r="C892" t="s">
        <v>8221</v>
      </c>
      <c r="D892">
        <v>33</v>
      </c>
    </row>
    <row r="893" spans="1:4" x14ac:dyDescent="0.3">
      <c r="A893" t="s">
        <v>8219</v>
      </c>
      <c r="B893">
        <v>943</v>
      </c>
      <c r="C893" t="s">
        <v>8221</v>
      </c>
      <c r="D893">
        <v>2</v>
      </c>
    </row>
    <row r="894" spans="1:4" x14ac:dyDescent="0.3">
      <c r="A894" t="s">
        <v>8219</v>
      </c>
      <c r="B894">
        <v>1876</v>
      </c>
      <c r="C894" t="s">
        <v>8221</v>
      </c>
      <c r="D894">
        <v>6</v>
      </c>
    </row>
    <row r="895" spans="1:4" x14ac:dyDescent="0.3">
      <c r="A895" t="s">
        <v>8219</v>
      </c>
      <c r="B895">
        <v>834</v>
      </c>
      <c r="C895" t="s">
        <v>8221</v>
      </c>
      <c r="D895">
        <v>0</v>
      </c>
    </row>
    <row r="896" spans="1:4" x14ac:dyDescent="0.3">
      <c r="A896" t="s">
        <v>8219</v>
      </c>
      <c r="B896">
        <v>682</v>
      </c>
      <c r="C896" t="s">
        <v>8221</v>
      </c>
      <c r="D896">
        <v>3</v>
      </c>
    </row>
    <row r="897" spans="1:4" x14ac:dyDescent="0.3">
      <c r="A897" t="s">
        <v>8219</v>
      </c>
      <c r="B897">
        <v>147</v>
      </c>
      <c r="C897" t="s">
        <v>8221</v>
      </c>
      <c r="D897">
        <v>0</v>
      </c>
    </row>
    <row r="898" spans="1:4" x14ac:dyDescent="0.3">
      <c r="A898" t="s">
        <v>8219</v>
      </c>
      <c r="B898">
        <v>415</v>
      </c>
      <c r="C898" t="s">
        <v>8221</v>
      </c>
      <c r="D898">
        <v>3</v>
      </c>
    </row>
    <row r="899" spans="1:4" x14ac:dyDescent="0.3">
      <c r="A899" t="s">
        <v>8219</v>
      </c>
      <c r="B899">
        <v>290</v>
      </c>
      <c r="C899" t="s">
        <v>8221</v>
      </c>
      <c r="D899">
        <v>13</v>
      </c>
    </row>
    <row r="900" spans="1:4" x14ac:dyDescent="0.3">
      <c r="A900" t="s">
        <v>8219</v>
      </c>
      <c r="B900">
        <v>365</v>
      </c>
      <c r="C900" t="s">
        <v>8221</v>
      </c>
      <c r="D900">
        <v>6</v>
      </c>
    </row>
    <row r="901" spans="1:4" x14ac:dyDescent="0.3">
      <c r="A901" t="s">
        <v>8219</v>
      </c>
      <c r="B901">
        <v>660</v>
      </c>
      <c r="C901" t="s">
        <v>8221</v>
      </c>
      <c r="D901">
        <v>1</v>
      </c>
    </row>
    <row r="902" spans="1:4" x14ac:dyDescent="0.3">
      <c r="A902" t="s">
        <v>8219</v>
      </c>
      <c r="B902">
        <v>1356</v>
      </c>
      <c r="C902" t="s">
        <v>8221</v>
      </c>
      <c r="D902">
        <v>0</v>
      </c>
    </row>
    <row r="903" spans="1:4" x14ac:dyDescent="0.3">
      <c r="A903" t="s">
        <v>8219</v>
      </c>
      <c r="B903">
        <v>424</v>
      </c>
      <c r="C903" t="s">
        <v>8221</v>
      </c>
      <c r="D903">
        <v>5</v>
      </c>
    </row>
    <row r="904" spans="1:4" x14ac:dyDescent="0.3">
      <c r="A904" t="s">
        <v>8219</v>
      </c>
      <c r="B904">
        <v>33</v>
      </c>
      <c r="C904" t="s">
        <v>8221</v>
      </c>
      <c r="D904">
        <v>0</v>
      </c>
    </row>
    <row r="905" spans="1:4" x14ac:dyDescent="0.3">
      <c r="A905" t="s">
        <v>8219</v>
      </c>
      <c r="B905">
        <v>1633</v>
      </c>
      <c r="C905" t="s">
        <v>8221</v>
      </c>
      <c r="D905">
        <v>36</v>
      </c>
    </row>
    <row r="906" spans="1:4" x14ac:dyDescent="0.3">
      <c r="A906" t="s">
        <v>8219</v>
      </c>
      <c r="B906">
        <v>306</v>
      </c>
      <c r="C906" t="s">
        <v>8221</v>
      </c>
      <c r="D906">
        <v>1</v>
      </c>
    </row>
    <row r="907" spans="1:4" x14ac:dyDescent="0.3">
      <c r="A907" t="s">
        <v>8219</v>
      </c>
      <c r="B907">
        <v>205</v>
      </c>
      <c r="C907" t="s">
        <v>8221</v>
      </c>
      <c r="D907">
        <v>1</v>
      </c>
    </row>
    <row r="908" spans="1:4" x14ac:dyDescent="0.3">
      <c r="A908" t="s">
        <v>8219</v>
      </c>
      <c r="B908">
        <v>1281</v>
      </c>
      <c r="C908" t="s">
        <v>8221</v>
      </c>
      <c r="D908">
        <v>1</v>
      </c>
    </row>
    <row r="909" spans="1:4" x14ac:dyDescent="0.3">
      <c r="A909" t="s">
        <v>8219</v>
      </c>
      <c r="B909">
        <v>103</v>
      </c>
      <c r="C909" t="s">
        <v>8221</v>
      </c>
      <c r="D909">
        <v>9</v>
      </c>
    </row>
    <row r="910" spans="1:4" x14ac:dyDescent="0.3">
      <c r="A910" t="s">
        <v>8219</v>
      </c>
      <c r="B910">
        <v>1513</v>
      </c>
      <c r="C910" t="s">
        <v>8221</v>
      </c>
      <c r="D910">
        <v>1</v>
      </c>
    </row>
    <row r="911" spans="1:4" x14ac:dyDescent="0.3">
      <c r="A911" t="s">
        <v>8219</v>
      </c>
      <c r="B911">
        <v>405</v>
      </c>
      <c r="C911" t="s">
        <v>8221</v>
      </c>
      <c r="D911">
        <v>0</v>
      </c>
    </row>
    <row r="912" spans="1:4" x14ac:dyDescent="0.3">
      <c r="A912" t="s">
        <v>8219</v>
      </c>
      <c r="B912">
        <v>510</v>
      </c>
      <c r="C912" t="s">
        <v>8221</v>
      </c>
      <c r="D912">
        <v>1</v>
      </c>
    </row>
    <row r="913" spans="1:4" x14ac:dyDescent="0.3">
      <c r="A913" t="s">
        <v>8219</v>
      </c>
      <c r="B913">
        <v>1887</v>
      </c>
      <c r="C913" t="s">
        <v>8221</v>
      </c>
      <c r="D913">
        <v>1</v>
      </c>
    </row>
    <row r="914" spans="1:4" x14ac:dyDescent="0.3">
      <c r="A914" t="s">
        <v>8219</v>
      </c>
      <c r="B914">
        <v>701</v>
      </c>
      <c r="C914" t="s">
        <v>8221</v>
      </c>
      <c r="D914">
        <v>4</v>
      </c>
    </row>
    <row r="915" spans="1:4" x14ac:dyDescent="0.3">
      <c r="A915" t="s">
        <v>8219</v>
      </c>
      <c r="B915">
        <v>3863</v>
      </c>
      <c r="C915" t="s">
        <v>8221</v>
      </c>
      <c r="D915">
        <v>2</v>
      </c>
    </row>
    <row r="916" spans="1:4" x14ac:dyDescent="0.3">
      <c r="A916" t="s">
        <v>8219</v>
      </c>
      <c r="B916">
        <v>238</v>
      </c>
      <c r="C916" t="s">
        <v>8221</v>
      </c>
      <c r="D916">
        <v>2</v>
      </c>
    </row>
    <row r="917" spans="1:4" x14ac:dyDescent="0.3">
      <c r="A917" t="s">
        <v>8219</v>
      </c>
      <c r="B917">
        <v>2051</v>
      </c>
      <c r="C917" t="s">
        <v>8221</v>
      </c>
      <c r="D917">
        <v>2</v>
      </c>
    </row>
    <row r="918" spans="1:4" x14ac:dyDescent="0.3">
      <c r="A918" t="s">
        <v>8219</v>
      </c>
      <c r="B918">
        <v>402</v>
      </c>
      <c r="C918" t="s">
        <v>8221</v>
      </c>
      <c r="D918">
        <v>0</v>
      </c>
    </row>
    <row r="919" spans="1:4" x14ac:dyDescent="0.3">
      <c r="A919" t="s">
        <v>8219</v>
      </c>
      <c r="B919">
        <v>253</v>
      </c>
      <c r="C919" t="s">
        <v>8221</v>
      </c>
      <c r="D919">
        <v>2</v>
      </c>
    </row>
    <row r="920" spans="1:4" x14ac:dyDescent="0.3">
      <c r="A920" t="s">
        <v>8219</v>
      </c>
      <c r="B920">
        <v>473</v>
      </c>
      <c r="C920" t="s">
        <v>8221</v>
      </c>
      <c r="D920">
        <v>4</v>
      </c>
    </row>
    <row r="921" spans="1:4" x14ac:dyDescent="0.3">
      <c r="A921" t="s">
        <v>8219</v>
      </c>
      <c r="B921">
        <v>821</v>
      </c>
      <c r="C921" t="s">
        <v>8221</v>
      </c>
      <c r="D921">
        <v>2</v>
      </c>
    </row>
    <row r="922" spans="1:4" x14ac:dyDescent="0.3">
      <c r="A922" t="s">
        <v>8219</v>
      </c>
      <c r="B922">
        <v>388</v>
      </c>
      <c r="C922" t="s">
        <v>8221</v>
      </c>
      <c r="D922">
        <v>0</v>
      </c>
    </row>
    <row r="923" spans="1:4" x14ac:dyDescent="0.3">
      <c r="A923" t="s">
        <v>8219</v>
      </c>
      <c r="B923">
        <v>813</v>
      </c>
      <c r="C923" t="s">
        <v>8221</v>
      </c>
      <c r="D923">
        <v>1</v>
      </c>
    </row>
    <row r="924" spans="1:4" x14ac:dyDescent="0.3">
      <c r="A924" t="s">
        <v>8219</v>
      </c>
      <c r="B924">
        <v>1945</v>
      </c>
      <c r="C924" t="s">
        <v>8221</v>
      </c>
      <c r="D924">
        <v>0</v>
      </c>
    </row>
    <row r="925" spans="1:4" x14ac:dyDescent="0.3">
      <c r="A925" t="s">
        <v>8219</v>
      </c>
      <c r="B925">
        <v>1637</v>
      </c>
      <c r="C925" t="s">
        <v>8221</v>
      </c>
      <c r="D925">
        <v>2</v>
      </c>
    </row>
    <row r="926" spans="1:4" x14ac:dyDescent="0.3">
      <c r="A926" t="s">
        <v>8219</v>
      </c>
      <c r="B926">
        <v>1375</v>
      </c>
      <c r="C926" t="s">
        <v>8221</v>
      </c>
      <c r="D926">
        <v>7</v>
      </c>
    </row>
    <row r="927" spans="1:4" x14ac:dyDescent="0.3">
      <c r="A927" t="s">
        <v>8219</v>
      </c>
      <c r="B927">
        <v>17</v>
      </c>
      <c r="C927" t="s">
        <v>8221</v>
      </c>
      <c r="D927">
        <v>5</v>
      </c>
    </row>
    <row r="928" spans="1:4" x14ac:dyDescent="0.3">
      <c r="A928" t="s">
        <v>8219</v>
      </c>
      <c r="B928">
        <v>354</v>
      </c>
      <c r="C928" t="s">
        <v>8221</v>
      </c>
      <c r="D928">
        <v>0</v>
      </c>
    </row>
    <row r="929" spans="1:4" x14ac:dyDescent="0.3">
      <c r="A929" t="s">
        <v>8219</v>
      </c>
      <c r="B929">
        <v>191</v>
      </c>
      <c r="C929" t="s">
        <v>8221</v>
      </c>
      <c r="D929">
        <v>0</v>
      </c>
    </row>
    <row r="930" spans="1:4" x14ac:dyDescent="0.3">
      <c r="A930" t="s">
        <v>8219</v>
      </c>
      <c r="B930">
        <v>303</v>
      </c>
      <c r="C930" t="s">
        <v>8221</v>
      </c>
      <c r="D930">
        <v>0</v>
      </c>
    </row>
    <row r="931" spans="1:4" x14ac:dyDescent="0.3">
      <c r="A931" t="s">
        <v>8219</v>
      </c>
      <c r="B931">
        <v>137</v>
      </c>
      <c r="C931" t="s">
        <v>8221</v>
      </c>
      <c r="D931">
        <v>2</v>
      </c>
    </row>
    <row r="932" spans="1:4" x14ac:dyDescent="0.3">
      <c r="A932" t="s">
        <v>8219</v>
      </c>
      <c r="B932">
        <v>41</v>
      </c>
      <c r="C932" t="s">
        <v>8221</v>
      </c>
      <c r="D932">
        <v>0</v>
      </c>
    </row>
    <row r="933" spans="1:4" x14ac:dyDescent="0.3">
      <c r="A933" t="s">
        <v>8219</v>
      </c>
      <c r="B933">
        <v>398</v>
      </c>
      <c r="C933" t="s">
        <v>8221</v>
      </c>
      <c r="D933">
        <v>0</v>
      </c>
    </row>
    <row r="934" spans="1:4" x14ac:dyDescent="0.3">
      <c r="A934" t="s">
        <v>8219</v>
      </c>
      <c r="B934">
        <v>1737</v>
      </c>
      <c r="C934" t="s">
        <v>8221</v>
      </c>
      <c r="D934">
        <v>28</v>
      </c>
    </row>
    <row r="935" spans="1:4" x14ac:dyDescent="0.3">
      <c r="A935" t="s">
        <v>8219</v>
      </c>
      <c r="B935">
        <v>971</v>
      </c>
      <c r="C935" t="s">
        <v>8221</v>
      </c>
      <c r="D935">
        <v>2</v>
      </c>
    </row>
    <row r="936" spans="1:4" x14ac:dyDescent="0.3">
      <c r="A936" t="s">
        <v>8219</v>
      </c>
      <c r="B936">
        <v>183</v>
      </c>
      <c r="C936" t="s">
        <v>8221</v>
      </c>
      <c r="D936">
        <v>0</v>
      </c>
    </row>
    <row r="937" spans="1:4" x14ac:dyDescent="0.3">
      <c r="A937" t="s">
        <v>8219</v>
      </c>
      <c r="B937">
        <v>4562</v>
      </c>
      <c r="C937" t="s">
        <v>8221</v>
      </c>
      <c r="D937">
        <v>0</v>
      </c>
    </row>
    <row r="938" spans="1:4" x14ac:dyDescent="0.3">
      <c r="A938" t="s">
        <v>8219</v>
      </c>
      <c r="B938">
        <v>26457</v>
      </c>
      <c r="C938" t="s">
        <v>8221</v>
      </c>
      <c r="D938">
        <v>0</v>
      </c>
    </row>
    <row r="939" spans="1:4" x14ac:dyDescent="0.3">
      <c r="A939" t="s">
        <v>8219</v>
      </c>
      <c r="B939">
        <v>162</v>
      </c>
      <c r="C939" t="s">
        <v>8221</v>
      </c>
      <c r="D939">
        <v>4</v>
      </c>
    </row>
    <row r="940" spans="1:4" x14ac:dyDescent="0.3">
      <c r="A940" t="s">
        <v>8219</v>
      </c>
      <c r="B940">
        <v>479</v>
      </c>
      <c r="C940" t="s">
        <v>8221</v>
      </c>
      <c r="D940">
        <v>12</v>
      </c>
    </row>
    <row r="941" spans="1:4" x14ac:dyDescent="0.3">
      <c r="A941" t="s">
        <v>8219</v>
      </c>
      <c r="B941">
        <v>426</v>
      </c>
      <c r="C941" t="s">
        <v>8221</v>
      </c>
      <c r="D941">
        <v>0</v>
      </c>
    </row>
    <row r="942" spans="1:4" x14ac:dyDescent="0.3">
      <c r="A942" t="s">
        <v>8219</v>
      </c>
      <c r="B942">
        <v>450</v>
      </c>
      <c r="C942" t="s">
        <v>8221</v>
      </c>
      <c r="D942">
        <v>33</v>
      </c>
    </row>
    <row r="943" spans="1:4" x14ac:dyDescent="0.3">
      <c r="A943" t="s">
        <v>8219</v>
      </c>
      <c r="B943">
        <v>1780</v>
      </c>
      <c r="C943" t="s">
        <v>8221</v>
      </c>
      <c r="D943">
        <v>0</v>
      </c>
    </row>
    <row r="944" spans="1:4" x14ac:dyDescent="0.3">
      <c r="A944" t="s">
        <v>8219</v>
      </c>
      <c r="B944">
        <v>122</v>
      </c>
      <c r="C944" t="s">
        <v>8221</v>
      </c>
      <c r="D944">
        <v>4</v>
      </c>
    </row>
    <row r="945" spans="1:4" x14ac:dyDescent="0.3">
      <c r="A945" t="s">
        <v>8219</v>
      </c>
      <c r="B945">
        <v>95</v>
      </c>
      <c r="C945" t="s">
        <v>8221</v>
      </c>
      <c r="D945">
        <v>0</v>
      </c>
    </row>
    <row r="946" spans="1:4" x14ac:dyDescent="0.3">
      <c r="A946" t="s">
        <v>8219</v>
      </c>
      <c r="B946">
        <v>325</v>
      </c>
      <c r="C946" t="s">
        <v>8221</v>
      </c>
      <c r="D946">
        <v>11</v>
      </c>
    </row>
    <row r="947" spans="1:4" x14ac:dyDescent="0.3">
      <c r="A947" t="s">
        <v>8219</v>
      </c>
      <c r="B947">
        <v>353</v>
      </c>
      <c r="C947" t="s">
        <v>8221</v>
      </c>
      <c r="D947">
        <v>1</v>
      </c>
    </row>
    <row r="948" spans="1:4" x14ac:dyDescent="0.3">
      <c r="A948" t="s">
        <v>8219</v>
      </c>
      <c r="B948">
        <v>105</v>
      </c>
      <c r="C948" t="s">
        <v>8221</v>
      </c>
      <c r="D948">
        <v>5</v>
      </c>
    </row>
    <row r="949" spans="1:4" x14ac:dyDescent="0.3">
      <c r="A949" t="s">
        <v>8219</v>
      </c>
      <c r="B949">
        <v>729</v>
      </c>
      <c r="C949" t="s">
        <v>8221</v>
      </c>
      <c r="D949">
        <v>0</v>
      </c>
    </row>
    <row r="950" spans="1:4" x14ac:dyDescent="0.3">
      <c r="A950" t="s">
        <v>8219</v>
      </c>
      <c r="B950">
        <v>454</v>
      </c>
      <c r="C950" t="s">
        <v>8221</v>
      </c>
      <c r="D950">
        <v>1</v>
      </c>
    </row>
    <row r="951" spans="1:4" x14ac:dyDescent="0.3">
      <c r="A951" t="s">
        <v>8219</v>
      </c>
      <c r="B951">
        <v>539</v>
      </c>
      <c r="C951" t="s">
        <v>8221</v>
      </c>
      <c r="D951">
        <v>1</v>
      </c>
    </row>
    <row r="952" spans="1:4" x14ac:dyDescent="0.3">
      <c r="A952" t="s">
        <v>8219</v>
      </c>
      <c r="B952">
        <v>79</v>
      </c>
      <c r="C952" t="s">
        <v>8221</v>
      </c>
      <c r="D952">
        <v>6</v>
      </c>
    </row>
    <row r="953" spans="1:4" x14ac:dyDescent="0.3">
      <c r="A953" t="s">
        <v>8219</v>
      </c>
      <c r="B953">
        <v>94</v>
      </c>
      <c r="C953" t="s">
        <v>8221</v>
      </c>
      <c r="D953">
        <v>8</v>
      </c>
    </row>
    <row r="954" spans="1:4" x14ac:dyDescent="0.3">
      <c r="A954" t="s">
        <v>8219</v>
      </c>
      <c r="B954">
        <v>625</v>
      </c>
      <c r="C954" t="s">
        <v>8221</v>
      </c>
      <c r="D954">
        <v>1</v>
      </c>
    </row>
    <row r="955" spans="1:4" x14ac:dyDescent="0.3">
      <c r="A955" t="s">
        <v>8219</v>
      </c>
      <c r="B955">
        <v>508</v>
      </c>
      <c r="C955" t="s">
        <v>8221</v>
      </c>
      <c r="D955">
        <v>0</v>
      </c>
    </row>
    <row r="956" spans="1:4" x14ac:dyDescent="0.3">
      <c r="A956" t="s">
        <v>8219</v>
      </c>
      <c r="B956">
        <v>531</v>
      </c>
      <c r="C956" t="s">
        <v>8221</v>
      </c>
      <c r="D956">
        <v>2</v>
      </c>
    </row>
    <row r="957" spans="1:4" x14ac:dyDescent="0.3">
      <c r="A957" t="s">
        <v>8219</v>
      </c>
      <c r="B957">
        <v>158</v>
      </c>
      <c r="C957" t="s">
        <v>8221</v>
      </c>
      <c r="D957">
        <v>1</v>
      </c>
    </row>
    <row r="958" spans="1:4" x14ac:dyDescent="0.3">
      <c r="A958" t="s">
        <v>8219</v>
      </c>
      <c r="B958">
        <v>508</v>
      </c>
      <c r="C958" t="s">
        <v>8221</v>
      </c>
      <c r="D958">
        <v>0</v>
      </c>
    </row>
    <row r="959" spans="1:4" x14ac:dyDescent="0.3">
      <c r="A959" t="s">
        <v>8219</v>
      </c>
      <c r="B959">
        <v>644</v>
      </c>
      <c r="C959" t="s">
        <v>8221</v>
      </c>
      <c r="D959">
        <v>1</v>
      </c>
    </row>
    <row r="960" spans="1:4" x14ac:dyDescent="0.3">
      <c r="A960" t="s">
        <v>8219</v>
      </c>
      <c r="B960">
        <v>848</v>
      </c>
      <c r="C960" t="s">
        <v>8221</v>
      </c>
      <c r="D960">
        <v>19</v>
      </c>
    </row>
    <row r="961" spans="1:4" x14ac:dyDescent="0.3">
      <c r="A961" t="s">
        <v>8219</v>
      </c>
      <c r="B961">
        <v>429</v>
      </c>
      <c r="C961" t="s">
        <v>8221</v>
      </c>
      <c r="D961">
        <v>27</v>
      </c>
    </row>
    <row r="962" spans="1:4" x14ac:dyDescent="0.3">
      <c r="A962" t="s">
        <v>8219</v>
      </c>
      <c r="B962">
        <v>204</v>
      </c>
      <c r="C962" t="s">
        <v>8221</v>
      </c>
      <c r="D962">
        <v>7</v>
      </c>
    </row>
    <row r="963" spans="1:4" x14ac:dyDescent="0.3">
      <c r="A963" t="s">
        <v>8219</v>
      </c>
      <c r="B963">
        <v>379</v>
      </c>
      <c r="C963" t="s">
        <v>8221</v>
      </c>
      <c r="D963">
        <v>14</v>
      </c>
    </row>
    <row r="964" spans="1:4" x14ac:dyDescent="0.3">
      <c r="A964" t="s">
        <v>8219</v>
      </c>
      <c r="B964">
        <v>271</v>
      </c>
      <c r="C964" t="s">
        <v>8221</v>
      </c>
      <c r="D964">
        <v>5</v>
      </c>
    </row>
    <row r="965" spans="1:4" x14ac:dyDescent="0.3">
      <c r="A965" t="s">
        <v>8219</v>
      </c>
      <c r="B965">
        <v>120</v>
      </c>
      <c r="C965" t="s">
        <v>8221</v>
      </c>
      <c r="D965">
        <v>30</v>
      </c>
    </row>
    <row r="966" spans="1:4" x14ac:dyDescent="0.3">
      <c r="A966" t="s">
        <v>8219</v>
      </c>
      <c r="B966">
        <v>140</v>
      </c>
      <c r="C966" t="s">
        <v>8221</v>
      </c>
      <c r="D966">
        <v>1</v>
      </c>
    </row>
    <row r="967" spans="1:4" x14ac:dyDescent="0.3">
      <c r="A967" t="s">
        <v>8219</v>
      </c>
      <c r="B967">
        <v>193</v>
      </c>
      <c r="C967" t="s">
        <v>8221</v>
      </c>
      <c r="D967">
        <v>0</v>
      </c>
    </row>
    <row r="968" spans="1:4" x14ac:dyDescent="0.3">
      <c r="A968" t="s">
        <v>8219</v>
      </c>
      <c r="B968">
        <v>180</v>
      </c>
      <c r="C968" t="s">
        <v>8221</v>
      </c>
      <c r="D968">
        <v>60</v>
      </c>
    </row>
    <row r="969" spans="1:4" x14ac:dyDescent="0.3">
      <c r="A969" t="s">
        <v>8219</v>
      </c>
      <c r="B969">
        <v>263</v>
      </c>
      <c r="C969" t="s">
        <v>8221</v>
      </c>
      <c r="D969">
        <v>84</v>
      </c>
    </row>
    <row r="970" spans="1:4" x14ac:dyDescent="0.3">
      <c r="A970" t="s">
        <v>8219</v>
      </c>
      <c r="B970">
        <v>217</v>
      </c>
      <c r="C970" t="s">
        <v>8221</v>
      </c>
      <c r="D970">
        <v>47</v>
      </c>
    </row>
    <row r="971" spans="1:4" x14ac:dyDescent="0.3">
      <c r="A971" t="s">
        <v>8219</v>
      </c>
      <c r="B971">
        <v>443</v>
      </c>
      <c r="C971" t="s">
        <v>8221</v>
      </c>
      <c r="D971">
        <v>66</v>
      </c>
    </row>
    <row r="972" spans="1:4" x14ac:dyDescent="0.3">
      <c r="A972" t="s">
        <v>8219</v>
      </c>
      <c r="B972">
        <v>1373</v>
      </c>
      <c r="C972" t="s">
        <v>8221</v>
      </c>
      <c r="D972">
        <v>171</v>
      </c>
    </row>
    <row r="973" spans="1:4" x14ac:dyDescent="0.3">
      <c r="A973" t="s">
        <v>8219</v>
      </c>
      <c r="B973">
        <v>742</v>
      </c>
      <c r="C973" t="s">
        <v>8221</v>
      </c>
      <c r="D973">
        <v>29</v>
      </c>
    </row>
    <row r="974" spans="1:4" x14ac:dyDescent="0.3">
      <c r="A974" t="s">
        <v>8219</v>
      </c>
      <c r="B974">
        <v>170</v>
      </c>
      <c r="C974" t="s">
        <v>8221</v>
      </c>
      <c r="D974">
        <v>9</v>
      </c>
    </row>
    <row r="975" spans="1:4" x14ac:dyDescent="0.3">
      <c r="A975" t="s">
        <v>8219</v>
      </c>
      <c r="B975">
        <v>242</v>
      </c>
      <c r="C975" t="s">
        <v>8221</v>
      </c>
      <c r="D975">
        <v>27</v>
      </c>
    </row>
    <row r="976" spans="1:4" x14ac:dyDescent="0.3">
      <c r="A976" t="s">
        <v>8219</v>
      </c>
      <c r="B976">
        <v>541</v>
      </c>
      <c r="C976" t="s">
        <v>8221</v>
      </c>
      <c r="D976">
        <v>2</v>
      </c>
    </row>
    <row r="977" spans="1:4" x14ac:dyDescent="0.3">
      <c r="A977" t="s">
        <v>8219</v>
      </c>
      <c r="B977">
        <v>121</v>
      </c>
      <c r="C977" t="s">
        <v>8221</v>
      </c>
      <c r="D977">
        <v>3</v>
      </c>
    </row>
    <row r="978" spans="1:4" x14ac:dyDescent="0.3">
      <c r="A978" t="s">
        <v>8219</v>
      </c>
      <c r="B978">
        <v>621</v>
      </c>
      <c r="C978" t="s">
        <v>8221</v>
      </c>
      <c r="D978">
        <v>4</v>
      </c>
    </row>
    <row r="979" spans="1:4" x14ac:dyDescent="0.3">
      <c r="A979" t="s">
        <v>8219</v>
      </c>
      <c r="B979">
        <v>101</v>
      </c>
      <c r="C979" t="s">
        <v>8221</v>
      </c>
      <c r="D979">
        <v>2</v>
      </c>
    </row>
    <row r="980" spans="1:4" x14ac:dyDescent="0.3">
      <c r="A980" t="s">
        <v>8219</v>
      </c>
      <c r="B980">
        <v>554</v>
      </c>
      <c r="C980" t="s">
        <v>8221</v>
      </c>
      <c r="D980">
        <v>20</v>
      </c>
    </row>
    <row r="981" spans="1:4" x14ac:dyDescent="0.3">
      <c r="A981" t="s">
        <v>8219</v>
      </c>
      <c r="B981">
        <v>666</v>
      </c>
      <c r="C981" t="s">
        <v>8221</v>
      </c>
      <c r="D981">
        <v>3</v>
      </c>
    </row>
    <row r="982" spans="1:4" x14ac:dyDescent="0.3">
      <c r="A982" t="s">
        <v>8219</v>
      </c>
      <c r="B982">
        <v>410</v>
      </c>
      <c r="C982" t="s">
        <v>8221</v>
      </c>
      <c r="D982">
        <v>4</v>
      </c>
    </row>
    <row r="983" spans="1:4" x14ac:dyDescent="0.3">
      <c r="A983" t="s">
        <v>8219</v>
      </c>
      <c r="B983">
        <v>375</v>
      </c>
      <c r="C983" t="s">
        <v>8221</v>
      </c>
      <c r="D983">
        <v>1</v>
      </c>
    </row>
    <row r="984" spans="1:4" x14ac:dyDescent="0.3">
      <c r="A984" t="s">
        <v>8219</v>
      </c>
      <c r="B984">
        <v>1364</v>
      </c>
      <c r="C984" t="s">
        <v>8221</v>
      </c>
      <c r="D984">
        <v>0</v>
      </c>
    </row>
    <row r="985" spans="1:4" x14ac:dyDescent="0.3">
      <c r="A985" t="s">
        <v>8219</v>
      </c>
      <c r="B985">
        <v>35</v>
      </c>
      <c r="C985" t="s">
        <v>8221</v>
      </c>
      <c r="D985">
        <v>0</v>
      </c>
    </row>
    <row r="986" spans="1:4" x14ac:dyDescent="0.3">
      <c r="A986" t="s">
        <v>8219</v>
      </c>
      <c r="B986">
        <v>203</v>
      </c>
      <c r="C986" t="s">
        <v>8221</v>
      </c>
      <c r="D986">
        <v>14</v>
      </c>
    </row>
    <row r="987" spans="1:4" x14ac:dyDescent="0.3">
      <c r="A987" t="s">
        <v>8219</v>
      </c>
      <c r="B987">
        <v>49</v>
      </c>
      <c r="C987" t="s">
        <v>8221</v>
      </c>
      <c r="D987">
        <v>1</v>
      </c>
    </row>
    <row r="988" spans="1:4" x14ac:dyDescent="0.3">
      <c r="A988" t="s">
        <v>8219</v>
      </c>
      <c r="B988">
        <v>5812</v>
      </c>
      <c r="C988" t="s">
        <v>8221</v>
      </c>
      <c r="D988">
        <v>118</v>
      </c>
    </row>
    <row r="989" spans="1:4" x14ac:dyDescent="0.3">
      <c r="A989" t="s">
        <v>8219</v>
      </c>
      <c r="B989">
        <v>1556</v>
      </c>
      <c r="C989" t="s">
        <v>8221</v>
      </c>
      <c r="D989">
        <v>2</v>
      </c>
    </row>
    <row r="990" spans="1:4" x14ac:dyDescent="0.3">
      <c r="A990" t="s">
        <v>8219</v>
      </c>
      <c r="B990">
        <v>65</v>
      </c>
      <c r="C990" t="s">
        <v>8221</v>
      </c>
      <c r="D990">
        <v>1</v>
      </c>
    </row>
    <row r="991" spans="1:4" x14ac:dyDescent="0.3">
      <c r="A991" t="s">
        <v>8219</v>
      </c>
      <c r="B991">
        <v>10</v>
      </c>
      <c r="C991" t="s">
        <v>8221</v>
      </c>
      <c r="D991">
        <v>3</v>
      </c>
    </row>
    <row r="992" spans="1:4" x14ac:dyDescent="0.3">
      <c r="A992" t="s">
        <v>8219</v>
      </c>
      <c r="B992">
        <v>76</v>
      </c>
      <c r="C992" t="s">
        <v>8221</v>
      </c>
      <c r="D992">
        <v>1</v>
      </c>
    </row>
    <row r="993" spans="1:4" x14ac:dyDescent="0.3">
      <c r="A993" t="s">
        <v>8219</v>
      </c>
      <c r="B993">
        <v>263</v>
      </c>
      <c r="C993" t="s">
        <v>8221</v>
      </c>
      <c r="D993">
        <v>3</v>
      </c>
    </row>
    <row r="994" spans="1:4" x14ac:dyDescent="0.3">
      <c r="A994" t="s">
        <v>8219</v>
      </c>
      <c r="B994">
        <v>1530</v>
      </c>
      <c r="C994" t="s">
        <v>8221</v>
      </c>
      <c r="D994">
        <v>38</v>
      </c>
    </row>
    <row r="995" spans="1:4" x14ac:dyDescent="0.3">
      <c r="A995" t="s">
        <v>8219</v>
      </c>
      <c r="B995">
        <v>278</v>
      </c>
      <c r="C995" t="s">
        <v>8221</v>
      </c>
      <c r="D995">
        <v>52</v>
      </c>
    </row>
    <row r="996" spans="1:4" x14ac:dyDescent="0.3">
      <c r="A996" t="s">
        <v>8219</v>
      </c>
      <c r="B996">
        <v>350</v>
      </c>
      <c r="C996" t="s">
        <v>8221</v>
      </c>
      <c r="D996">
        <v>2</v>
      </c>
    </row>
    <row r="997" spans="1:4" x14ac:dyDescent="0.3">
      <c r="A997" t="s">
        <v>8219</v>
      </c>
      <c r="B997">
        <v>470</v>
      </c>
      <c r="C997" t="s">
        <v>8221</v>
      </c>
      <c r="D997">
        <v>0</v>
      </c>
    </row>
    <row r="998" spans="1:4" x14ac:dyDescent="0.3">
      <c r="A998" t="s">
        <v>8219</v>
      </c>
      <c r="B998">
        <v>3</v>
      </c>
      <c r="C998" t="s">
        <v>8221</v>
      </c>
      <c r="D998">
        <v>4</v>
      </c>
    </row>
    <row r="999" spans="1:4" x14ac:dyDescent="0.3">
      <c r="A999" t="s">
        <v>8219</v>
      </c>
      <c r="B999">
        <v>8200</v>
      </c>
      <c r="C999" t="s">
        <v>8221</v>
      </c>
      <c r="D999">
        <v>4</v>
      </c>
    </row>
    <row r="1000" spans="1:4" x14ac:dyDescent="0.3">
      <c r="A1000" t="s">
        <v>8219</v>
      </c>
      <c r="B1000">
        <v>8359</v>
      </c>
      <c r="C1000" t="s">
        <v>8221</v>
      </c>
      <c r="D1000">
        <v>18</v>
      </c>
    </row>
    <row r="1001" spans="1:4" x14ac:dyDescent="0.3">
      <c r="A1001" t="s">
        <v>8219</v>
      </c>
      <c r="B1001">
        <v>188</v>
      </c>
      <c r="C1001" t="s">
        <v>8221</v>
      </c>
      <c r="D1001">
        <v>0</v>
      </c>
    </row>
    <row r="1002" spans="1:4" x14ac:dyDescent="0.3">
      <c r="A1002" t="s">
        <v>8219</v>
      </c>
      <c r="B1002">
        <v>48</v>
      </c>
      <c r="C1002" t="s">
        <v>8221</v>
      </c>
      <c r="D1002">
        <v>22</v>
      </c>
    </row>
    <row r="1003" spans="1:4" x14ac:dyDescent="0.3">
      <c r="A1003" t="s">
        <v>8219</v>
      </c>
      <c r="B1003">
        <v>607</v>
      </c>
      <c r="C1003" t="s">
        <v>8221</v>
      </c>
      <c r="D1003">
        <v>49</v>
      </c>
    </row>
    <row r="1004" spans="1:4" x14ac:dyDescent="0.3">
      <c r="A1004" t="s">
        <v>8219</v>
      </c>
      <c r="B1004">
        <v>50</v>
      </c>
      <c r="C1004" t="s">
        <v>8221</v>
      </c>
      <c r="D1004">
        <v>19</v>
      </c>
    </row>
    <row r="1005" spans="1:4" x14ac:dyDescent="0.3">
      <c r="A1005" t="s">
        <v>8219</v>
      </c>
      <c r="B1005">
        <v>55</v>
      </c>
      <c r="C1005" t="s">
        <v>8221</v>
      </c>
      <c r="D1005">
        <v>4</v>
      </c>
    </row>
    <row r="1006" spans="1:4" x14ac:dyDescent="0.3">
      <c r="A1006" t="s">
        <v>8219</v>
      </c>
      <c r="B1006">
        <v>38</v>
      </c>
      <c r="C1006" t="s">
        <v>8221</v>
      </c>
      <c r="D1006">
        <v>4</v>
      </c>
    </row>
    <row r="1007" spans="1:4" x14ac:dyDescent="0.3">
      <c r="A1007" t="s">
        <v>8219</v>
      </c>
      <c r="B1007">
        <v>25</v>
      </c>
      <c r="C1007" t="s">
        <v>8221</v>
      </c>
      <c r="D1007">
        <v>2</v>
      </c>
    </row>
    <row r="1008" spans="1:4" x14ac:dyDescent="0.3">
      <c r="A1008" t="s">
        <v>8219</v>
      </c>
      <c r="B1008">
        <v>46</v>
      </c>
      <c r="C1008" t="s">
        <v>8221</v>
      </c>
      <c r="D1008">
        <v>0</v>
      </c>
    </row>
    <row r="1009" spans="1:4" x14ac:dyDescent="0.3">
      <c r="A1009" t="s">
        <v>8219</v>
      </c>
      <c r="B1009">
        <v>83</v>
      </c>
      <c r="C1009" t="s">
        <v>8221</v>
      </c>
      <c r="D1009">
        <v>0</v>
      </c>
    </row>
    <row r="1010" spans="1:4" x14ac:dyDescent="0.3">
      <c r="A1010" t="s">
        <v>8219</v>
      </c>
      <c r="B1010">
        <v>35</v>
      </c>
      <c r="C1010" t="s">
        <v>8221</v>
      </c>
      <c r="D1010">
        <v>14</v>
      </c>
    </row>
    <row r="1011" spans="1:4" x14ac:dyDescent="0.3">
      <c r="A1011" t="s">
        <v>8219</v>
      </c>
      <c r="B1011">
        <v>25</v>
      </c>
      <c r="C1011" t="s">
        <v>8221</v>
      </c>
      <c r="D1011">
        <v>8</v>
      </c>
    </row>
    <row r="1012" spans="1:4" x14ac:dyDescent="0.3">
      <c r="A1012" t="s">
        <v>8219</v>
      </c>
      <c r="B1012">
        <v>75</v>
      </c>
      <c r="C1012" t="s">
        <v>8221</v>
      </c>
      <c r="D1012">
        <v>0</v>
      </c>
    </row>
    <row r="1013" spans="1:4" x14ac:dyDescent="0.3">
      <c r="A1013" t="s">
        <v>8219</v>
      </c>
      <c r="B1013">
        <v>62</v>
      </c>
      <c r="C1013" t="s">
        <v>8221</v>
      </c>
      <c r="D1013">
        <v>15</v>
      </c>
    </row>
    <row r="1014" spans="1:4" x14ac:dyDescent="0.3">
      <c r="A1014" t="s">
        <v>8219</v>
      </c>
      <c r="B1014">
        <v>160</v>
      </c>
      <c r="C1014" t="s">
        <v>8221</v>
      </c>
      <c r="D1014">
        <v>33</v>
      </c>
    </row>
    <row r="1015" spans="1:4" x14ac:dyDescent="0.3">
      <c r="A1015" t="s">
        <v>8219</v>
      </c>
      <c r="B1015">
        <v>246</v>
      </c>
      <c r="C1015" t="s">
        <v>8221</v>
      </c>
      <c r="D1015">
        <v>2</v>
      </c>
    </row>
    <row r="1016" spans="1:4" x14ac:dyDescent="0.3">
      <c r="A1016" t="s">
        <v>8219</v>
      </c>
      <c r="B1016">
        <v>55</v>
      </c>
      <c r="C1016" t="s">
        <v>8221</v>
      </c>
      <c r="D1016">
        <v>6</v>
      </c>
    </row>
    <row r="1017" spans="1:4" x14ac:dyDescent="0.3">
      <c r="A1017" t="s">
        <v>8219</v>
      </c>
      <c r="B1017">
        <v>23</v>
      </c>
      <c r="C1017" t="s">
        <v>8221</v>
      </c>
      <c r="D1017">
        <v>2</v>
      </c>
    </row>
    <row r="1018" spans="1:4" x14ac:dyDescent="0.3">
      <c r="A1018" t="s">
        <v>8219</v>
      </c>
      <c r="B1018">
        <v>72</v>
      </c>
      <c r="C1018" t="s">
        <v>8221</v>
      </c>
      <c r="D1018">
        <v>0</v>
      </c>
    </row>
    <row r="1019" spans="1:4" x14ac:dyDescent="0.3">
      <c r="A1019" t="s">
        <v>8219</v>
      </c>
      <c r="B1019">
        <v>22</v>
      </c>
      <c r="C1019" t="s">
        <v>8221</v>
      </c>
      <c r="D1019">
        <v>4</v>
      </c>
    </row>
    <row r="1020" spans="1:4" x14ac:dyDescent="0.3">
      <c r="A1020" t="s">
        <v>8219</v>
      </c>
      <c r="B1020">
        <v>14</v>
      </c>
      <c r="C1020" t="s">
        <v>8221</v>
      </c>
      <c r="D1020">
        <v>1</v>
      </c>
    </row>
    <row r="1021" spans="1:4" x14ac:dyDescent="0.3">
      <c r="A1021" t="s">
        <v>8219</v>
      </c>
      <c r="B1021">
        <v>38</v>
      </c>
      <c r="C1021" t="s">
        <v>8221</v>
      </c>
      <c r="D1021">
        <v>3</v>
      </c>
    </row>
    <row r="1022" spans="1:4" x14ac:dyDescent="0.3">
      <c r="A1022" t="s">
        <v>8219</v>
      </c>
      <c r="B1022">
        <v>32</v>
      </c>
      <c r="C1022" t="s">
        <v>8221</v>
      </c>
      <c r="D1022">
        <v>4</v>
      </c>
    </row>
    <row r="1023" spans="1:4" x14ac:dyDescent="0.3">
      <c r="A1023" t="s">
        <v>8219</v>
      </c>
      <c r="B1023">
        <v>63</v>
      </c>
      <c r="C1023" t="s">
        <v>8221</v>
      </c>
      <c r="D1023">
        <v>0</v>
      </c>
    </row>
    <row r="1024" spans="1:4" x14ac:dyDescent="0.3">
      <c r="A1024" t="s">
        <v>8219</v>
      </c>
      <c r="B1024">
        <v>27</v>
      </c>
      <c r="C1024" t="s">
        <v>8221</v>
      </c>
      <c r="D1024">
        <v>4</v>
      </c>
    </row>
    <row r="1025" spans="1:4" x14ac:dyDescent="0.3">
      <c r="A1025" t="s">
        <v>8219</v>
      </c>
      <c r="B1025">
        <v>44</v>
      </c>
      <c r="C1025" t="s">
        <v>8221</v>
      </c>
      <c r="D1025">
        <v>3</v>
      </c>
    </row>
    <row r="1026" spans="1:4" x14ac:dyDescent="0.3">
      <c r="A1026" t="s">
        <v>8219</v>
      </c>
      <c r="B1026">
        <v>38</v>
      </c>
      <c r="C1026" t="s">
        <v>8221</v>
      </c>
      <c r="D1026">
        <v>34</v>
      </c>
    </row>
    <row r="1027" spans="1:4" x14ac:dyDescent="0.3">
      <c r="A1027" t="s">
        <v>8219</v>
      </c>
      <c r="B1027">
        <v>115</v>
      </c>
      <c r="C1027" t="s">
        <v>8221</v>
      </c>
      <c r="D1027">
        <v>2</v>
      </c>
    </row>
    <row r="1028" spans="1:4" x14ac:dyDescent="0.3">
      <c r="A1028" t="s">
        <v>8219</v>
      </c>
      <c r="B1028">
        <v>37</v>
      </c>
      <c r="C1028" t="s">
        <v>8221</v>
      </c>
      <c r="D1028">
        <v>33</v>
      </c>
    </row>
    <row r="1029" spans="1:4" x14ac:dyDescent="0.3">
      <c r="A1029" t="s">
        <v>8219</v>
      </c>
      <c r="B1029">
        <v>99</v>
      </c>
      <c r="C1029" t="s">
        <v>8221</v>
      </c>
      <c r="D1029">
        <v>0</v>
      </c>
    </row>
    <row r="1030" spans="1:4" x14ac:dyDescent="0.3">
      <c r="A1030" t="s">
        <v>8219</v>
      </c>
      <c r="B1030">
        <v>44</v>
      </c>
      <c r="C1030" t="s">
        <v>8221</v>
      </c>
      <c r="D1030">
        <v>0</v>
      </c>
    </row>
    <row r="1031" spans="1:4" x14ac:dyDescent="0.3">
      <c r="A1031" t="s">
        <v>8219</v>
      </c>
      <c r="B1031">
        <v>58</v>
      </c>
      <c r="C1031" t="s">
        <v>8221</v>
      </c>
      <c r="D1031">
        <v>1</v>
      </c>
    </row>
    <row r="1032" spans="1:4" x14ac:dyDescent="0.3">
      <c r="A1032" t="s">
        <v>8219</v>
      </c>
      <c r="B1032">
        <v>191</v>
      </c>
      <c r="C1032" t="s">
        <v>8221</v>
      </c>
      <c r="D1032">
        <v>13</v>
      </c>
    </row>
    <row r="1033" spans="1:4" x14ac:dyDescent="0.3">
      <c r="A1033" t="s">
        <v>8219</v>
      </c>
      <c r="B1033">
        <v>40</v>
      </c>
      <c r="C1033" t="s">
        <v>8221</v>
      </c>
      <c r="D1033">
        <v>2</v>
      </c>
    </row>
    <row r="1034" spans="1:4" x14ac:dyDescent="0.3">
      <c r="A1034" t="s">
        <v>8219</v>
      </c>
      <c r="B1034">
        <v>38</v>
      </c>
      <c r="C1034" t="s">
        <v>8221</v>
      </c>
      <c r="D1034">
        <v>36</v>
      </c>
    </row>
    <row r="1035" spans="1:4" x14ac:dyDescent="0.3">
      <c r="A1035" t="s">
        <v>8219</v>
      </c>
      <c r="B1035">
        <v>39</v>
      </c>
      <c r="C1035" t="s">
        <v>8221</v>
      </c>
      <c r="D1035">
        <v>1</v>
      </c>
    </row>
    <row r="1036" spans="1:4" x14ac:dyDescent="0.3">
      <c r="A1036" t="s">
        <v>8219</v>
      </c>
      <c r="B1036">
        <v>11</v>
      </c>
      <c r="C1036" t="s">
        <v>8221</v>
      </c>
      <c r="D1036">
        <v>15</v>
      </c>
    </row>
    <row r="1037" spans="1:4" x14ac:dyDescent="0.3">
      <c r="A1037" t="s">
        <v>8219</v>
      </c>
      <c r="B1037">
        <v>107</v>
      </c>
      <c r="C1037" t="s">
        <v>8221</v>
      </c>
      <c r="D1037">
        <v>1</v>
      </c>
    </row>
    <row r="1038" spans="1:4" x14ac:dyDescent="0.3">
      <c r="A1038" t="s">
        <v>8219</v>
      </c>
      <c r="B1038">
        <v>147</v>
      </c>
      <c r="C1038" t="s">
        <v>8221</v>
      </c>
      <c r="D1038">
        <v>0</v>
      </c>
    </row>
    <row r="1039" spans="1:4" x14ac:dyDescent="0.3">
      <c r="A1039" t="s">
        <v>8219</v>
      </c>
      <c r="B1039">
        <v>36</v>
      </c>
      <c r="C1039" t="s">
        <v>8221</v>
      </c>
      <c r="D1039">
        <v>1</v>
      </c>
    </row>
    <row r="1040" spans="1:4" x14ac:dyDescent="0.3">
      <c r="A1040" t="s">
        <v>8219</v>
      </c>
      <c r="B1040">
        <v>92</v>
      </c>
      <c r="C1040" t="s">
        <v>8221</v>
      </c>
      <c r="D1040">
        <v>0</v>
      </c>
    </row>
    <row r="1041" spans="1:4" x14ac:dyDescent="0.3">
      <c r="A1041" t="s">
        <v>8219</v>
      </c>
      <c r="B1041">
        <v>35</v>
      </c>
      <c r="C1041" t="s">
        <v>8221</v>
      </c>
      <c r="D1041">
        <v>0</v>
      </c>
    </row>
    <row r="1042" spans="1:4" x14ac:dyDescent="0.3">
      <c r="A1042" t="s">
        <v>8219</v>
      </c>
      <c r="B1042">
        <v>17</v>
      </c>
      <c r="C1042" t="s">
        <v>8221</v>
      </c>
      <c r="D1042">
        <v>1</v>
      </c>
    </row>
    <row r="1043" spans="1:4" x14ac:dyDescent="0.3">
      <c r="A1043" t="s">
        <v>8219</v>
      </c>
      <c r="B1043">
        <v>22</v>
      </c>
      <c r="C1043" t="s">
        <v>8221</v>
      </c>
      <c r="D1043">
        <v>39</v>
      </c>
    </row>
    <row r="1044" spans="1:4" x14ac:dyDescent="0.3">
      <c r="A1044" t="s">
        <v>8219</v>
      </c>
      <c r="B1044">
        <v>69</v>
      </c>
      <c r="C1044" t="s">
        <v>8221</v>
      </c>
      <c r="D1044">
        <v>0</v>
      </c>
    </row>
    <row r="1045" spans="1:4" x14ac:dyDescent="0.3">
      <c r="A1045" t="s">
        <v>8219</v>
      </c>
      <c r="B1045">
        <v>13</v>
      </c>
      <c r="C1045" t="s">
        <v>8221</v>
      </c>
      <c r="D1045">
        <v>0</v>
      </c>
    </row>
    <row r="1046" spans="1:4" x14ac:dyDescent="0.3">
      <c r="A1046" t="s">
        <v>8219</v>
      </c>
      <c r="B1046">
        <v>58</v>
      </c>
      <c r="C1046" t="s">
        <v>8221</v>
      </c>
      <c r="D1046">
        <v>3</v>
      </c>
    </row>
    <row r="1047" spans="1:4" x14ac:dyDescent="0.3">
      <c r="A1047" t="s">
        <v>8219</v>
      </c>
      <c r="B1047">
        <v>44</v>
      </c>
      <c r="C1047" t="s">
        <v>8221</v>
      </c>
      <c r="D1047">
        <v>1</v>
      </c>
    </row>
    <row r="1048" spans="1:4" x14ac:dyDescent="0.3">
      <c r="A1048" t="s">
        <v>8219</v>
      </c>
      <c r="B1048">
        <v>83</v>
      </c>
      <c r="C1048" t="s">
        <v>8221</v>
      </c>
      <c r="D1048">
        <v>13</v>
      </c>
    </row>
    <row r="1049" spans="1:4" x14ac:dyDescent="0.3">
      <c r="A1049" t="s">
        <v>8219</v>
      </c>
      <c r="B1049">
        <v>117</v>
      </c>
      <c r="C1049" t="s">
        <v>8221</v>
      </c>
      <c r="D1049">
        <v>0</v>
      </c>
    </row>
    <row r="1050" spans="1:4" x14ac:dyDescent="0.3">
      <c r="A1050" t="s">
        <v>8219</v>
      </c>
      <c r="B1050">
        <v>32</v>
      </c>
      <c r="C1050" t="s">
        <v>8221</v>
      </c>
      <c r="D1050">
        <v>6</v>
      </c>
    </row>
    <row r="1051" spans="1:4" x14ac:dyDescent="0.3">
      <c r="A1051" t="s">
        <v>8219</v>
      </c>
      <c r="B1051">
        <v>8</v>
      </c>
      <c r="C1051" t="s">
        <v>8221</v>
      </c>
      <c r="D1051">
        <v>0</v>
      </c>
    </row>
    <row r="1052" spans="1:4" x14ac:dyDescent="0.3">
      <c r="A1052" t="s">
        <v>8219</v>
      </c>
      <c r="B1052">
        <v>340</v>
      </c>
      <c r="C1052" t="s">
        <v>8221</v>
      </c>
      <c r="D1052">
        <v>14</v>
      </c>
    </row>
    <row r="1053" spans="1:4" x14ac:dyDescent="0.3">
      <c r="A1053" t="s">
        <v>8219</v>
      </c>
      <c r="B1053">
        <v>7</v>
      </c>
      <c r="C1053" t="s">
        <v>8221</v>
      </c>
      <c r="D1053">
        <v>5</v>
      </c>
    </row>
    <row r="1054" spans="1:4" x14ac:dyDescent="0.3">
      <c r="A1054" t="s">
        <v>8219</v>
      </c>
      <c r="B1054">
        <v>19</v>
      </c>
      <c r="C1054" t="s">
        <v>8221</v>
      </c>
      <c r="D1054">
        <v>6</v>
      </c>
    </row>
    <row r="1055" spans="1:4" x14ac:dyDescent="0.3">
      <c r="A1055" t="s">
        <v>8219</v>
      </c>
      <c r="B1055">
        <v>47</v>
      </c>
      <c r="C1055" t="s">
        <v>8221</v>
      </c>
      <c r="D1055">
        <v>15</v>
      </c>
    </row>
    <row r="1056" spans="1:4" x14ac:dyDescent="0.3">
      <c r="A1056" t="s">
        <v>8219</v>
      </c>
      <c r="B1056">
        <v>13</v>
      </c>
      <c r="C1056" t="s">
        <v>8221</v>
      </c>
      <c r="D1056">
        <v>0</v>
      </c>
    </row>
    <row r="1057" spans="1:4" x14ac:dyDescent="0.3">
      <c r="A1057" t="s">
        <v>8219</v>
      </c>
      <c r="B1057">
        <v>90</v>
      </c>
      <c r="C1057" t="s">
        <v>8221</v>
      </c>
      <c r="D1057">
        <v>1</v>
      </c>
    </row>
    <row r="1058" spans="1:4" x14ac:dyDescent="0.3">
      <c r="A1058" t="s">
        <v>8219</v>
      </c>
      <c r="B1058">
        <v>63</v>
      </c>
      <c r="C1058" t="s">
        <v>8221</v>
      </c>
      <c r="D1058">
        <v>9</v>
      </c>
    </row>
    <row r="1059" spans="1:4" x14ac:dyDescent="0.3">
      <c r="A1059" t="s">
        <v>8219</v>
      </c>
      <c r="B1059">
        <v>26</v>
      </c>
      <c r="C1059" t="s">
        <v>8221</v>
      </c>
      <c r="D1059">
        <v>3</v>
      </c>
    </row>
    <row r="1060" spans="1:4" x14ac:dyDescent="0.3">
      <c r="A1060" t="s">
        <v>8219</v>
      </c>
      <c r="B1060">
        <v>71</v>
      </c>
      <c r="C1060" t="s">
        <v>8221</v>
      </c>
      <c r="D1060">
        <v>3</v>
      </c>
    </row>
    <row r="1061" spans="1:4" x14ac:dyDescent="0.3">
      <c r="A1061" t="s">
        <v>8219</v>
      </c>
      <c r="B1061">
        <v>38</v>
      </c>
      <c r="C1061" t="s">
        <v>8221</v>
      </c>
      <c r="D1061">
        <v>1</v>
      </c>
    </row>
    <row r="1062" spans="1:4" x14ac:dyDescent="0.3">
      <c r="A1062" t="s">
        <v>8219</v>
      </c>
      <c r="B1062">
        <v>859</v>
      </c>
      <c r="C1062" t="s">
        <v>8221</v>
      </c>
      <c r="D1062">
        <v>3</v>
      </c>
    </row>
    <row r="1063" spans="1:4" x14ac:dyDescent="0.3">
      <c r="A1063" t="s">
        <v>8219</v>
      </c>
      <c r="B1063">
        <v>21</v>
      </c>
      <c r="C1063" t="s">
        <v>8221</v>
      </c>
      <c r="D1063">
        <v>0</v>
      </c>
    </row>
    <row r="1064" spans="1:4" x14ac:dyDescent="0.3">
      <c r="A1064" t="s">
        <v>8219</v>
      </c>
      <c r="B1064">
        <v>78</v>
      </c>
      <c r="C1064" t="s">
        <v>8221</v>
      </c>
      <c r="D1064">
        <v>2</v>
      </c>
    </row>
    <row r="1065" spans="1:4" x14ac:dyDescent="0.3">
      <c r="A1065" t="s">
        <v>8219</v>
      </c>
      <c r="B1065">
        <v>53</v>
      </c>
      <c r="C1065" t="s">
        <v>8221</v>
      </c>
      <c r="D1065">
        <v>10</v>
      </c>
    </row>
    <row r="1066" spans="1:4" x14ac:dyDescent="0.3">
      <c r="A1066" t="s">
        <v>8219</v>
      </c>
      <c r="B1066">
        <v>356</v>
      </c>
      <c r="C1066" t="s">
        <v>8221</v>
      </c>
      <c r="D1066">
        <v>60</v>
      </c>
    </row>
    <row r="1067" spans="1:4" x14ac:dyDescent="0.3">
      <c r="A1067" t="s">
        <v>8219</v>
      </c>
      <c r="B1067">
        <v>279</v>
      </c>
      <c r="C1067" t="s">
        <v>8221</v>
      </c>
      <c r="D1067">
        <v>5</v>
      </c>
    </row>
    <row r="1068" spans="1:4" x14ac:dyDescent="0.3">
      <c r="A1068" t="s">
        <v>8219</v>
      </c>
      <c r="B1068">
        <v>266</v>
      </c>
      <c r="C1068" t="s">
        <v>8221</v>
      </c>
      <c r="D1068">
        <v>9</v>
      </c>
    </row>
    <row r="1069" spans="1:4" x14ac:dyDescent="0.3">
      <c r="A1069" t="s">
        <v>8219</v>
      </c>
      <c r="B1069">
        <v>623</v>
      </c>
      <c r="C1069" t="s">
        <v>8221</v>
      </c>
      <c r="D1069">
        <v>13</v>
      </c>
    </row>
    <row r="1070" spans="1:4" x14ac:dyDescent="0.3">
      <c r="A1070" t="s">
        <v>8219</v>
      </c>
      <c r="B1070">
        <v>392</v>
      </c>
      <c r="C1070" t="s">
        <v>8221</v>
      </c>
      <c r="D1070">
        <v>0</v>
      </c>
    </row>
    <row r="1071" spans="1:4" x14ac:dyDescent="0.3">
      <c r="A1071" t="s">
        <v>8219</v>
      </c>
      <c r="B1071">
        <v>3562</v>
      </c>
      <c r="C1071" t="s">
        <v>8221</v>
      </c>
      <c r="D1071">
        <v>8</v>
      </c>
    </row>
    <row r="1072" spans="1:4" x14ac:dyDescent="0.3">
      <c r="A1072" t="s">
        <v>8219</v>
      </c>
      <c r="B1072">
        <v>514</v>
      </c>
      <c r="C1072" t="s">
        <v>8221</v>
      </c>
      <c r="D1072">
        <v>3</v>
      </c>
    </row>
    <row r="1073" spans="1:4" x14ac:dyDescent="0.3">
      <c r="A1073" t="s">
        <v>8219</v>
      </c>
      <c r="B1073">
        <v>88</v>
      </c>
      <c r="C1073" t="s">
        <v>8221</v>
      </c>
      <c r="D1073">
        <v>3</v>
      </c>
    </row>
    <row r="1074" spans="1:4" x14ac:dyDescent="0.3">
      <c r="A1074" t="s">
        <v>8219</v>
      </c>
      <c r="B1074">
        <v>537</v>
      </c>
      <c r="C1074" t="s">
        <v>8221</v>
      </c>
      <c r="D1074">
        <v>0</v>
      </c>
    </row>
    <row r="1075" spans="1:4" x14ac:dyDescent="0.3">
      <c r="A1075" t="s">
        <v>8219</v>
      </c>
      <c r="B1075">
        <v>25</v>
      </c>
      <c r="C1075" t="s">
        <v>8221</v>
      </c>
      <c r="D1075">
        <v>6</v>
      </c>
    </row>
    <row r="1076" spans="1:4" x14ac:dyDescent="0.3">
      <c r="A1076" t="s">
        <v>8219</v>
      </c>
      <c r="B1076">
        <v>3238</v>
      </c>
      <c r="C1076" t="s">
        <v>8221</v>
      </c>
      <c r="D1076">
        <v>4</v>
      </c>
    </row>
    <row r="1077" spans="1:4" x14ac:dyDescent="0.3">
      <c r="A1077" t="s">
        <v>8219</v>
      </c>
      <c r="B1077">
        <v>897</v>
      </c>
      <c r="C1077" t="s">
        <v>8221</v>
      </c>
      <c r="D1077">
        <v>1</v>
      </c>
    </row>
    <row r="1078" spans="1:4" x14ac:dyDescent="0.3">
      <c r="A1078" t="s">
        <v>8219</v>
      </c>
      <c r="B1078">
        <v>878</v>
      </c>
      <c r="C1078" t="s">
        <v>8221</v>
      </c>
      <c r="D1078">
        <v>29</v>
      </c>
    </row>
    <row r="1079" spans="1:4" x14ac:dyDescent="0.3">
      <c r="A1079" t="s">
        <v>8219</v>
      </c>
      <c r="B1079">
        <v>115</v>
      </c>
      <c r="C1079" t="s">
        <v>8221</v>
      </c>
      <c r="D1079">
        <v>0</v>
      </c>
    </row>
    <row r="1080" spans="1:4" x14ac:dyDescent="0.3">
      <c r="A1080" t="s">
        <v>8219</v>
      </c>
      <c r="B1080">
        <v>234</v>
      </c>
      <c r="C1080" t="s">
        <v>8221</v>
      </c>
      <c r="D1080">
        <v>4</v>
      </c>
    </row>
    <row r="1081" spans="1:4" x14ac:dyDescent="0.3">
      <c r="A1081" t="s">
        <v>8219</v>
      </c>
      <c r="B1081">
        <v>4330</v>
      </c>
      <c r="C1081" t="s">
        <v>8221</v>
      </c>
      <c r="D1081">
        <v>5</v>
      </c>
    </row>
    <row r="1082" spans="1:4" x14ac:dyDescent="0.3">
      <c r="A1082" t="s">
        <v>8219</v>
      </c>
      <c r="B1082">
        <v>651</v>
      </c>
      <c r="C1082" t="s">
        <v>8221</v>
      </c>
      <c r="D1082">
        <v>4</v>
      </c>
    </row>
    <row r="1083" spans="1:4" x14ac:dyDescent="0.3">
      <c r="A1083" t="s">
        <v>8219</v>
      </c>
      <c r="B1083">
        <v>251</v>
      </c>
      <c r="C1083" t="s">
        <v>8221</v>
      </c>
      <c r="D1083">
        <v>5</v>
      </c>
    </row>
    <row r="1084" spans="1:4" x14ac:dyDescent="0.3">
      <c r="A1084" t="s">
        <v>8219</v>
      </c>
      <c r="B1084">
        <v>263</v>
      </c>
      <c r="C1084" t="s">
        <v>8221</v>
      </c>
      <c r="D1084">
        <v>1</v>
      </c>
    </row>
    <row r="1085" spans="1:4" x14ac:dyDescent="0.3">
      <c r="A1085" t="s">
        <v>8219</v>
      </c>
      <c r="B1085">
        <v>28</v>
      </c>
      <c r="C1085" t="s">
        <v>8221</v>
      </c>
      <c r="D1085">
        <v>1</v>
      </c>
    </row>
    <row r="1086" spans="1:4" x14ac:dyDescent="0.3">
      <c r="A1086" t="s">
        <v>8219</v>
      </c>
      <c r="B1086">
        <v>721</v>
      </c>
      <c r="C1086" t="s">
        <v>8221</v>
      </c>
      <c r="D1086">
        <v>0</v>
      </c>
    </row>
    <row r="1087" spans="1:4" x14ac:dyDescent="0.3">
      <c r="A1087" t="s">
        <v>8219</v>
      </c>
      <c r="B1087">
        <v>50</v>
      </c>
      <c r="C1087" t="s">
        <v>8221</v>
      </c>
      <c r="D1087">
        <v>14</v>
      </c>
    </row>
    <row r="1088" spans="1:4" x14ac:dyDescent="0.3">
      <c r="A1088" t="s">
        <v>8219</v>
      </c>
      <c r="B1088">
        <v>73</v>
      </c>
      <c r="C1088" t="s">
        <v>8221</v>
      </c>
      <c r="D1088">
        <v>3</v>
      </c>
    </row>
    <row r="1089" spans="1:4" x14ac:dyDescent="0.3">
      <c r="A1089" t="s">
        <v>8219</v>
      </c>
      <c r="B1089">
        <v>27</v>
      </c>
      <c r="C1089" t="s">
        <v>8221</v>
      </c>
      <c r="D1089">
        <v>10</v>
      </c>
    </row>
    <row r="1090" spans="1:4" x14ac:dyDescent="0.3">
      <c r="A1090" t="s">
        <v>8219</v>
      </c>
      <c r="B1090">
        <v>34</v>
      </c>
      <c r="C1090" t="s">
        <v>8221</v>
      </c>
      <c r="D1090">
        <v>17</v>
      </c>
    </row>
    <row r="1091" spans="1:4" x14ac:dyDescent="0.3">
      <c r="A1091" t="s">
        <v>8219</v>
      </c>
      <c r="B1091">
        <v>7</v>
      </c>
      <c r="C1091" t="s">
        <v>8221</v>
      </c>
      <c r="D1091">
        <v>2</v>
      </c>
    </row>
    <row r="1092" spans="1:4" x14ac:dyDescent="0.3">
      <c r="A1092" t="s">
        <v>8219</v>
      </c>
      <c r="B1092">
        <v>24</v>
      </c>
      <c r="C1092" t="s">
        <v>8221</v>
      </c>
      <c r="D1092">
        <v>0</v>
      </c>
    </row>
    <row r="1093" spans="1:4" x14ac:dyDescent="0.3">
      <c r="A1093" t="s">
        <v>8219</v>
      </c>
      <c r="B1093">
        <v>15</v>
      </c>
      <c r="C1093" t="s">
        <v>8221</v>
      </c>
      <c r="D1093">
        <v>4</v>
      </c>
    </row>
    <row r="1094" spans="1:4" x14ac:dyDescent="0.3">
      <c r="A1094" t="s">
        <v>8219</v>
      </c>
      <c r="B1094">
        <v>72</v>
      </c>
      <c r="C1094" t="s">
        <v>8221</v>
      </c>
      <c r="D1094">
        <v>12</v>
      </c>
    </row>
    <row r="1095" spans="1:4" x14ac:dyDescent="0.3">
      <c r="A1095" t="s">
        <v>8219</v>
      </c>
      <c r="B1095">
        <v>120</v>
      </c>
      <c r="C1095" t="s">
        <v>8221</v>
      </c>
      <c r="D1095">
        <v>3</v>
      </c>
    </row>
    <row r="1096" spans="1:4" x14ac:dyDescent="0.3">
      <c r="A1096" t="s">
        <v>8219</v>
      </c>
      <c r="B1096">
        <v>123</v>
      </c>
      <c r="C1096" t="s">
        <v>8221</v>
      </c>
      <c r="D1096">
        <v>12</v>
      </c>
    </row>
    <row r="1097" spans="1:4" x14ac:dyDescent="0.3">
      <c r="A1097" t="s">
        <v>8219</v>
      </c>
      <c r="B1097">
        <v>1</v>
      </c>
      <c r="C1097" t="s">
        <v>8221</v>
      </c>
      <c r="D1097">
        <v>0</v>
      </c>
    </row>
    <row r="1098" spans="1:4" x14ac:dyDescent="0.3">
      <c r="A1098" t="s">
        <v>8219</v>
      </c>
      <c r="B1098">
        <v>24</v>
      </c>
      <c r="C1098" t="s">
        <v>8221</v>
      </c>
      <c r="D1098">
        <v>7</v>
      </c>
    </row>
    <row r="1099" spans="1:4" x14ac:dyDescent="0.3">
      <c r="A1099" t="s">
        <v>8219</v>
      </c>
      <c r="B1099">
        <v>33</v>
      </c>
      <c r="C1099" t="s">
        <v>8221</v>
      </c>
      <c r="D1099">
        <v>2</v>
      </c>
    </row>
    <row r="1100" spans="1:4" x14ac:dyDescent="0.3">
      <c r="A1100" t="s">
        <v>8219</v>
      </c>
      <c r="B1100">
        <v>14</v>
      </c>
      <c r="C1100" t="s">
        <v>8221</v>
      </c>
      <c r="D1100">
        <v>1</v>
      </c>
    </row>
    <row r="1101" spans="1:4" x14ac:dyDescent="0.3">
      <c r="A1101" t="s">
        <v>8219</v>
      </c>
      <c r="B1101">
        <v>9</v>
      </c>
      <c r="C1101" t="s">
        <v>8221</v>
      </c>
      <c r="D1101">
        <v>4</v>
      </c>
    </row>
    <row r="1102" spans="1:4" x14ac:dyDescent="0.3">
      <c r="A1102" t="s">
        <v>8219</v>
      </c>
      <c r="B1102">
        <v>76</v>
      </c>
      <c r="C1102" t="s">
        <v>8221</v>
      </c>
      <c r="D1102">
        <v>4</v>
      </c>
    </row>
    <row r="1103" spans="1:4" x14ac:dyDescent="0.3">
      <c r="A1103" t="s">
        <v>8219</v>
      </c>
      <c r="B1103">
        <v>19</v>
      </c>
      <c r="C1103" t="s">
        <v>8221</v>
      </c>
      <c r="D1103">
        <v>17</v>
      </c>
    </row>
    <row r="1104" spans="1:4" x14ac:dyDescent="0.3">
      <c r="A1104" t="s">
        <v>8219</v>
      </c>
      <c r="B1104">
        <v>69</v>
      </c>
      <c r="C1104" t="s">
        <v>8221</v>
      </c>
      <c r="D1104">
        <v>7</v>
      </c>
    </row>
    <row r="1105" spans="1:4" x14ac:dyDescent="0.3">
      <c r="A1105" t="s">
        <v>8219</v>
      </c>
      <c r="B1105">
        <v>218</v>
      </c>
      <c r="C1105" t="s">
        <v>8221</v>
      </c>
      <c r="D1105">
        <v>2</v>
      </c>
    </row>
    <row r="1106" spans="1:4" x14ac:dyDescent="0.3">
      <c r="A1106" t="s">
        <v>8219</v>
      </c>
      <c r="B1106">
        <v>30</v>
      </c>
      <c r="C1106" t="s">
        <v>8221</v>
      </c>
      <c r="D1106">
        <v>5</v>
      </c>
    </row>
    <row r="1107" spans="1:4" x14ac:dyDescent="0.3">
      <c r="A1107" t="s">
        <v>8219</v>
      </c>
      <c r="B1107">
        <v>100</v>
      </c>
      <c r="C1107" t="s">
        <v>8221</v>
      </c>
      <c r="D1107">
        <v>1</v>
      </c>
    </row>
    <row r="1108" spans="1:4" x14ac:dyDescent="0.3">
      <c r="A1108" t="s">
        <v>8219</v>
      </c>
      <c r="B1108">
        <v>296</v>
      </c>
      <c r="C1108" t="s">
        <v>8221</v>
      </c>
      <c r="D1108">
        <v>1</v>
      </c>
    </row>
    <row r="1109" spans="1:4" x14ac:dyDescent="0.3">
      <c r="A1109" t="s">
        <v>8219</v>
      </c>
      <c r="B1109">
        <v>1204</v>
      </c>
      <c r="C1109" t="s">
        <v>8221</v>
      </c>
      <c r="D1109">
        <v>14</v>
      </c>
    </row>
    <row r="1110" spans="1:4" x14ac:dyDescent="0.3">
      <c r="A1110" t="s">
        <v>8219</v>
      </c>
      <c r="B1110">
        <v>321</v>
      </c>
      <c r="C1110" t="s">
        <v>8221</v>
      </c>
      <c r="D1110">
        <v>26</v>
      </c>
    </row>
    <row r="1111" spans="1:4" x14ac:dyDescent="0.3">
      <c r="A1111" t="s">
        <v>8219</v>
      </c>
      <c r="B1111">
        <v>301</v>
      </c>
      <c r="C1111" t="s">
        <v>8221</v>
      </c>
      <c r="D1111">
        <v>2</v>
      </c>
    </row>
    <row r="1112" spans="1:4" x14ac:dyDescent="0.3">
      <c r="A1112" t="s">
        <v>8219</v>
      </c>
      <c r="B1112">
        <v>144</v>
      </c>
      <c r="C1112" t="s">
        <v>8221</v>
      </c>
      <c r="D1112">
        <v>1</v>
      </c>
    </row>
    <row r="1113" spans="1:4" x14ac:dyDescent="0.3">
      <c r="A1113" t="s">
        <v>8219</v>
      </c>
      <c r="B1113">
        <v>539</v>
      </c>
      <c r="C1113" t="s">
        <v>8221</v>
      </c>
      <c r="D1113">
        <v>3</v>
      </c>
    </row>
    <row r="1114" spans="1:4" x14ac:dyDescent="0.3">
      <c r="A1114" t="s">
        <v>8219</v>
      </c>
      <c r="B1114">
        <v>498</v>
      </c>
      <c r="C1114" t="s">
        <v>8221</v>
      </c>
      <c r="D1114">
        <v>7</v>
      </c>
    </row>
    <row r="1115" spans="1:4" x14ac:dyDescent="0.3">
      <c r="A1115" t="s">
        <v>8219</v>
      </c>
      <c r="B1115">
        <v>1113</v>
      </c>
      <c r="C1115" t="s">
        <v>8221</v>
      </c>
      <c r="D1115">
        <v>9</v>
      </c>
    </row>
    <row r="1116" spans="1:4" x14ac:dyDescent="0.3">
      <c r="A1116" t="s">
        <v>8219</v>
      </c>
      <c r="B1116">
        <v>988</v>
      </c>
      <c r="C1116" t="s">
        <v>8221</v>
      </c>
      <c r="D1116">
        <v>20</v>
      </c>
    </row>
    <row r="1117" spans="1:4" x14ac:dyDescent="0.3">
      <c r="A1117" t="s">
        <v>8219</v>
      </c>
      <c r="B1117">
        <v>391</v>
      </c>
      <c r="C1117" t="s">
        <v>8221</v>
      </c>
      <c r="D1117">
        <v>6</v>
      </c>
    </row>
    <row r="1118" spans="1:4" x14ac:dyDescent="0.3">
      <c r="A1118" t="s">
        <v>8219</v>
      </c>
      <c r="B1118">
        <v>28</v>
      </c>
      <c r="C1118" t="s">
        <v>8221</v>
      </c>
      <c r="D1118">
        <v>13</v>
      </c>
    </row>
    <row r="1119" spans="1:4" x14ac:dyDescent="0.3">
      <c r="A1119" t="s">
        <v>8219</v>
      </c>
      <c r="B1119">
        <v>147</v>
      </c>
      <c r="C1119" t="s">
        <v>8221</v>
      </c>
      <c r="D1119">
        <v>1</v>
      </c>
    </row>
    <row r="1120" spans="1:4" x14ac:dyDescent="0.3">
      <c r="A1120" t="s">
        <v>8219</v>
      </c>
      <c r="B1120">
        <v>680</v>
      </c>
      <c r="C1120" t="s">
        <v>8221</v>
      </c>
      <c r="D1120">
        <v>202</v>
      </c>
    </row>
    <row r="1121" spans="1:4" x14ac:dyDescent="0.3">
      <c r="A1121" t="s">
        <v>8219</v>
      </c>
      <c r="B1121">
        <v>983</v>
      </c>
      <c r="C1121" t="s">
        <v>8221</v>
      </c>
      <c r="D1121">
        <v>0</v>
      </c>
    </row>
    <row r="1122" spans="1:4" x14ac:dyDescent="0.3">
      <c r="A1122" t="s">
        <v>8219</v>
      </c>
      <c r="B1122">
        <v>79</v>
      </c>
      <c r="C1122" t="s">
        <v>8221</v>
      </c>
      <c r="D1122">
        <v>1</v>
      </c>
    </row>
    <row r="1123" spans="1:4" x14ac:dyDescent="0.3">
      <c r="A1123" t="s">
        <v>8219</v>
      </c>
      <c r="B1123">
        <v>426</v>
      </c>
      <c r="C1123" t="s">
        <v>8221</v>
      </c>
      <c r="D1123">
        <v>0</v>
      </c>
    </row>
    <row r="1124" spans="1:4" x14ac:dyDescent="0.3">
      <c r="A1124" t="s">
        <v>8219</v>
      </c>
      <c r="B1124">
        <v>96</v>
      </c>
      <c r="C1124" t="s">
        <v>8221</v>
      </c>
      <c r="D1124">
        <v>2</v>
      </c>
    </row>
    <row r="1125" spans="1:4" x14ac:dyDescent="0.3">
      <c r="A1125" t="s">
        <v>8219</v>
      </c>
      <c r="B1125">
        <v>163</v>
      </c>
      <c r="C1125" t="s">
        <v>8221</v>
      </c>
      <c r="D1125">
        <v>13</v>
      </c>
    </row>
    <row r="1126" spans="1:4" x14ac:dyDescent="0.3">
      <c r="A1126" t="s">
        <v>8219</v>
      </c>
      <c r="B1126">
        <v>2525</v>
      </c>
      <c r="C1126" t="s">
        <v>8221</v>
      </c>
      <c r="D1126">
        <v>9</v>
      </c>
    </row>
    <row r="1127" spans="1:4" x14ac:dyDescent="0.3">
      <c r="A1127" t="s">
        <v>8219</v>
      </c>
      <c r="B1127">
        <v>2035</v>
      </c>
      <c r="C1127" t="s">
        <v>8221</v>
      </c>
      <c r="D1127">
        <v>2</v>
      </c>
    </row>
    <row r="1128" spans="1:4" x14ac:dyDescent="0.3">
      <c r="A1128" t="s">
        <v>8219</v>
      </c>
      <c r="B1128">
        <v>290</v>
      </c>
      <c r="C1128" t="s">
        <v>8221</v>
      </c>
      <c r="D1128">
        <v>0</v>
      </c>
    </row>
    <row r="1129" spans="1:4" x14ac:dyDescent="0.3">
      <c r="A1129" t="s">
        <v>8219</v>
      </c>
      <c r="B1129">
        <v>1980</v>
      </c>
      <c r="C1129" t="s">
        <v>8221</v>
      </c>
      <c r="D1129">
        <v>35</v>
      </c>
    </row>
    <row r="1130" spans="1:4" x14ac:dyDescent="0.3">
      <c r="A1130" t="s">
        <v>8219</v>
      </c>
      <c r="B1130">
        <v>57</v>
      </c>
      <c r="C1130" t="s">
        <v>8221</v>
      </c>
      <c r="D1130">
        <v>2</v>
      </c>
    </row>
    <row r="1131" spans="1:4" x14ac:dyDescent="0.3">
      <c r="A1131" t="s">
        <v>8219</v>
      </c>
      <c r="B1131">
        <v>380</v>
      </c>
      <c r="C1131" t="s">
        <v>8221</v>
      </c>
      <c r="D1131">
        <v>3</v>
      </c>
    </row>
    <row r="1132" spans="1:4" x14ac:dyDescent="0.3">
      <c r="A1132" t="s">
        <v>8219</v>
      </c>
      <c r="B1132">
        <v>128</v>
      </c>
      <c r="C1132" t="s">
        <v>8221</v>
      </c>
      <c r="D1132">
        <v>0</v>
      </c>
    </row>
    <row r="1133" spans="1:4" x14ac:dyDescent="0.3">
      <c r="A1133" t="s">
        <v>8219</v>
      </c>
      <c r="B1133">
        <v>180</v>
      </c>
      <c r="C1133" t="s">
        <v>8221</v>
      </c>
      <c r="D1133">
        <v>1</v>
      </c>
    </row>
    <row r="1134" spans="1:4" x14ac:dyDescent="0.3">
      <c r="A1134" t="s">
        <v>8219</v>
      </c>
      <c r="B1134">
        <v>571</v>
      </c>
      <c r="C1134" t="s">
        <v>8221</v>
      </c>
      <c r="D1134">
        <v>0</v>
      </c>
    </row>
    <row r="1135" spans="1:4" x14ac:dyDescent="0.3">
      <c r="A1135" t="s">
        <v>8219</v>
      </c>
      <c r="B1135">
        <v>480</v>
      </c>
      <c r="C1135" t="s">
        <v>8221</v>
      </c>
      <c r="D1135">
        <v>0</v>
      </c>
    </row>
    <row r="1136" spans="1:4" x14ac:dyDescent="0.3">
      <c r="A1136" t="s">
        <v>8219</v>
      </c>
      <c r="B1136">
        <v>249</v>
      </c>
      <c r="C1136" t="s">
        <v>8221</v>
      </c>
      <c r="D1136">
        <v>3</v>
      </c>
    </row>
    <row r="1137" spans="1:4" x14ac:dyDescent="0.3">
      <c r="A1137" t="s">
        <v>8219</v>
      </c>
      <c r="B1137">
        <v>84</v>
      </c>
      <c r="C1137" t="s">
        <v>8221</v>
      </c>
      <c r="D1137">
        <v>11</v>
      </c>
    </row>
    <row r="1138" spans="1:4" x14ac:dyDescent="0.3">
      <c r="A1138" t="s">
        <v>8219</v>
      </c>
      <c r="B1138">
        <v>197</v>
      </c>
      <c r="C1138" t="s">
        <v>8221</v>
      </c>
      <c r="D1138">
        <v>6</v>
      </c>
    </row>
    <row r="1139" spans="1:4" x14ac:dyDescent="0.3">
      <c r="A1139" t="s">
        <v>8219</v>
      </c>
      <c r="B1139">
        <v>271</v>
      </c>
      <c r="C1139" t="s">
        <v>8221</v>
      </c>
      <c r="D1139">
        <v>0</v>
      </c>
    </row>
    <row r="1140" spans="1:4" x14ac:dyDescent="0.3">
      <c r="A1140" t="s">
        <v>8219</v>
      </c>
      <c r="B1140">
        <v>50</v>
      </c>
      <c r="C1140" t="s">
        <v>8221</v>
      </c>
      <c r="D1140">
        <v>67</v>
      </c>
    </row>
    <row r="1141" spans="1:4" x14ac:dyDescent="0.3">
      <c r="A1141" t="s">
        <v>8219</v>
      </c>
      <c r="B1141">
        <v>169</v>
      </c>
      <c r="C1141" t="s">
        <v>8221</v>
      </c>
      <c r="D1141">
        <v>23</v>
      </c>
    </row>
    <row r="1142" spans="1:4" x14ac:dyDescent="0.3">
      <c r="A1142" t="s">
        <v>8219</v>
      </c>
      <c r="B1142">
        <v>205</v>
      </c>
      <c r="C1142" t="s">
        <v>8221</v>
      </c>
      <c r="D1142">
        <v>72</v>
      </c>
    </row>
    <row r="1143" spans="1:4" x14ac:dyDescent="0.3">
      <c r="A1143" t="s">
        <v>8219</v>
      </c>
      <c r="B1143">
        <v>206</v>
      </c>
      <c r="C1143" t="s">
        <v>8221</v>
      </c>
      <c r="D1143">
        <v>2</v>
      </c>
    </row>
    <row r="1144" spans="1:4" x14ac:dyDescent="0.3">
      <c r="A1144" t="s">
        <v>8219</v>
      </c>
      <c r="B1144">
        <v>84</v>
      </c>
      <c r="C1144" t="s">
        <v>8221</v>
      </c>
      <c r="D1144">
        <v>15</v>
      </c>
    </row>
    <row r="1145" spans="1:4" x14ac:dyDescent="0.3">
      <c r="A1145" t="s">
        <v>8219</v>
      </c>
      <c r="B1145">
        <v>210</v>
      </c>
      <c r="C1145" t="s">
        <v>8221</v>
      </c>
      <c r="D1145">
        <v>1</v>
      </c>
    </row>
    <row r="1146" spans="1:4" x14ac:dyDescent="0.3">
      <c r="A1146" t="s">
        <v>8219</v>
      </c>
      <c r="B1146">
        <v>181</v>
      </c>
      <c r="C1146" t="s">
        <v>8221</v>
      </c>
      <c r="D1146">
        <v>2</v>
      </c>
    </row>
    <row r="1147" spans="1:4" x14ac:dyDescent="0.3">
      <c r="A1147" t="s">
        <v>8219</v>
      </c>
      <c r="B1147">
        <v>60</v>
      </c>
      <c r="C1147" t="s">
        <v>8221</v>
      </c>
      <c r="D1147">
        <v>7</v>
      </c>
    </row>
    <row r="1148" spans="1:4" x14ac:dyDescent="0.3">
      <c r="A1148" t="s">
        <v>8219</v>
      </c>
      <c r="B1148">
        <v>445</v>
      </c>
      <c r="C1148" t="s">
        <v>8221</v>
      </c>
      <c r="D1148">
        <v>16</v>
      </c>
    </row>
    <row r="1149" spans="1:4" x14ac:dyDescent="0.3">
      <c r="A1149" t="s">
        <v>8219</v>
      </c>
      <c r="B1149">
        <v>17</v>
      </c>
      <c r="C1149" t="s">
        <v>8221</v>
      </c>
      <c r="D1149">
        <v>117</v>
      </c>
    </row>
    <row r="1150" spans="1:4" x14ac:dyDescent="0.3">
      <c r="A1150" t="s">
        <v>8219</v>
      </c>
      <c r="B1150">
        <v>194</v>
      </c>
      <c r="C1150" t="s">
        <v>8221</v>
      </c>
      <c r="D1150">
        <v>2</v>
      </c>
    </row>
    <row r="1151" spans="1:4" x14ac:dyDescent="0.3">
      <c r="A1151" t="s">
        <v>8219</v>
      </c>
      <c r="B1151">
        <v>404</v>
      </c>
      <c r="C1151" t="s">
        <v>8221</v>
      </c>
      <c r="D1151">
        <v>7</v>
      </c>
    </row>
    <row r="1152" spans="1:4" x14ac:dyDescent="0.3">
      <c r="A1152" t="s">
        <v>8219</v>
      </c>
      <c r="B1152">
        <v>194</v>
      </c>
      <c r="C1152" t="s">
        <v>8221</v>
      </c>
      <c r="D1152">
        <v>3</v>
      </c>
    </row>
    <row r="1153" spans="1:4" x14ac:dyDescent="0.3">
      <c r="A1153" t="s">
        <v>8219</v>
      </c>
      <c r="B1153">
        <v>902</v>
      </c>
      <c r="C1153" t="s">
        <v>8221</v>
      </c>
      <c r="D1153">
        <v>20</v>
      </c>
    </row>
    <row r="1154" spans="1:4" x14ac:dyDescent="0.3">
      <c r="A1154" t="s">
        <v>8219</v>
      </c>
      <c r="B1154">
        <v>1670</v>
      </c>
      <c r="C1154" t="s">
        <v>8221</v>
      </c>
      <c r="D1154">
        <v>50</v>
      </c>
    </row>
    <row r="1155" spans="1:4" x14ac:dyDescent="0.3">
      <c r="A1155" t="s">
        <v>8219</v>
      </c>
      <c r="B1155">
        <v>1328</v>
      </c>
      <c r="C1155" t="s">
        <v>8221</v>
      </c>
      <c r="D1155">
        <v>2</v>
      </c>
    </row>
    <row r="1156" spans="1:4" x14ac:dyDescent="0.3">
      <c r="A1156" t="s">
        <v>8219</v>
      </c>
      <c r="B1156">
        <v>944</v>
      </c>
      <c r="C1156" t="s">
        <v>8221</v>
      </c>
      <c r="D1156">
        <v>3</v>
      </c>
    </row>
    <row r="1157" spans="1:4" x14ac:dyDescent="0.3">
      <c r="A1157" t="s">
        <v>8219</v>
      </c>
      <c r="B1157">
        <v>147</v>
      </c>
      <c r="C1157" t="s">
        <v>8221</v>
      </c>
      <c r="D1157">
        <v>27</v>
      </c>
    </row>
    <row r="1158" spans="1:4" x14ac:dyDescent="0.3">
      <c r="A1158" t="s">
        <v>8219</v>
      </c>
      <c r="B1158">
        <v>99</v>
      </c>
      <c r="C1158" t="s">
        <v>8221</v>
      </c>
      <c r="D1158">
        <v>7</v>
      </c>
    </row>
    <row r="1159" spans="1:4" x14ac:dyDescent="0.3">
      <c r="A1159" t="s">
        <v>8219</v>
      </c>
      <c r="B1159">
        <v>79</v>
      </c>
      <c r="C1159" t="s">
        <v>8221</v>
      </c>
      <c r="D1159">
        <v>5</v>
      </c>
    </row>
    <row r="1160" spans="1:4" x14ac:dyDescent="0.3">
      <c r="A1160" t="s">
        <v>8219</v>
      </c>
      <c r="B1160">
        <v>75</v>
      </c>
      <c r="C1160" t="s">
        <v>8221</v>
      </c>
      <c r="D1160">
        <v>0</v>
      </c>
    </row>
    <row r="1161" spans="1:4" x14ac:dyDescent="0.3">
      <c r="A1161" t="s">
        <v>8219</v>
      </c>
      <c r="B1161">
        <v>207</v>
      </c>
      <c r="C1161" t="s">
        <v>8221</v>
      </c>
      <c r="D1161">
        <v>3</v>
      </c>
    </row>
    <row r="1162" spans="1:4" x14ac:dyDescent="0.3">
      <c r="A1162" t="s">
        <v>8219</v>
      </c>
      <c r="B1162">
        <v>102</v>
      </c>
      <c r="C1162" t="s">
        <v>8221</v>
      </c>
      <c r="D1162">
        <v>6</v>
      </c>
    </row>
    <row r="1163" spans="1:4" x14ac:dyDescent="0.3">
      <c r="A1163" t="s">
        <v>8219</v>
      </c>
      <c r="B1163">
        <v>32</v>
      </c>
      <c r="C1163" t="s">
        <v>8221</v>
      </c>
      <c r="D1163">
        <v>9</v>
      </c>
    </row>
    <row r="1164" spans="1:4" x14ac:dyDescent="0.3">
      <c r="A1164" t="s">
        <v>8219</v>
      </c>
      <c r="B1164">
        <v>480</v>
      </c>
      <c r="C1164" t="s">
        <v>8221</v>
      </c>
      <c r="D1164">
        <v>3</v>
      </c>
    </row>
    <row r="1165" spans="1:4" x14ac:dyDescent="0.3">
      <c r="A1165" t="s">
        <v>8219</v>
      </c>
      <c r="B1165">
        <v>11</v>
      </c>
      <c r="C1165" t="s">
        <v>8221</v>
      </c>
      <c r="D1165">
        <v>2</v>
      </c>
    </row>
    <row r="1166" spans="1:4" x14ac:dyDescent="0.3">
      <c r="A1166" t="s">
        <v>8219</v>
      </c>
      <c r="B1166">
        <v>12</v>
      </c>
      <c r="C1166" t="s">
        <v>8221</v>
      </c>
      <c r="D1166">
        <v>3</v>
      </c>
    </row>
    <row r="1167" spans="1:4" x14ac:dyDescent="0.3">
      <c r="A1167" t="s">
        <v>8219</v>
      </c>
      <c r="B1167">
        <v>48</v>
      </c>
      <c r="C1167" t="s">
        <v>8221</v>
      </c>
      <c r="D1167">
        <v>45</v>
      </c>
    </row>
    <row r="1168" spans="1:4" x14ac:dyDescent="0.3">
      <c r="A1168" t="s">
        <v>8219</v>
      </c>
      <c r="B1168">
        <v>59</v>
      </c>
      <c r="C1168" t="s">
        <v>8221</v>
      </c>
      <c r="D1168">
        <v>9</v>
      </c>
    </row>
    <row r="1169" spans="1:4" x14ac:dyDescent="0.3">
      <c r="A1169" t="s">
        <v>8219</v>
      </c>
      <c r="B1169">
        <v>79</v>
      </c>
      <c r="C1169" t="s">
        <v>8221</v>
      </c>
      <c r="D1169">
        <v>9</v>
      </c>
    </row>
    <row r="1170" spans="1:4" x14ac:dyDescent="0.3">
      <c r="A1170" t="s">
        <v>8219</v>
      </c>
      <c r="B1170">
        <v>14</v>
      </c>
      <c r="C1170" t="s">
        <v>8221</v>
      </c>
      <c r="D1170">
        <v>21</v>
      </c>
    </row>
    <row r="1171" spans="1:4" x14ac:dyDescent="0.3">
      <c r="A1171" t="s">
        <v>8219</v>
      </c>
      <c r="B1171">
        <v>106</v>
      </c>
      <c r="C1171" t="s">
        <v>8221</v>
      </c>
      <c r="D1171">
        <v>17</v>
      </c>
    </row>
    <row r="1172" spans="1:4" x14ac:dyDescent="0.3">
      <c r="A1172" t="s">
        <v>8219</v>
      </c>
      <c r="B1172">
        <v>25</v>
      </c>
      <c r="C1172" t="s">
        <v>8221</v>
      </c>
      <c r="D1172">
        <v>1</v>
      </c>
    </row>
    <row r="1173" spans="1:4" x14ac:dyDescent="0.3">
      <c r="A1173" t="s">
        <v>8219</v>
      </c>
      <c r="B1173">
        <v>25</v>
      </c>
      <c r="C1173" t="s">
        <v>8221</v>
      </c>
      <c r="D1173">
        <v>1</v>
      </c>
    </row>
    <row r="1174" spans="1:4" x14ac:dyDescent="0.3">
      <c r="A1174" t="s">
        <v>8219</v>
      </c>
      <c r="B1174">
        <v>29</v>
      </c>
      <c r="C1174" t="s">
        <v>8221</v>
      </c>
      <c r="D1174">
        <v>14</v>
      </c>
    </row>
    <row r="1175" spans="1:4" x14ac:dyDescent="0.3">
      <c r="A1175" t="s">
        <v>8219</v>
      </c>
      <c r="B1175">
        <v>43</v>
      </c>
      <c r="C1175" t="s">
        <v>8221</v>
      </c>
      <c r="D1175">
        <v>42</v>
      </c>
    </row>
    <row r="1176" spans="1:4" x14ac:dyDescent="0.3">
      <c r="A1176" t="s">
        <v>8219</v>
      </c>
      <c r="B1176">
        <v>46</v>
      </c>
      <c r="C1176" t="s">
        <v>8221</v>
      </c>
      <c r="D1176">
        <v>27</v>
      </c>
    </row>
    <row r="1177" spans="1:4" x14ac:dyDescent="0.3">
      <c r="A1177" t="s">
        <v>8219</v>
      </c>
      <c r="B1177">
        <v>27</v>
      </c>
      <c r="C1177" t="s">
        <v>8221</v>
      </c>
      <c r="D1177">
        <v>5</v>
      </c>
    </row>
    <row r="1178" spans="1:4" x14ac:dyDescent="0.3">
      <c r="A1178" t="s">
        <v>8219</v>
      </c>
      <c r="B1178">
        <v>112</v>
      </c>
      <c r="C1178" t="s">
        <v>8221</v>
      </c>
      <c r="D1178">
        <v>13</v>
      </c>
    </row>
    <row r="1179" spans="1:4" x14ac:dyDescent="0.3">
      <c r="A1179" t="s">
        <v>8219</v>
      </c>
      <c r="B1179">
        <v>34</v>
      </c>
      <c r="C1179" t="s">
        <v>8221</v>
      </c>
      <c r="D1179">
        <v>12</v>
      </c>
    </row>
    <row r="1180" spans="1:4" x14ac:dyDescent="0.3">
      <c r="A1180" t="s">
        <v>8219</v>
      </c>
      <c r="B1180">
        <v>145</v>
      </c>
      <c r="C1180" t="s">
        <v>8221</v>
      </c>
      <c r="D1180">
        <v>90</v>
      </c>
    </row>
    <row r="1181" spans="1:4" x14ac:dyDescent="0.3">
      <c r="A1181" t="s">
        <v>8219</v>
      </c>
      <c r="B1181">
        <v>19</v>
      </c>
      <c r="C1181" t="s">
        <v>8221</v>
      </c>
      <c r="D1181">
        <v>2</v>
      </c>
    </row>
    <row r="1182" spans="1:4" x14ac:dyDescent="0.3">
      <c r="A1182" t="s">
        <v>8219</v>
      </c>
      <c r="B1182">
        <v>288</v>
      </c>
      <c r="C1182" t="s">
        <v>8221</v>
      </c>
      <c r="D1182">
        <v>5</v>
      </c>
    </row>
    <row r="1183" spans="1:4" x14ac:dyDescent="0.3">
      <c r="A1183" t="s">
        <v>8219</v>
      </c>
      <c r="B1183">
        <v>14</v>
      </c>
      <c r="C1183" t="s">
        <v>8221</v>
      </c>
      <c r="D1183">
        <v>31</v>
      </c>
    </row>
    <row r="1184" spans="1:4" x14ac:dyDescent="0.3">
      <c r="A1184" t="s">
        <v>8219</v>
      </c>
      <c r="B1184">
        <v>7</v>
      </c>
      <c r="C1184" t="s">
        <v>8221</v>
      </c>
      <c r="D1184">
        <v>4</v>
      </c>
    </row>
    <row r="1185" spans="1:4" x14ac:dyDescent="0.3">
      <c r="A1185" t="s">
        <v>8219</v>
      </c>
      <c r="B1185">
        <v>211</v>
      </c>
      <c r="C1185" t="s">
        <v>8221</v>
      </c>
      <c r="D1185">
        <v>29</v>
      </c>
    </row>
    <row r="1186" spans="1:4" x14ac:dyDescent="0.3">
      <c r="A1186" t="s">
        <v>8219</v>
      </c>
      <c r="B1186">
        <v>85</v>
      </c>
      <c r="C1186" t="s">
        <v>8221</v>
      </c>
      <c r="D1186">
        <v>2</v>
      </c>
    </row>
    <row r="1187" spans="1:4" x14ac:dyDescent="0.3">
      <c r="A1187" t="s">
        <v>8219</v>
      </c>
      <c r="B1187">
        <v>103</v>
      </c>
      <c r="C1187" t="s">
        <v>8221</v>
      </c>
      <c r="D1187">
        <v>114</v>
      </c>
    </row>
    <row r="1188" spans="1:4" x14ac:dyDescent="0.3">
      <c r="A1188" t="s">
        <v>8219</v>
      </c>
      <c r="B1188">
        <v>113</v>
      </c>
      <c r="C1188" t="s">
        <v>8221</v>
      </c>
      <c r="D1188">
        <v>1</v>
      </c>
    </row>
    <row r="1189" spans="1:4" x14ac:dyDescent="0.3">
      <c r="A1189" t="s">
        <v>8219</v>
      </c>
      <c r="B1189">
        <v>167</v>
      </c>
      <c r="C1189" t="s">
        <v>8221</v>
      </c>
      <c r="D1189">
        <v>76</v>
      </c>
    </row>
    <row r="1190" spans="1:4" x14ac:dyDescent="0.3">
      <c r="A1190" t="s">
        <v>8219</v>
      </c>
      <c r="B1190">
        <v>73</v>
      </c>
      <c r="C1190" t="s">
        <v>8221</v>
      </c>
      <c r="D1190">
        <v>9</v>
      </c>
    </row>
    <row r="1191" spans="1:4" x14ac:dyDescent="0.3">
      <c r="A1191" t="s">
        <v>8219</v>
      </c>
      <c r="B1191">
        <v>75</v>
      </c>
      <c r="C1191" t="s">
        <v>8221</v>
      </c>
      <c r="D1191">
        <v>37</v>
      </c>
    </row>
    <row r="1192" spans="1:4" x14ac:dyDescent="0.3">
      <c r="A1192" t="s">
        <v>8219</v>
      </c>
      <c r="B1192">
        <v>614</v>
      </c>
      <c r="C1192" t="s">
        <v>8221</v>
      </c>
      <c r="D1192">
        <v>0</v>
      </c>
    </row>
    <row r="1193" spans="1:4" x14ac:dyDescent="0.3">
      <c r="A1193" t="s">
        <v>8219</v>
      </c>
      <c r="B1193">
        <v>107</v>
      </c>
      <c r="C1193" t="s">
        <v>8221</v>
      </c>
      <c r="D1193">
        <v>1</v>
      </c>
    </row>
    <row r="1194" spans="1:4" x14ac:dyDescent="0.3">
      <c r="A1194" t="s">
        <v>8219</v>
      </c>
      <c r="B1194">
        <v>1224</v>
      </c>
      <c r="C1194" t="s">
        <v>8221</v>
      </c>
      <c r="D1194">
        <v>10</v>
      </c>
    </row>
    <row r="1195" spans="1:4" x14ac:dyDescent="0.3">
      <c r="A1195" t="s">
        <v>8219</v>
      </c>
      <c r="B1195">
        <v>104</v>
      </c>
      <c r="C1195" t="s">
        <v>8221</v>
      </c>
      <c r="D1195">
        <v>1</v>
      </c>
    </row>
    <row r="1196" spans="1:4" x14ac:dyDescent="0.3">
      <c r="A1196" t="s">
        <v>8219</v>
      </c>
      <c r="B1196">
        <v>79</v>
      </c>
      <c r="C1196" t="s">
        <v>8221</v>
      </c>
      <c r="D1196">
        <v>2</v>
      </c>
    </row>
    <row r="1197" spans="1:4" x14ac:dyDescent="0.3">
      <c r="A1197" t="s">
        <v>8219</v>
      </c>
      <c r="B1197">
        <v>157</v>
      </c>
      <c r="C1197" t="s">
        <v>8221</v>
      </c>
      <c r="D1197">
        <v>1</v>
      </c>
    </row>
    <row r="1198" spans="1:4" x14ac:dyDescent="0.3">
      <c r="A1198" t="s">
        <v>8219</v>
      </c>
      <c r="B1198">
        <v>50</v>
      </c>
      <c r="C1198" t="s">
        <v>8221</v>
      </c>
      <c r="D1198">
        <v>10</v>
      </c>
    </row>
    <row r="1199" spans="1:4" x14ac:dyDescent="0.3">
      <c r="A1199" t="s">
        <v>8219</v>
      </c>
      <c r="B1199">
        <v>64</v>
      </c>
      <c r="C1199" t="s">
        <v>8221</v>
      </c>
      <c r="D1199">
        <v>9</v>
      </c>
    </row>
    <row r="1200" spans="1:4" x14ac:dyDescent="0.3">
      <c r="A1200" t="s">
        <v>8219</v>
      </c>
      <c r="B1200">
        <v>200</v>
      </c>
      <c r="C1200" t="s">
        <v>8221</v>
      </c>
      <c r="D1200">
        <v>19</v>
      </c>
    </row>
    <row r="1201" spans="1:4" x14ac:dyDescent="0.3">
      <c r="A1201" t="s">
        <v>8219</v>
      </c>
      <c r="B1201">
        <v>22</v>
      </c>
      <c r="C1201" t="s">
        <v>8221</v>
      </c>
      <c r="D1201">
        <v>0</v>
      </c>
    </row>
    <row r="1202" spans="1:4" x14ac:dyDescent="0.3">
      <c r="A1202" t="s">
        <v>8219</v>
      </c>
      <c r="B1202">
        <v>163</v>
      </c>
      <c r="C1202" t="s">
        <v>8221</v>
      </c>
      <c r="D1202">
        <v>4</v>
      </c>
    </row>
    <row r="1203" spans="1:4" x14ac:dyDescent="0.3">
      <c r="A1203" t="s">
        <v>8219</v>
      </c>
      <c r="B1203">
        <v>77</v>
      </c>
      <c r="C1203" t="s">
        <v>8221</v>
      </c>
      <c r="D1203">
        <v>8</v>
      </c>
    </row>
    <row r="1204" spans="1:4" x14ac:dyDescent="0.3">
      <c r="A1204" t="s">
        <v>8219</v>
      </c>
      <c r="B1204">
        <v>89</v>
      </c>
      <c r="C1204" t="s">
        <v>8221</v>
      </c>
      <c r="D1204">
        <v>24</v>
      </c>
    </row>
    <row r="1205" spans="1:4" x14ac:dyDescent="0.3">
      <c r="A1205" t="s">
        <v>8219</v>
      </c>
      <c r="B1205">
        <v>3355</v>
      </c>
      <c r="C1205" t="s">
        <v>8221</v>
      </c>
      <c r="D1205">
        <v>0</v>
      </c>
    </row>
    <row r="1206" spans="1:4" x14ac:dyDescent="0.3">
      <c r="A1206" t="s">
        <v>8219</v>
      </c>
      <c r="B1206">
        <v>537</v>
      </c>
      <c r="C1206" t="s">
        <v>8221</v>
      </c>
      <c r="D1206">
        <v>39</v>
      </c>
    </row>
    <row r="1207" spans="1:4" x14ac:dyDescent="0.3">
      <c r="A1207" t="s">
        <v>8219</v>
      </c>
      <c r="B1207">
        <v>125</v>
      </c>
      <c r="C1207" t="s">
        <v>8221</v>
      </c>
      <c r="D1207">
        <v>6</v>
      </c>
    </row>
    <row r="1208" spans="1:4" x14ac:dyDescent="0.3">
      <c r="A1208" t="s">
        <v>8219</v>
      </c>
      <c r="B1208">
        <v>163</v>
      </c>
      <c r="C1208" t="s">
        <v>8221</v>
      </c>
      <c r="D1208">
        <v>4</v>
      </c>
    </row>
    <row r="1209" spans="1:4" x14ac:dyDescent="0.3">
      <c r="A1209" t="s">
        <v>8219</v>
      </c>
      <c r="B1209">
        <v>283</v>
      </c>
      <c r="C1209" t="s">
        <v>8221</v>
      </c>
      <c r="D1209">
        <v>3</v>
      </c>
    </row>
    <row r="1210" spans="1:4" x14ac:dyDescent="0.3">
      <c r="A1210" t="s">
        <v>8219</v>
      </c>
      <c r="B1210">
        <v>352</v>
      </c>
      <c r="C1210" t="s">
        <v>8221</v>
      </c>
      <c r="D1210">
        <v>53</v>
      </c>
    </row>
    <row r="1211" spans="1:4" x14ac:dyDescent="0.3">
      <c r="A1211" t="s">
        <v>8219</v>
      </c>
      <c r="B1211">
        <v>94</v>
      </c>
      <c r="C1211" t="s">
        <v>8221</v>
      </c>
      <c r="D1211">
        <v>1</v>
      </c>
    </row>
    <row r="1212" spans="1:4" x14ac:dyDescent="0.3">
      <c r="A1212" t="s">
        <v>8219</v>
      </c>
      <c r="B1212">
        <v>67</v>
      </c>
      <c r="C1212" t="s">
        <v>8221</v>
      </c>
      <c r="D1212">
        <v>2</v>
      </c>
    </row>
    <row r="1213" spans="1:4" x14ac:dyDescent="0.3">
      <c r="A1213" t="s">
        <v>8219</v>
      </c>
      <c r="B1213">
        <v>221</v>
      </c>
      <c r="C1213" t="s">
        <v>8221</v>
      </c>
      <c r="D1213">
        <v>25</v>
      </c>
    </row>
    <row r="1214" spans="1:4" x14ac:dyDescent="0.3">
      <c r="A1214" t="s">
        <v>8219</v>
      </c>
      <c r="B1214">
        <v>2165</v>
      </c>
      <c r="C1214" t="s">
        <v>8221</v>
      </c>
      <c r="D1214">
        <v>6</v>
      </c>
    </row>
    <row r="1215" spans="1:4" x14ac:dyDescent="0.3">
      <c r="A1215" t="s">
        <v>8219</v>
      </c>
      <c r="B1215">
        <v>179</v>
      </c>
      <c r="C1215" t="s">
        <v>8221</v>
      </c>
      <c r="D1215">
        <v>0</v>
      </c>
    </row>
    <row r="1216" spans="1:4" x14ac:dyDescent="0.3">
      <c r="A1216" t="s">
        <v>8219</v>
      </c>
      <c r="B1216">
        <v>123</v>
      </c>
      <c r="C1216" t="s">
        <v>8221</v>
      </c>
      <c r="D1216">
        <v>12</v>
      </c>
    </row>
    <row r="1217" spans="1:4" x14ac:dyDescent="0.3">
      <c r="A1217" t="s">
        <v>8219</v>
      </c>
      <c r="B1217">
        <v>1104</v>
      </c>
      <c r="C1217" t="s">
        <v>8221</v>
      </c>
      <c r="D1217">
        <v>0</v>
      </c>
    </row>
    <row r="1218" spans="1:4" x14ac:dyDescent="0.3">
      <c r="A1218" t="s">
        <v>8219</v>
      </c>
      <c r="B1218">
        <v>403</v>
      </c>
      <c r="C1218" t="s">
        <v>8221</v>
      </c>
      <c r="D1218">
        <v>36</v>
      </c>
    </row>
    <row r="1219" spans="1:4" x14ac:dyDescent="0.3">
      <c r="A1219" t="s">
        <v>8219</v>
      </c>
      <c r="B1219">
        <v>109</v>
      </c>
      <c r="C1219" t="s">
        <v>8221</v>
      </c>
      <c r="D1219">
        <v>0</v>
      </c>
    </row>
    <row r="1220" spans="1:4" x14ac:dyDescent="0.3">
      <c r="A1220" t="s">
        <v>8219</v>
      </c>
      <c r="B1220">
        <v>372</v>
      </c>
      <c r="C1220" t="s">
        <v>8221</v>
      </c>
      <c r="D1220">
        <v>2</v>
      </c>
    </row>
    <row r="1221" spans="1:4" x14ac:dyDescent="0.3">
      <c r="A1221" t="s">
        <v>8219</v>
      </c>
      <c r="B1221">
        <v>311</v>
      </c>
      <c r="C1221" t="s">
        <v>8221</v>
      </c>
      <c r="D1221">
        <v>1</v>
      </c>
    </row>
    <row r="1222" spans="1:4" x14ac:dyDescent="0.3">
      <c r="A1222" t="s">
        <v>8219</v>
      </c>
      <c r="B1222">
        <v>61</v>
      </c>
      <c r="C1222" t="s">
        <v>8221</v>
      </c>
      <c r="D1222">
        <v>59</v>
      </c>
    </row>
    <row r="1223" spans="1:4" x14ac:dyDescent="0.3">
      <c r="A1223" t="s">
        <v>8219</v>
      </c>
      <c r="B1223">
        <v>115</v>
      </c>
      <c r="C1223" t="s">
        <v>8221</v>
      </c>
      <c r="D1223">
        <v>1</v>
      </c>
    </row>
    <row r="1224" spans="1:4" x14ac:dyDescent="0.3">
      <c r="A1224" t="s">
        <v>8219</v>
      </c>
      <c r="B1224">
        <v>111</v>
      </c>
      <c r="C1224" t="s">
        <v>8221</v>
      </c>
      <c r="D1224">
        <v>31</v>
      </c>
    </row>
    <row r="1225" spans="1:4" x14ac:dyDescent="0.3">
      <c r="A1225" t="s">
        <v>8219</v>
      </c>
      <c r="B1225">
        <v>337</v>
      </c>
      <c r="C1225" t="s">
        <v>8221</v>
      </c>
      <c r="D1225">
        <v>18</v>
      </c>
    </row>
    <row r="1226" spans="1:4" x14ac:dyDescent="0.3">
      <c r="A1226" t="s">
        <v>8219</v>
      </c>
      <c r="B1226">
        <v>9</v>
      </c>
      <c r="C1226" t="s">
        <v>8221</v>
      </c>
      <c r="D1226">
        <v>10</v>
      </c>
    </row>
    <row r="1227" spans="1:4" x14ac:dyDescent="0.3">
      <c r="A1227" t="s">
        <v>8219</v>
      </c>
      <c r="B1227">
        <v>120</v>
      </c>
      <c r="C1227" t="s">
        <v>8221</v>
      </c>
      <c r="D1227">
        <v>0</v>
      </c>
    </row>
    <row r="1228" spans="1:4" x14ac:dyDescent="0.3">
      <c r="A1228" t="s">
        <v>8219</v>
      </c>
      <c r="B1228">
        <v>102</v>
      </c>
      <c r="C1228" t="s">
        <v>8221</v>
      </c>
      <c r="D1228">
        <v>14</v>
      </c>
    </row>
    <row r="1229" spans="1:4" x14ac:dyDescent="0.3">
      <c r="A1229" t="s">
        <v>8219</v>
      </c>
      <c r="B1229">
        <v>186</v>
      </c>
      <c r="C1229" t="s">
        <v>8221</v>
      </c>
      <c r="D1229">
        <v>2</v>
      </c>
    </row>
    <row r="1230" spans="1:4" x14ac:dyDescent="0.3">
      <c r="A1230" t="s">
        <v>8219</v>
      </c>
      <c r="B1230">
        <v>15</v>
      </c>
      <c r="C1230" t="s">
        <v>8221</v>
      </c>
      <c r="D1230">
        <v>1</v>
      </c>
    </row>
    <row r="1231" spans="1:4" x14ac:dyDescent="0.3">
      <c r="A1231" t="s">
        <v>8219</v>
      </c>
      <c r="B1231">
        <v>67</v>
      </c>
      <c r="C1231" t="s">
        <v>8221</v>
      </c>
      <c r="D1231">
        <v>3</v>
      </c>
    </row>
    <row r="1232" spans="1:4" x14ac:dyDescent="0.3">
      <c r="A1232" t="s">
        <v>8219</v>
      </c>
      <c r="B1232">
        <v>130</v>
      </c>
      <c r="C1232" t="s">
        <v>8221</v>
      </c>
      <c r="D1232">
        <v>0</v>
      </c>
    </row>
    <row r="1233" spans="1:4" x14ac:dyDescent="0.3">
      <c r="A1233" t="s">
        <v>8219</v>
      </c>
      <c r="B1233">
        <v>16</v>
      </c>
      <c r="C1233" t="s">
        <v>8221</v>
      </c>
      <c r="D1233">
        <v>2</v>
      </c>
    </row>
    <row r="1234" spans="1:4" x14ac:dyDescent="0.3">
      <c r="A1234" t="s">
        <v>8219</v>
      </c>
      <c r="B1234">
        <v>67</v>
      </c>
      <c r="C1234" t="s">
        <v>8221</v>
      </c>
      <c r="D1234">
        <v>0</v>
      </c>
    </row>
    <row r="1235" spans="1:4" x14ac:dyDescent="0.3">
      <c r="A1235" t="s">
        <v>8219</v>
      </c>
      <c r="B1235">
        <v>124</v>
      </c>
      <c r="C1235" t="s">
        <v>8221</v>
      </c>
      <c r="D1235">
        <v>12</v>
      </c>
    </row>
    <row r="1236" spans="1:4" x14ac:dyDescent="0.3">
      <c r="A1236" t="s">
        <v>8219</v>
      </c>
      <c r="B1236">
        <v>80</v>
      </c>
      <c r="C1236" t="s">
        <v>8221</v>
      </c>
      <c r="D1236">
        <v>1</v>
      </c>
    </row>
    <row r="1237" spans="1:4" x14ac:dyDescent="0.3">
      <c r="A1237" t="s">
        <v>8219</v>
      </c>
      <c r="B1237">
        <v>282</v>
      </c>
      <c r="C1237" t="s">
        <v>8221</v>
      </c>
      <c r="D1237">
        <v>8</v>
      </c>
    </row>
    <row r="1238" spans="1:4" x14ac:dyDescent="0.3">
      <c r="A1238" t="s">
        <v>8219</v>
      </c>
      <c r="B1238">
        <v>68</v>
      </c>
      <c r="C1238" t="s">
        <v>8221</v>
      </c>
      <c r="D1238">
        <v>2</v>
      </c>
    </row>
    <row r="1239" spans="1:4" x14ac:dyDescent="0.3">
      <c r="A1239" t="s">
        <v>8219</v>
      </c>
      <c r="B1239">
        <v>86</v>
      </c>
      <c r="C1239" t="s">
        <v>8221</v>
      </c>
      <c r="D1239">
        <v>31</v>
      </c>
    </row>
    <row r="1240" spans="1:4" x14ac:dyDescent="0.3">
      <c r="A1240" t="s">
        <v>8219</v>
      </c>
      <c r="B1240">
        <v>115</v>
      </c>
      <c r="C1240" t="s">
        <v>8221</v>
      </c>
      <c r="D1240">
        <v>5</v>
      </c>
    </row>
    <row r="1241" spans="1:4" x14ac:dyDescent="0.3">
      <c r="A1241" t="s">
        <v>8219</v>
      </c>
      <c r="B1241">
        <v>75</v>
      </c>
      <c r="C1241" t="s">
        <v>8221</v>
      </c>
      <c r="D1241">
        <v>1</v>
      </c>
    </row>
    <row r="1242" spans="1:4" x14ac:dyDescent="0.3">
      <c r="A1242" t="s">
        <v>8219</v>
      </c>
      <c r="B1242">
        <v>43</v>
      </c>
      <c r="C1242" t="s">
        <v>8221</v>
      </c>
      <c r="D1242">
        <v>12</v>
      </c>
    </row>
    <row r="1243" spans="1:4" x14ac:dyDescent="0.3">
      <c r="A1243" t="s">
        <v>8219</v>
      </c>
      <c r="B1243">
        <v>48</v>
      </c>
      <c r="C1243" t="s">
        <v>8221</v>
      </c>
      <c r="D1243">
        <v>4</v>
      </c>
    </row>
    <row r="1244" spans="1:4" x14ac:dyDescent="0.3">
      <c r="A1244" t="s">
        <v>8219</v>
      </c>
      <c r="B1244">
        <v>52</v>
      </c>
      <c r="C1244" t="s">
        <v>8221</v>
      </c>
      <c r="D1244">
        <v>0</v>
      </c>
    </row>
    <row r="1245" spans="1:4" x14ac:dyDescent="0.3">
      <c r="A1245" t="s">
        <v>8219</v>
      </c>
      <c r="B1245">
        <v>43</v>
      </c>
      <c r="C1245" t="s">
        <v>8221</v>
      </c>
      <c r="D1245">
        <v>7</v>
      </c>
    </row>
    <row r="1246" spans="1:4" x14ac:dyDescent="0.3">
      <c r="A1246" t="s">
        <v>8219</v>
      </c>
      <c r="B1246">
        <v>58</v>
      </c>
      <c r="C1246" t="s">
        <v>8221</v>
      </c>
      <c r="D1246">
        <v>2</v>
      </c>
    </row>
    <row r="1247" spans="1:4" x14ac:dyDescent="0.3">
      <c r="A1247" t="s">
        <v>8219</v>
      </c>
      <c r="B1247">
        <v>47</v>
      </c>
      <c r="C1247" t="s">
        <v>8221</v>
      </c>
      <c r="D1247">
        <v>1</v>
      </c>
    </row>
    <row r="1248" spans="1:4" x14ac:dyDescent="0.3">
      <c r="A1248" t="s">
        <v>8219</v>
      </c>
      <c r="B1248">
        <v>36</v>
      </c>
      <c r="C1248" t="s">
        <v>8221</v>
      </c>
      <c r="D1248">
        <v>4</v>
      </c>
    </row>
    <row r="1249" spans="1:4" x14ac:dyDescent="0.3">
      <c r="A1249" t="s">
        <v>8219</v>
      </c>
      <c r="B1249">
        <v>17</v>
      </c>
      <c r="C1249" t="s">
        <v>8221</v>
      </c>
      <c r="D1249">
        <v>6</v>
      </c>
    </row>
    <row r="1250" spans="1:4" x14ac:dyDescent="0.3">
      <c r="A1250" t="s">
        <v>8219</v>
      </c>
      <c r="B1250">
        <v>104</v>
      </c>
      <c r="C1250" t="s">
        <v>8221</v>
      </c>
      <c r="D1250">
        <v>8</v>
      </c>
    </row>
    <row r="1251" spans="1:4" x14ac:dyDescent="0.3">
      <c r="A1251" t="s">
        <v>8219</v>
      </c>
      <c r="B1251">
        <v>47</v>
      </c>
      <c r="C1251" t="s">
        <v>8221</v>
      </c>
      <c r="D1251">
        <v>14</v>
      </c>
    </row>
    <row r="1252" spans="1:4" x14ac:dyDescent="0.3">
      <c r="A1252" t="s">
        <v>8219</v>
      </c>
      <c r="B1252">
        <v>38</v>
      </c>
      <c r="C1252" t="s">
        <v>8221</v>
      </c>
      <c r="D1252">
        <v>0</v>
      </c>
    </row>
    <row r="1253" spans="1:4" x14ac:dyDescent="0.3">
      <c r="A1253" t="s">
        <v>8219</v>
      </c>
      <c r="B1253">
        <v>81</v>
      </c>
      <c r="C1253" t="s">
        <v>8221</v>
      </c>
      <c r="D1253">
        <v>4</v>
      </c>
    </row>
    <row r="1254" spans="1:4" x14ac:dyDescent="0.3">
      <c r="A1254" t="s">
        <v>8219</v>
      </c>
      <c r="B1254">
        <v>55</v>
      </c>
      <c r="C1254" t="s">
        <v>8221</v>
      </c>
      <c r="D1254">
        <v>0</v>
      </c>
    </row>
    <row r="1255" spans="1:4" x14ac:dyDescent="0.3">
      <c r="A1255" t="s">
        <v>8219</v>
      </c>
      <c r="B1255">
        <v>41</v>
      </c>
      <c r="C1255" t="s">
        <v>8221</v>
      </c>
      <c r="D1255">
        <v>0</v>
      </c>
    </row>
    <row r="1256" spans="1:4" x14ac:dyDescent="0.3">
      <c r="A1256" t="s">
        <v>8219</v>
      </c>
      <c r="B1256">
        <v>79</v>
      </c>
      <c r="C1256" t="s">
        <v>8221</v>
      </c>
      <c r="D1256">
        <v>1</v>
      </c>
    </row>
    <row r="1257" spans="1:4" x14ac:dyDescent="0.3">
      <c r="A1257" t="s">
        <v>8219</v>
      </c>
      <c r="B1257">
        <v>16</v>
      </c>
      <c r="C1257" t="s">
        <v>8221</v>
      </c>
      <c r="D1257">
        <v>1</v>
      </c>
    </row>
    <row r="1258" spans="1:4" x14ac:dyDescent="0.3">
      <c r="A1258" t="s">
        <v>8219</v>
      </c>
      <c r="B1258">
        <v>8</v>
      </c>
      <c r="C1258" t="s">
        <v>8221</v>
      </c>
      <c r="D1258">
        <v>1</v>
      </c>
    </row>
    <row r="1259" spans="1:4" x14ac:dyDescent="0.3">
      <c r="A1259" t="s">
        <v>8219</v>
      </c>
      <c r="B1259">
        <v>95</v>
      </c>
      <c r="C1259" t="s">
        <v>8221</v>
      </c>
      <c r="D1259">
        <v>1</v>
      </c>
    </row>
    <row r="1260" spans="1:4" x14ac:dyDescent="0.3">
      <c r="A1260" t="s">
        <v>8219</v>
      </c>
      <c r="B1260">
        <v>25</v>
      </c>
      <c r="C1260" t="s">
        <v>8221</v>
      </c>
      <c r="D1260">
        <v>4</v>
      </c>
    </row>
    <row r="1261" spans="1:4" x14ac:dyDescent="0.3">
      <c r="A1261" t="s">
        <v>8219</v>
      </c>
      <c r="B1261">
        <v>19</v>
      </c>
      <c r="C1261" t="s">
        <v>8221</v>
      </c>
      <c r="D1261">
        <v>0</v>
      </c>
    </row>
    <row r="1262" spans="1:4" x14ac:dyDescent="0.3">
      <c r="A1262" t="s">
        <v>8219</v>
      </c>
      <c r="B1262">
        <v>90</v>
      </c>
      <c r="C1262" t="s">
        <v>8221</v>
      </c>
      <c r="D1262">
        <v>0</v>
      </c>
    </row>
    <row r="1263" spans="1:4" x14ac:dyDescent="0.3">
      <c r="A1263" t="s">
        <v>8219</v>
      </c>
      <c r="B1263">
        <v>41</v>
      </c>
      <c r="C1263" t="s">
        <v>8221</v>
      </c>
      <c r="D1263">
        <v>2</v>
      </c>
    </row>
    <row r="1264" spans="1:4" x14ac:dyDescent="0.3">
      <c r="A1264" t="s">
        <v>8219</v>
      </c>
      <c r="B1264">
        <v>30</v>
      </c>
      <c r="C1264" t="s">
        <v>8221</v>
      </c>
      <c r="D1264">
        <v>24</v>
      </c>
    </row>
    <row r="1265" spans="1:4" x14ac:dyDescent="0.3">
      <c r="A1265" t="s">
        <v>8219</v>
      </c>
      <c r="B1265">
        <v>38</v>
      </c>
      <c r="C1265" t="s">
        <v>8221</v>
      </c>
      <c r="D1265">
        <v>1</v>
      </c>
    </row>
    <row r="1266" spans="1:4" x14ac:dyDescent="0.3">
      <c r="A1266" t="s">
        <v>8219</v>
      </c>
      <c r="B1266">
        <v>65</v>
      </c>
      <c r="C1266" t="s">
        <v>8221</v>
      </c>
      <c r="D1266">
        <v>2</v>
      </c>
    </row>
    <row r="1267" spans="1:4" x14ac:dyDescent="0.3">
      <c r="A1267" t="s">
        <v>8219</v>
      </c>
      <c r="B1267">
        <v>75</v>
      </c>
      <c r="C1267" t="s">
        <v>8221</v>
      </c>
      <c r="D1267">
        <v>1</v>
      </c>
    </row>
    <row r="1268" spans="1:4" x14ac:dyDescent="0.3">
      <c r="A1268" t="s">
        <v>8219</v>
      </c>
      <c r="B1268">
        <v>16</v>
      </c>
      <c r="C1268" t="s">
        <v>8221</v>
      </c>
      <c r="D1268">
        <v>37</v>
      </c>
    </row>
    <row r="1269" spans="1:4" x14ac:dyDescent="0.3">
      <c r="A1269" t="s">
        <v>8219</v>
      </c>
      <c r="B1269">
        <v>10</v>
      </c>
      <c r="C1269" t="s">
        <v>8221</v>
      </c>
      <c r="D1269">
        <v>5</v>
      </c>
    </row>
    <row r="1270" spans="1:4" x14ac:dyDescent="0.3">
      <c r="A1270" t="s">
        <v>8219</v>
      </c>
      <c r="B1270">
        <v>27</v>
      </c>
      <c r="C1270" t="s">
        <v>8221</v>
      </c>
      <c r="D1270">
        <v>4</v>
      </c>
    </row>
    <row r="1271" spans="1:4" x14ac:dyDescent="0.3">
      <c r="A1271" t="s">
        <v>8219</v>
      </c>
      <c r="B1271">
        <v>259</v>
      </c>
      <c r="C1271" t="s">
        <v>8221</v>
      </c>
      <c r="D1271">
        <v>16</v>
      </c>
    </row>
    <row r="1272" spans="1:4" x14ac:dyDescent="0.3">
      <c r="A1272" t="s">
        <v>8219</v>
      </c>
      <c r="B1272">
        <v>39</v>
      </c>
      <c r="C1272" t="s">
        <v>8221</v>
      </c>
      <c r="D1272">
        <v>9</v>
      </c>
    </row>
    <row r="1273" spans="1:4" x14ac:dyDescent="0.3">
      <c r="A1273" t="s">
        <v>8219</v>
      </c>
      <c r="B1273">
        <v>42</v>
      </c>
      <c r="C1273" t="s">
        <v>8221</v>
      </c>
      <c r="D1273">
        <v>0</v>
      </c>
    </row>
    <row r="1274" spans="1:4" x14ac:dyDescent="0.3">
      <c r="A1274" t="s">
        <v>8219</v>
      </c>
      <c r="B1274">
        <v>10</v>
      </c>
      <c r="C1274" t="s">
        <v>8221</v>
      </c>
      <c r="D1274">
        <v>40</v>
      </c>
    </row>
    <row r="1275" spans="1:4" x14ac:dyDescent="0.3">
      <c r="A1275" t="s">
        <v>8219</v>
      </c>
      <c r="B1275">
        <v>56</v>
      </c>
      <c r="C1275" t="s">
        <v>8221</v>
      </c>
      <c r="D1275">
        <v>0</v>
      </c>
    </row>
    <row r="1276" spans="1:4" x14ac:dyDescent="0.3">
      <c r="A1276" t="s">
        <v>8219</v>
      </c>
      <c r="B1276">
        <v>20</v>
      </c>
      <c r="C1276" t="s">
        <v>8221</v>
      </c>
      <c r="D1276">
        <v>2</v>
      </c>
    </row>
    <row r="1277" spans="1:4" x14ac:dyDescent="0.3">
      <c r="A1277" t="s">
        <v>8219</v>
      </c>
      <c r="B1277">
        <v>170</v>
      </c>
      <c r="C1277" t="s">
        <v>8221</v>
      </c>
      <c r="D1277">
        <v>1</v>
      </c>
    </row>
    <row r="1278" spans="1:4" x14ac:dyDescent="0.3">
      <c r="A1278" t="s">
        <v>8219</v>
      </c>
      <c r="B1278">
        <v>29</v>
      </c>
      <c r="C1278" t="s">
        <v>8221</v>
      </c>
      <c r="D1278">
        <v>9</v>
      </c>
    </row>
    <row r="1279" spans="1:4" x14ac:dyDescent="0.3">
      <c r="A1279" t="s">
        <v>8219</v>
      </c>
      <c r="B1279">
        <v>132</v>
      </c>
      <c r="C1279" t="s">
        <v>8221</v>
      </c>
      <c r="D1279">
        <v>34</v>
      </c>
    </row>
    <row r="1280" spans="1:4" x14ac:dyDescent="0.3">
      <c r="A1280" t="s">
        <v>8219</v>
      </c>
      <c r="B1280">
        <v>27</v>
      </c>
      <c r="C1280" t="s">
        <v>8221</v>
      </c>
      <c r="D1280">
        <v>23</v>
      </c>
    </row>
    <row r="1281" spans="1:4" x14ac:dyDescent="0.3">
      <c r="A1281" t="s">
        <v>8219</v>
      </c>
      <c r="B1281">
        <v>26</v>
      </c>
      <c r="C1281" t="s">
        <v>8221</v>
      </c>
      <c r="D1281">
        <v>19</v>
      </c>
    </row>
    <row r="1282" spans="1:4" x14ac:dyDescent="0.3">
      <c r="A1282" t="s">
        <v>8219</v>
      </c>
      <c r="B1282">
        <v>43</v>
      </c>
      <c r="C1282" t="s">
        <v>8221</v>
      </c>
      <c r="D1282">
        <v>50</v>
      </c>
    </row>
    <row r="1283" spans="1:4" x14ac:dyDescent="0.3">
      <c r="A1283" t="s">
        <v>8219</v>
      </c>
      <c r="B1283">
        <v>80</v>
      </c>
      <c r="C1283" t="s">
        <v>8221</v>
      </c>
      <c r="D1283">
        <v>12</v>
      </c>
    </row>
    <row r="1284" spans="1:4" x14ac:dyDescent="0.3">
      <c r="A1284" t="s">
        <v>8219</v>
      </c>
      <c r="B1284">
        <v>33</v>
      </c>
      <c r="C1284" t="s">
        <v>8221</v>
      </c>
      <c r="D1284">
        <v>8</v>
      </c>
    </row>
    <row r="1285" spans="1:4" x14ac:dyDescent="0.3">
      <c r="A1285" t="s">
        <v>8219</v>
      </c>
      <c r="B1285">
        <v>71</v>
      </c>
      <c r="C1285" t="s">
        <v>8221</v>
      </c>
      <c r="D1285">
        <v>9</v>
      </c>
    </row>
    <row r="1286" spans="1:4" x14ac:dyDescent="0.3">
      <c r="A1286" t="s">
        <v>8219</v>
      </c>
      <c r="B1286">
        <v>81</v>
      </c>
      <c r="C1286" t="s">
        <v>8221</v>
      </c>
      <c r="D1286">
        <v>43</v>
      </c>
    </row>
    <row r="1287" spans="1:4" x14ac:dyDescent="0.3">
      <c r="A1287" t="s">
        <v>8219</v>
      </c>
      <c r="B1287">
        <v>76</v>
      </c>
      <c r="C1287" t="s">
        <v>8221</v>
      </c>
      <c r="D1287">
        <v>28</v>
      </c>
    </row>
    <row r="1288" spans="1:4" x14ac:dyDescent="0.3">
      <c r="A1288" t="s">
        <v>8219</v>
      </c>
      <c r="B1288">
        <v>48</v>
      </c>
      <c r="C1288" t="s">
        <v>8221</v>
      </c>
      <c r="D1288">
        <v>4</v>
      </c>
    </row>
    <row r="1289" spans="1:4" x14ac:dyDescent="0.3">
      <c r="A1289" t="s">
        <v>8219</v>
      </c>
      <c r="B1289">
        <v>61</v>
      </c>
      <c r="C1289" t="s">
        <v>8221</v>
      </c>
      <c r="D1289">
        <v>24</v>
      </c>
    </row>
    <row r="1290" spans="1:4" x14ac:dyDescent="0.3">
      <c r="A1290" t="s">
        <v>8219</v>
      </c>
      <c r="B1290">
        <v>60</v>
      </c>
      <c r="C1290" t="s">
        <v>8221</v>
      </c>
      <c r="D1290">
        <v>2</v>
      </c>
    </row>
    <row r="1291" spans="1:4" x14ac:dyDescent="0.3">
      <c r="A1291" t="s">
        <v>8219</v>
      </c>
      <c r="B1291">
        <v>136</v>
      </c>
      <c r="C1291" t="s">
        <v>8221</v>
      </c>
      <c r="D1291">
        <v>2</v>
      </c>
    </row>
    <row r="1292" spans="1:4" x14ac:dyDescent="0.3">
      <c r="A1292" t="s">
        <v>8219</v>
      </c>
      <c r="B1292">
        <v>14</v>
      </c>
      <c r="C1292" t="s">
        <v>8221</v>
      </c>
      <c r="D1292">
        <v>20</v>
      </c>
    </row>
    <row r="1293" spans="1:4" x14ac:dyDescent="0.3">
      <c r="A1293" t="s">
        <v>8219</v>
      </c>
      <c r="B1293">
        <v>78</v>
      </c>
      <c r="C1293" t="s">
        <v>8221</v>
      </c>
      <c r="D1293">
        <v>1</v>
      </c>
    </row>
    <row r="1294" spans="1:4" x14ac:dyDescent="0.3">
      <c r="A1294" t="s">
        <v>8219</v>
      </c>
      <c r="B1294">
        <v>4</v>
      </c>
      <c r="C1294" t="s">
        <v>8221</v>
      </c>
      <c r="D1294">
        <v>1</v>
      </c>
    </row>
    <row r="1295" spans="1:4" x14ac:dyDescent="0.3">
      <c r="A1295" t="s">
        <v>8219</v>
      </c>
      <c r="B1295">
        <v>11</v>
      </c>
      <c r="C1295" t="s">
        <v>8221</v>
      </c>
      <c r="D1295">
        <v>4</v>
      </c>
    </row>
    <row r="1296" spans="1:4" x14ac:dyDescent="0.3">
      <c r="A1296" t="s">
        <v>8219</v>
      </c>
      <c r="B1296">
        <v>185</v>
      </c>
      <c r="C1296" t="s">
        <v>8221</v>
      </c>
      <c r="D1296">
        <v>1</v>
      </c>
    </row>
    <row r="1297" spans="1:4" x14ac:dyDescent="0.3">
      <c r="A1297" t="s">
        <v>8219</v>
      </c>
      <c r="B1297">
        <v>59</v>
      </c>
      <c r="C1297" t="s">
        <v>8221</v>
      </c>
      <c r="D1297">
        <v>1</v>
      </c>
    </row>
    <row r="1298" spans="1:4" x14ac:dyDescent="0.3">
      <c r="A1298" t="s">
        <v>8219</v>
      </c>
      <c r="B1298">
        <v>27</v>
      </c>
      <c r="C1298" t="s">
        <v>8221</v>
      </c>
      <c r="D1298">
        <v>13</v>
      </c>
    </row>
    <row r="1299" spans="1:4" x14ac:dyDescent="0.3">
      <c r="A1299" t="s">
        <v>8219</v>
      </c>
      <c r="B1299">
        <v>63</v>
      </c>
      <c r="C1299" t="s">
        <v>8221</v>
      </c>
      <c r="D1299">
        <v>1</v>
      </c>
    </row>
    <row r="1300" spans="1:4" x14ac:dyDescent="0.3">
      <c r="A1300" t="s">
        <v>8219</v>
      </c>
      <c r="B1300">
        <v>13</v>
      </c>
      <c r="C1300" t="s">
        <v>8221</v>
      </c>
      <c r="D1300">
        <v>1</v>
      </c>
    </row>
    <row r="1301" spans="1:4" x14ac:dyDescent="0.3">
      <c r="A1301" t="s">
        <v>8219</v>
      </c>
      <c r="B1301">
        <v>13</v>
      </c>
      <c r="C1301" t="s">
        <v>8221</v>
      </c>
      <c r="D1301">
        <v>0</v>
      </c>
    </row>
    <row r="1302" spans="1:4" x14ac:dyDescent="0.3">
      <c r="A1302" t="s">
        <v>8219</v>
      </c>
      <c r="B1302">
        <v>57</v>
      </c>
      <c r="C1302" t="s">
        <v>8221</v>
      </c>
      <c r="D1302">
        <v>3</v>
      </c>
    </row>
    <row r="1303" spans="1:4" x14ac:dyDescent="0.3">
      <c r="A1303" t="s">
        <v>8219</v>
      </c>
      <c r="B1303">
        <v>61</v>
      </c>
      <c r="C1303" t="s">
        <v>8221</v>
      </c>
      <c r="D1303">
        <v>14</v>
      </c>
    </row>
    <row r="1304" spans="1:4" x14ac:dyDescent="0.3">
      <c r="A1304" t="s">
        <v>8219</v>
      </c>
      <c r="B1304">
        <v>65</v>
      </c>
      <c r="C1304" t="s">
        <v>8221</v>
      </c>
      <c r="D1304">
        <v>2</v>
      </c>
    </row>
    <row r="1305" spans="1:4" x14ac:dyDescent="0.3">
      <c r="A1305" t="s">
        <v>8219</v>
      </c>
      <c r="B1305">
        <v>134</v>
      </c>
      <c r="C1305" t="s">
        <v>8221</v>
      </c>
      <c r="D1305">
        <v>5</v>
      </c>
    </row>
    <row r="1306" spans="1:4" x14ac:dyDescent="0.3">
      <c r="A1306" t="s">
        <v>8219</v>
      </c>
      <c r="B1306">
        <v>37</v>
      </c>
      <c r="C1306" t="s">
        <v>8221</v>
      </c>
      <c r="D1306">
        <v>14</v>
      </c>
    </row>
    <row r="1307" spans="1:4" x14ac:dyDescent="0.3">
      <c r="A1307" t="s">
        <v>8219</v>
      </c>
      <c r="B1307">
        <v>37</v>
      </c>
      <c r="C1307" t="s">
        <v>8221</v>
      </c>
      <c r="D1307">
        <v>9</v>
      </c>
    </row>
    <row r="1308" spans="1:4" x14ac:dyDescent="0.3">
      <c r="A1308" t="s">
        <v>8219</v>
      </c>
      <c r="B1308">
        <v>150</v>
      </c>
      <c r="C1308" t="s">
        <v>8221</v>
      </c>
      <c r="D1308">
        <v>8</v>
      </c>
    </row>
    <row r="1309" spans="1:4" x14ac:dyDescent="0.3">
      <c r="A1309" t="s">
        <v>8219</v>
      </c>
      <c r="B1309">
        <v>56</v>
      </c>
      <c r="C1309" t="s">
        <v>8221</v>
      </c>
      <c r="D1309">
        <v>7</v>
      </c>
    </row>
    <row r="1310" spans="1:4" x14ac:dyDescent="0.3">
      <c r="A1310" t="s">
        <v>8219</v>
      </c>
      <c r="B1310">
        <v>18</v>
      </c>
      <c r="C1310" t="s">
        <v>8221</v>
      </c>
      <c r="D1310">
        <v>0</v>
      </c>
    </row>
    <row r="1311" spans="1:4" x14ac:dyDescent="0.3">
      <c r="A1311" t="s">
        <v>8219</v>
      </c>
      <c r="B1311">
        <v>60</v>
      </c>
      <c r="C1311" t="s">
        <v>8221</v>
      </c>
      <c r="D1311">
        <v>84</v>
      </c>
    </row>
    <row r="1312" spans="1:4" x14ac:dyDescent="0.3">
      <c r="A1312" t="s">
        <v>8219</v>
      </c>
      <c r="B1312">
        <v>67</v>
      </c>
      <c r="C1312" t="s">
        <v>8221</v>
      </c>
      <c r="D1312">
        <v>11</v>
      </c>
    </row>
    <row r="1313" spans="1:4" x14ac:dyDescent="0.3">
      <c r="A1313" t="s">
        <v>8219</v>
      </c>
      <c r="B1313">
        <v>35</v>
      </c>
      <c r="C1313" t="s">
        <v>8221</v>
      </c>
      <c r="D1313">
        <v>1</v>
      </c>
    </row>
    <row r="1314" spans="1:4" x14ac:dyDescent="0.3">
      <c r="A1314" t="s">
        <v>8219</v>
      </c>
      <c r="B1314">
        <v>34</v>
      </c>
      <c r="C1314" t="s">
        <v>8221</v>
      </c>
      <c r="D1314">
        <v>4</v>
      </c>
    </row>
    <row r="1315" spans="1:4" x14ac:dyDescent="0.3">
      <c r="A1315" t="s">
        <v>8219</v>
      </c>
      <c r="B1315">
        <v>36</v>
      </c>
      <c r="C1315" t="s">
        <v>8221</v>
      </c>
      <c r="D1315">
        <v>10</v>
      </c>
    </row>
    <row r="1316" spans="1:4" x14ac:dyDescent="0.3">
      <c r="A1316" t="s">
        <v>8219</v>
      </c>
      <c r="B1316">
        <v>18</v>
      </c>
      <c r="C1316" t="s">
        <v>8221</v>
      </c>
      <c r="D1316">
        <v>16</v>
      </c>
    </row>
    <row r="1317" spans="1:4" x14ac:dyDescent="0.3">
      <c r="A1317" t="s">
        <v>8219</v>
      </c>
      <c r="B1317">
        <v>25</v>
      </c>
      <c r="C1317" t="s">
        <v>8221</v>
      </c>
      <c r="D1317">
        <v>2</v>
      </c>
    </row>
    <row r="1318" spans="1:4" x14ac:dyDescent="0.3">
      <c r="A1318" t="s">
        <v>8219</v>
      </c>
      <c r="B1318">
        <v>21</v>
      </c>
      <c r="C1318" t="s">
        <v>8221</v>
      </c>
      <c r="D1318">
        <v>5</v>
      </c>
    </row>
    <row r="1319" spans="1:4" x14ac:dyDescent="0.3">
      <c r="A1319" t="s">
        <v>8219</v>
      </c>
      <c r="B1319">
        <v>151</v>
      </c>
      <c r="C1319" t="s">
        <v>8221</v>
      </c>
      <c r="D1319">
        <v>1</v>
      </c>
    </row>
    <row r="1320" spans="1:4" x14ac:dyDescent="0.3">
      <c r="A1320" t="s">
        <v>8219</v>
      </c>
      <c r="B1320">
        <v>489</v>
      </c>
      <c r="C1320" t="s">
        <v>8221</v>
      </c>
      <c r="D1320">
        <v>31</v>
      </c>
    </row>
    <row r="1321" spans="1:4" x14ac:dyDescent="0.3">
      <c r="A1321" t="s">
        <v>8219</v>
      </c>
      <c r="B1321">
        <v>50</v>
      </c>
      <c r="C1321" t="s">
        <v>8221</v>
      </c>
      <c r="D1321">
        <v>0</v>
      </c>
    </row>
    <row r="1322" spans="1:4" x14ac:dyDescent="0.3">
      <c r="A1322" t="s">
        <v>8219</v>
      </c>
      <c r="B1322">
        <v>321</v>
      </c>
      <c r="C1322" t="s">
        <v>8221</v>
      </c>
      <c r="D1322">
        <v>2</v>
      </c>
    </row>
    <row r="1323" spans="1:4" x14ac:dyDescent="0.3">
      <c r="A1323" t="s">
        <v>8219</v>
      </c>
      <c r="B1323">
        <v>1762</v>
      </c>
      <c r="C1323" t="s">
        <v>8221</v>
      </c>
      <c r="D1323">
        <v>7</v>
      </c>
    </row>
    <row r="1324" spans="1:4" x14ac:dyDescent="0.3">
      <c r="A1324" t="s">
        <v>8219</v>
      </c>
      <c r="B1324">
        <v>385</v>
      </c>
      <c r="C1324" t="s">
        <v>8221</v>
      </c>
      <c r="D1324">
        <v>16</v>
      </c>
    </row>
    <row r="1325" spans="1:4" x14ac:dyDescent="0.3">
      <c r="A1325" t="s">
        <v>8219</v>
      </c>
      <c r="B1325">
        <v>398</v>
      </c>
      <c r="C1325" t="s">
        <v>8221</v>
      </c>
      <c r="D1325">
        <v>4</v>
      </c>
    </row>
    <row r="1326" spans="1:4" x14ac:dyDescent="0.3">
      <c r="A1326" t="s">
        <v>8219</v>
      </c>
      <c r="B1326">
        <v>304</v>
      </c>
      <c r="C1326" t="s">
        <v>8221</v>
      </c>
      <c r="D1326">
        <v>4</v>
      </c>
    </row>
    <row r="1327" spans="1:4" x14ac:dyDescent="0.3">
      <c r="A1327" t="s">
        <v>8219</v>
      </c>
      <c r="B1327">
        <v>676</v>
      </c>
      <c r="C1327" t="s">
        <v>8221</v>
      </c>
      <c r="D1327">
        <v>4</v>
      </c>
    </row>
    <row r="1328" spans="1:4" x14ac:dyDescent="0.3">
      <c r="A1328" t="s">
        <v>8219</v>
      </c>
      <c r="B1328">
        <v>577</v>
      </c>
      <c r="C1328" t="s">
        <v>8221</v>
      </c>
      <c r="D1328">
        <v>3</v>
      </c>
    </row>
    <row r="1329" spans="1:4" x14ac:dyDescent="0.3">
      <c r="A1329" t="s">
        <v>8219</v>
      </c>
      <c r="B1329">
        <v>3663</v>
      </c>
      <c r="C1329" t="s">
        <v>8221</v>
      </c>
      <c r="D1329">
        <v>36</v>
      </c>
    </row>
    <row r="1330" spans="1:4" x14ac:dyDescent="0.3">
      <c r="A1330" t="s">
        <v>8219</v>
      </c>
      <c r="B1330">
        <v>294</v>
      </c>
      <c r="C1330" t="s">
        <v>8221</v>
      </c>
      <c r="D1330">
        <v>1</v>
      </c>
    </row>
    <row r="1331" spans="1:4" x14ac:dyDescent="0.3">
      <c r="A1331" t="s">
        <v>8219</v>
      </c>
      <c r="B1331">
        <v>28</v>
      </c>
      <c r="C1331" t="s">
        <v>8221</v>
      </c>
      <c r="D1331">
        <v>7</v>
      </c>
    </row>
    <row r="1332" spans="1:4" x14ac:dyDescent="0.3">
      <c r="A1332" t="s">
        <v>8219</v>
      </c>
      <c r="B1332">
        <v>100</v>
      </c>
      <c r="C1332" t="s">
        <v>8221</v>
      </c>
      <c r="D1332">
        <v>27</v>
      </c>
    </row>
    <row r="1333" spans="1:4" x14ac:dyDescent="0.3">
      <c r="A1333" t="s">
        <v>8219</v>
      </c>
      <c r="B1333">
        <v>72</v>
      </c>
      <c r="C1333" t="s">
        <v>8221</v>
      </c>
      <c r="D1333">
        <v>1</v>
      </c>
    </row>
    <row r="1334" spans="1:4" x14ac:dyDescent="0.3">
      <c r="A1334" t="s">
        <v>8219</v>
      </c>
      <c r="B1334">
        <v>238</v>
      </c>
      <c r="C1334" t="s">
        <v>8221</v>
      </c>
      <c r="D1334">
        <v>0</v>
      </c>
    </row>
    <row r="1335" spans="1:4" x14ac:dyDescent="0.3">
      <c r="A1335" t="s">
        <v>8219</v>
      </c>
      <c r="B1335">
        <v>159</v>
      </c>
      <c r="C1335" t="s">
        <v>8221</v>
      </c>
      <c r="D1335">
        <v>1</v>
      </c>
    </row>
    <row r="1336" spans="1:4" x14ac:dyDescent="0.3">
      <c r="A1336" t="s">
        <v>8219</v>
      </c>
      <c r="B1336">
        <v>77</v>
      </c>
      <c r="C1336" t="s">
        <v>8221</v>
      </c>
      <c r="D1336">
        <v>3</v>
      </c>
    </row>
    <row r="1337" spans="1:4" x14ac:dyDescent="0.3">
      <c r="A1337" t="s">
        <v>8219</v>
      </c>
      <c r="B1337">
        <v>53</v>
      </c>
      <c r="C1337" t="s">
        <v>8221</v>
      </c>
      <c r="D1337">
        <v>3</v>
      </c>
    </row>
    <row r="1338" spans="1:4" x14ac:dyDescent="0.3">
      <c r="A1338" t="s">
        <v>8219</v>
      </c>
      <c r="B1338">
        <v>1251</v>
      </c>
      <c r="C1338" t="s">
        <v>8221</v>
      </c>
      <c r="D1338">
        <v>3</v>
      </c>
    </row>
    <row r="1339" spans="1:4" x14ac:dyDescent="0.3">
      <c r="A1339" t="s">
        <v>8219</v>
      </c>
      <c r="B1339">
        <v>465</v>
      </c>
      <c r="C1339" t="s">
        <v>8221</v>
      </c>
      <c r="D1339">
        <v>0</v>
      </c>
    </row>
    <row r="1340" spans="1:4" x14ac:dyDescent="0.3">
      <c r="A1340" t="s">
        <v>8219</v>
      </c>
      <c r="B1340">
        <v>74</v>
      </c>
      <c r="C1340" t="s">
        <v>8221</v>
      </c>
      <c r="D1340">
        <v>6</v>
      </c>
    </row>
    <row r="1341" spans="1:4" x14ac:dyDescent="0.3">
      <c r="A1341" t="s">
        <v>8219</v>
      </c>
      <c r="B1341">
        <v>62</v>
      </c>
      <c r="C1341" t="s">
        <v>8221</v>
      </c>
      <c r="D1341">
        <v>17</v>
      </c>
    </row>
    <row r="1342" spans="1:4" x14ac:dyDescent="0.3">
      <c r="A1342" t="s">
        <v>8219</v>
      </c>
      <c r="B1342">
        <v>3468</v>
      </c>
      <c r="C1342" t="s">
        <v>8221</v>
      </c>
      <c r="D1342">
        <v>40</v>
      </c>
    </row>
    <row r="1343" spans="1:4" x14ac:dyDescent="0.3">
      <c r="A1343" t="s">
        <v>8219</v>
      </c>
      <c r="B1343">
        <v>52</v>
      </c>
      <c r="C1343" t="s">
        <v>8221</v>
      </c>
      <c r="D1343">
        <v>3</v>
      </c>
    </row>
    <row r="1344" spans="1:4" x14ac:dyDescent="0.3">
      <c r="A1344" t="s">
        <v>8219</v>
      </c>
      <c r="B1344">
        <v>50</v>
      </c>
      <c r="C1344" t="s">
        <v>8221</v>
      </c>
      <c r="D1344">
        <v>1</v>
      </c>
    </row>
    <row r="1345" spans="1:4" x14ac:dyDescent="0.3">
      <c r="A1345" t="s">
        <v>8219</v>
      </c>
      <c r="B1345">
        <v>45</v>
      </c>
      <c r="C1345" t="s">
        <v>8221</v>
      </c>
      <c r="D1345">
        <v>2</v>
      </c>
    </row>
    <row r="1346" spans="1:4" x14ac:dyDescent="0.3">
      <c r="A1346" t="s">
        <v>8219</v>
      </c>
      <c r="B1346">
        <v>21</v>
      </c>
      <c r="C1346" t="s">
        <v>8221</v>
      </c>
      <c r="D1346">
        <v>7</v>
      </c>
    </row>
    <row r="1347" spans="1:4" x14ac:dyDescent="0.3">
      <c r="A1347" t="s">
        <v>8219</v>
      </c>
      <c r="B1347">
        <v>100</v>
      </c>
      <c r="C1347" t="s">
        <v>8221</v>
      </c>
      <c r="D1347">
        <v>14</v>
      </c>
    </row>
    <row r="1348" spans="1:4" x14ac:dyDescent="0.3">
      <c r="A1348" t="s">
        <v>8219</v>
      </c>
      <c r="B1348">
        <v>81</v>
      </c>
      <c r="C1348" t="s">
        <v>8221</v>
      </c>
      <c r="D1348">
        <v>0</v>
      </c>
    </row>
    <row r="1349" spans="1:4" x14ac:dyDescent="0.3">
      <c r="A1349" t="s">
        <v>8219</v>
      </c>
      <c r="B1349">
        <v>286</v>
      </c>
      <c r="C1349" t="s">
        <v>8221</v>
      </c>
      <c r="D1349">
        <v>0</v>
      </c>
    </row>
    <row r="1350" spans="1:4" x14ac:dyDescent="0.3">
      <c r="A1350" t="s">
        <v>8219</v>
      </c>
      <c r="B1350">
        <v>42</v>
      </c>
      <c r="C1350" t="s">
        <v>8221</v>
      </c>
      <c r="D1350">
        <v>1</v>
      </c>
    </row>
    <row r="1351" spans="1:4" x14ac:dyDescent="0.3">
      <c r="A1351" t="s">
        <v>8219</v>
      </c>
      <c r="B1351">
        <v>199</v>
      </c>
      <c r="C1351" t="s">
        <v>8221</v>
      </c>
      <c r="D1351">
        <v>12</v>
      </c>
    </row>
    <row r="1352" spans="1:4" x14ac:dyDescent="0.3">
      <c r="A1352" t="s">
        <v>8219</v>
      </c>
      <c r="B1352">
        <v>25</v>
      </c>
      <c r="C1352" t="s">
        <v>8221</v>
      </c>
      <c r="D1352">
        <v>12</v>
      </c>
    </row>
    <row r="1353" spans="1:4" x14ac:dyDescent="0.3">
      <c r="A1353" t="s">
        <v>8219</v>
      </c>
      <c r="B1353">
        <v>84</v>
      </c>
      <c r="C1353" t="s">
        <v>8221</v>
      </c>
      <c r="D1353">
        <v>23</v>
      </c>
    </row>
    <row r="1354" spans="1:4" x14ac:dyDescent="0.3">
      <c r="A1354" t="s">
        <v>8219</v>
      </c>
      <c r="B1354">
        <v>50</v>
      </c>
      <c r="C1354" t="s">
        <v>8221</v>
      </c>
      <c r="D1354">
        <v>0</v>
      </c>
    </row>
    <row r="1355" spans="1:4" x14ac:dyDescent="0.3">
      <c r="A1355" t="s">
        <v>8219</v>
      </c>
      <c r="B1355">
        <v>26</v>
      </c>
      <c r="C1355" t="s">
        <v>8221</v>
      </c>
      <c r="D1355">
        <v>10</v>
      </c>
    </row>
    <row r="1356" spans="1:4" x14ac:dyDescent="0.3">
      <c r="A1356" t="s">
        <v>8219</v>
      </c>
      <c r="B1356">
        <v>14</v>
      </c>
      <c r="C1356" t="s">
        <v>8221</v>
      </c>
      <c r="D1356">
        <v>5</v>
      </c>
    </row>
    <row r="1357" spans="1:4" x14ac:dyDescent="0.3">
      <c r="A1357" t="s">
        <v>8219</v>
      </c>
      <c r="B1357">
        <v>49</v>
      </c>
      <c r="C1357" t="s">
        <v>8221</v>
      </c>
      <c r="D1357">
        <v>1</v>
      </c>
    </row>
    <row r="1358" spans="1:4" x14ac:dyDescent="0.3">
      <c r="A1358" t="s">
        <v>8219</v>
      </c>
      <c r="B1358">
        <v>69</v>
      </c>
      <c r="C1358" t="s">
        <v>8221</v>
      </c>
      <c r="D1358">
        <v>2</v>
      </c>
    </row>
    <row r="1359" spans="1:4" x14ac:dyDescent="0.3">
      <c r="A1359" t="s">
        <v>8219</v>
      </c>
      <c r="B1359">
        <v>60</v>
      </c>
      <c r="C1359" t="s">
        <v>8221</v>
      </c>
      <c r="D1359">
        <v>2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56</v>
      </c>
      <c r="C1361" t="s">
        <v>8221</v>
      </c>
      <c r="D1361">
        <v>13</v>
      </c>
    </row>
    <row r="1362" spans="1:4" x14ac:dyDescent="0.3">
      <c r="A1362" t="s">
        <v>8219</v>
      </c>
      <c r="B1362">
        <v>104</v>
      </c>
      <c r="C1362" t="s">
        <v>8221</v>
      </c>
      <c r="D1362">
        <v>0</v>
      </c>
    </row>
    <row r="1363" spans="1:4" x14ac:dyDescent="0.3">
      <c r="A1363" t="s">
        <v>8219</v>
      </c>
      <c r="B1363">
        <v>46</v>
      </c>
      <c r="C1363" t="s">
        <v>8221</v>
      </c>
      <c r="D1363">
        <v>1</v>
      </c>
    </row>
    <row r="1364" spans="1:4" x14ac:dyDescent="0.3">
      <c r="A1364" t="s">
        <v>8219</v>
      </c>
      <c r="B1364">
        <v>206</v>
      </c>
      <c r="C1364" t="s">
        <v>8221</v>
      </c>
      <c r="D1364">
        <v>5</v>
      </c>
    </row>
    <row r="1365" spans="1:4" x14ac:dyDescent="0.3">
      <c r="A1365" t="s">
        <v>8219</v>
      </c>
      <c r="B1365">
        <v>18</v>
      </c>
      <c r="C1365" t="s">
        <v>8221</v>
      </c>
      <c r="D1365">
        <v>2</v>
      </c>
    </row>
    <row r="1366" spans="1:4" x14ac:dyDescent="0.3">
      <c r="A1366" t="s">
        <v>8219</v>
      </c>
      <c r="B1366">
        <v>28</v>
      </c>
      <c r="C1366" t="s">
        <v>8221</v>
      </c>
      <c r="D1366">
        <v>0</v>
      </c>
    </row>
    <row r="1367" spans="1:4" x14ac:dyDescent="0.3">
      <c r="A1367" t="s">
        <v>8219</v>
      </c>
      <c r="B1367">
        <v>11</v>
      </c>
      <c r="C1367" t="s">
        <v>8221</v>
      </c>
      <c r="D1367">
        <v>32</v>
      </c>
    </row>
    <row r="1368" spans="1:4" x14ac:dyDescent="0.3">
      <c r="A1368" t="s">
        <v>8219</v>
      </c>
      <c r="B1368">
        <v>263</v>
      </c>
      <c r="C1368" t="s">
        <v>8221</v>
      </c>
      <c r="D1368">
        <v>1</v>
      </c>
    </row>
    <row r="1369" spans="1:4" x14ac:dyDescent="0.3">
      <c r="A1369" t="s">
        <v>8219</v>
      </c>
      <c r="B1369">
        <v>394</v>
      </c>
      <c r="C1369" t="s">
        <v>8221</v>
      </c>
      <c r="D1369">
        <v>1</v>
      </c>
    </row>
    <row r="1370" spans="1:4" x14ac:dyDescent="0.3">
      <c r="A1370" t="s">
        <v>8219</v>
      </c>
      <c r="B1370">
        <v>1049</v>
      </c>
      <c r="C1370" t="s">
        <v>8221</v>
      </c>
      <c r="D1370">
        <v>1</v>
      </c>
    </row>
    <row r="1371" spans="1:4" x14ac:dyDescent="0.3">
      <c r="A1371" t="s">
        <v>8219</v>
      </c>
      <c r="B1371">
        <v>308</v>
      </c>
      <c r="C1371" t="s">
        <v>8221</v>
      </c>
      <c r="D1371">
        <v>0</v>
      </c>
    </row>
    <row r="1372" spans="1:4" x14ac:dyDescent="0.3">
      <c r="A1372" t="s">
        <v>8219</v>
      </c>
      <c r="B1372">
        <v>1088</v>
      </c>
      <c r="C1372" t="s">
        <v>8221</v>
      </c>
      <c r="D1372">
        <v>0</v>
      </c>
    </row>
    <row r="1373" spans="1:4" x14ac:dyDescent="0.3">
      <c r="A1373" t="s">
        <v>8219</v>
      </c>
      <c r="B1373">
        <v>73</v>
      </c>
      <c r="C1373" t="s">
        <v>8221</v>
      </c>
      <c r="D1373">
        <v>8</v>
      </c>
    </row>
    <row r="1374" spans="1:4" x14ac:dyDescent="0.3">
      <c r="A1374" t="s">
        <v>8219</v>
      </c>
      <c r="B1374">
        <v>143</v>
      </c>
      <c r="C1374" t="s">
        <v>8221</v>
      </c>
      <c r="D1374">
        <v>0</v>
      </c>
    </row>
    <row r="1375" spans="1:4" x14ac:dyDescent="0.3">
      <c r="A1375" t="s">
        <v>8219</v>
      </c>
      <c r="B1375">
        <v>1420</v>
      </c>
      <c r="C1375" t="s">
        <v>8221</v>
      </c>
      <c r="D1375">
        <v>1</v>
      </c>
    </row>
    <row r="1376" spans="1:4" x14ac:dyDescent="0.3">
      <c r="A1376" t="s">
        <v>8219</v>
      </c>
      <c r="B1376">
        <v>305</v>
      </c>
      <c r="C1376" t="s">
        <v>8221</v>
      </c>
      <c r="D1376">
        <v>16</v>
      </c>
    </row>
    <row r="1377" spans="1:4" x14ac:dyDescent="0.3">
      <c r="A1377" t="s">
        <v>8219</v>
      </c>
      <c r="B1377">
        <v>551</v>
      </c>
      <c r="C1377" t="s">
        <v>8221</v>
      </c>
      <c r="D1377">
        <v>12</v>
      </c>
    </row>
    <row r="1378" spans="1:4" x14ac:dyDescent="0.3">
      <c r="A1378" t="s">
        <v>8219</v>
      </c>
      <c r="B1378">
        <v>187</v>
      </c>
      <c r="C1378" t="s">
        <v>8221</v>
      </c>
      <c r="D1378">
        <v>4</v>
      </c>
    </row>
    <row r="1379" spans="1:4" x14ac:dyDescent="0.3">
      <c r="A1379" t="s">
        <v>8219</v>
      </c>
      <c r="B1379">
        <v>325</v>
      </c>
      <c r="C1379" t="s">
        <v>8221</v>
      </c>
      <c r="D1379">
        <v>2</v>
      </c>
    </row>
    <row r="1380" spans="1:4" x14ac:dyDescent="0.3">
      <c r="A1380" t="s">
        <v>8219</v>
      </c>
      <c r="B1380">
        <v>148</v>
      </c>
      <c r="C1380" t="s">
        <v>8221</v>
      </c>
      <c r="D1380">
        <v>3</v>
      </c>
    </row>
    <row r="1381" spans="1:4" x14ac:dyDescent="0.3">
      <c r="A1381" t="s">
        <v>8219</v>
      </c>
      <c r="B1381">
        <v>69</v>
      </c>
      <c r="C1381" t="s">
        <v>8221</v>
      </c>
      <c r="D1381">
        <v>0</v>
      </c>
    </row>
    <row r="1382" spans="1:4" x14ac:dyDescent="0.3">
      <c r="A1382" t="s">
        <v>8219</v>
      </c>
      <c r="B1382">
        <v>173</v>
      </c>
      <c r="C1382" t="s">
        <v>8221</v>
      </c>
      <c r="D1382">
        <v>3</v>
      </c>
    </row>
    <row r="1383" spans="1:4" x14ac:dyDescent="0.3">
      <c r="A1383" t="s">
        <v>8219</v>
      </c>
      <c r="B1383">
        <v>269</v>
      </c>
      <c r="C1383" t="s">
        <v>8221</v>
      </c>
      <c r="D1383">
        <v>4</v>
      </c>
    </row>
    <row r="1384" spans="1:4" x14ac:dyDescent="0.3">
      <c r="A1384" t="s">
        <v>8219</v>
      </c>
      <c r="B1384">
        <v>185</v>
      </c>
      <c r="C1384" t="s">
        <v>8221</v>
      </c>
      <c r="D1384">
        <v>2</v>
      </c>
    </row>
    <row r="1385" spans="1:4" x14ac:dyDescent="0.3">
      <c r="A1385" t="s">
        <v>8219</v>
      </c>
      <c r="B1385">
        <v>176</v>
      </c>
      <c r="C1385" t="s">
        <v>8221</v>
      </c>
      <c r="D1385">
        <v>10</v>
      </c>
    </row>
    <row r="1386" spans="1:4" x14ac:dyDescent="0.3">
      <c r="A1386" t="s">
        <v>8219</v>
      </c>
      <c r="B1386">
        <v>1019</v>
      </c>
      <c r="C1386" t="s">
        <v>8221</v>
      </c>
      <c r="D1386">
        <v>11</v>
      </c>
    </row>
    <row r="1387" spans="1:4" x14ac:dyDescent="0.3">
      <c r="A1387" t="s">
        <v>8219</v>
      </c>
      <c r="B1387">
        <v>113</v>
      </c>
      <c r="C1387" t="s">
        <v>8221</v>
      </c>
      <c r="D1387">
        <v>6</v>
      </c>
    </row>
    <row r="1388" spans="1:4" x14ac:dyDescent="0.3">
      <c r="A1388" t="s">
        <v>8219</v>
      </c>
      <c r="B1388">
        <v>404</v>
      </c>
      <c r="C1388" t="s">
        <v>8221</v>
      </c>
      <c r="D1388">
        <v>2</v>
      </c>
    </row>
    <row r="1389" spans="1:4" x14ac:dyDescent="0.3">
      <c r="A1389" t="s">
        <v>8219</v>
      </c>
      <c r="B1389">
        <v>707</v>
      </c>
      <c r="C1389" t="s">
        <v>8221</v>
      </c>
      <c r="D1389">
        <v>6</v>
      </c>
    </row>
    <row r="1390" spans="1:4" x14ac:dyDescent="0.3">
      <c r="A1390" t="s">
        <v>8219</v>
      </c>
      <c r="B1390">
        <v>392</v>
      </c>
      <c r="C1390" t="s">
        <v>8221</v>
      </c>
      <c r="D1390">
        <v>8</v>
      </c>
    </row>
    <row r="1391" spans="1:4" x14ac:dyDescent="0.3">
      <c r="A1391" t="s">
        <v>8219</v>
      </c>
      <c r="B1391">
        <v>23</v>
      </c>
      <c r="C1391" t="s">
        <v>8221</v>
      </c>
      <c r="D1391">
        <v>37</v>
      </c>
    </row>
    <row r="1392" spans="1:4" x14ac:dyDescent="0.3">
      <c r="A1392" t="s">
        <v>8219</v>
      </c>
      <c r="B1392">
        <v>682</v>
      </c>
      <c r="C1392" t="s">
        <v>8221</v>
      </c>
      <c r="D1392">
        <v>11</v>
      </c>
    </row>
    <row r="1393" spans="1:4" x14ac:dyDescent="0.3">
      <c r="A1393" t="s">
        <v>8219</v>
      </c>
      <c r="B1393">
        <v>37</v>
      </c>
      <c r="C1393" t="s">
        <v>8221</v>
      </c>
      <c r="D1393">
        <v>0</v>
      </c>
    </row>
    <row r="1394" spans="1:4" x14ac:dyDescent="0.3">
      <c r="A1394" t="s">
        <v>8219</v>
      </c>
      <c r="B1394">
        <v>146</v>
      </c>
      <c r="C1394" t="s">
        <v>8221</v>
      </c>
      <c r="D1394">
        <v>10</v>
      </c>
    </row>
    <row r="1395" spans="1:4" x14ac:dyDescent="0.3">
      <c r="A1395" t="s">
        <v>8219</v>
      </c>
      <c r="B1395">
        <v>119</v>
      </c>
      <c r="C1395" t="s">
        <v>8221</v>
      </c>
      <c r="D1395">
        <v>6</v>
      </c>
    </row>
    <row r="1396" spans="1:4" x14ac:dyDescent="0.3">
      <c r="A1396" t="s">
        <v>8219</v>
      </c>
      <c r="B1396">
        <v>163</v>
      </c>
      <c r="C1396" t="s">
        <v>8221</v>
      </c>
      <c r="D1396">
        <v>8</v>
      </c>
    </row>
    <row r="1397" spans="1:4" x14ac:dyDescent="0.3">
      <c r="A1397" t="s">
        <v>8219</v>
      </c>
      <c r="B1397">
        <v>339</v>
      </c>
      <c r="C1397" t="s">
        <v>8221</v>
      </c>
      <c r="D1397">
        <v>6</v>
      </c>
    </row>
    <row r="1398" spans="1:4" x14ac:dyDescent="0.3">
      <c r="A1398" t="s">
        <v>8219</v>
      </c>
      <c r="B1398">
        <v>58</v>
      </c>
      <c r="C1398" t="s">
        <v>8221</v>
      </c>
      <c r="D1398">
        <v>7</v>
      </c>
    </row>
    <row r="1399" spans="1:4" x14ac:dyDescent="0.3">
      <c r="A1399" t="s">
        <v>8219</v>
      </c>
      <c r="B1399">
        <v>456</v>
      </c>
      <c r="C1399" t="s">
        <v>8221</v>
      </c>
      <c r="D1399">
        <v>7</v>
      </c>
    </row>
    <row r="1400" spans="1:4" x14ac:dyDescent="0.3">
      <c r="A1400" t="s">
        <v>8219</v>
      </c>
      <c r="B1400">
        <v>15</v>
      </c>
      <c r="C1400" t="s">
        <v>8221</v>
      </c>
      <c r="D1400">
        <v>5</v>
      </c>
    </row>
    <row r="1401" spans="1:4" x14ac:dyDescent="0.3">
      <c r="A1401" t="s">
        <v>8219</v>
      </c>
      <c r="B1401">
        <v>191</v>
      </c>
      <c r="C1401" t="s">
        <v>8221</v>
      </c>
      <c r="D1401">
        <v>46</v>
      </c>
    </row>
    <row r="1402" spans="1:4" x14ac:dyDescent="0.3">
      <c r="A1402" t="s">
        <v>8219</v>
      </c>
      <c r="B1402">
        <v>17</v>
      </c>
      <c r="C1402" t="s">
        <v>8221</v>
      </c>
      <c r="D1402">
        <v>10</v>
      </c>
    </row>
    <row r="1403" spans="1:4" x14ac:dyDescent="0.3">
      <c r="A1403" t="s">
        <v>8219</v>
      </c>
      <c r="B1403">
        <v>28</v>
      </c>
      <c r="C1403" t="s">
        <v>8221</v>
      </c>
      <c r="D1403">
        <v>19</v>
      </c>
    </row>
    <row r="1404" spans="1:4" x14ac:dyDescent="0.3">
      <c r="A1404" t="s">
        <v>8219</v>
      </c>
      <c r="B1404">
        <v>18</v>
      </c>
      <c r="C1404" t="s">
        <v>8221</v>
      </c>
      <c r="D1404">
        <v>13</v>
      </c>
    </row>
    <row r="1405" spans="1:4" x14ac:dyDescent="0.3">
      <c r="A1405" t="s">
        <v>8219</v>
      </c>
      <c r="B1405">
        <v>61</v>
      </c>
      <c r="C1405" t="s">
        <v>8221</v>
      </c>
      <c r="D1405">
        <v>13</v>
      </c>
    </row>
    <row r="1406" spans="1:4" x14ac:dyDescent="0.3">
      <c r="A1406" t="s">
        <v>8219</v>
      </c>
      <c r="B1406">
        <v>108</v>
      </c>
      <c r="C1406" t="s">
        <v>8221</v>
      </c>
      <c r="D1406">
        <v>4</v>
      </c>
    </row>
    <row r="1407" spans="1:4" x14ac:dyDescent="0.3">
      <c r="A1407" t="s">
        <v>8219</v>
      </c>
      <c r="B1407">
        <v>142</v>
      </c>
      <c r="C1407" t="s">
        <v>8221</v>
      </c>
      <c r="D1407">
        <v>0</v>
      </c>
    </row>
    <row r="1408" spans="1:4" x14ac:dyDescent="0.3">
      <c r="A1408" t="s">
        <v>8219</v>
      </c>
      <c r="B1408">
        <v>74</v>
      </c>
      <c r="C1408" t="s">
        <v>8221</v>
      </c>
      <c r="D1408">
        <v>3</v>
      </c>
    </row>
    <row r="1409" spans="1:4" x14ac:dyDescent="0.3">
      <c r="A1409" t="s">
        <v>8219</v>
      </c>
      <c r="B1409">
        <v>38</v>
      </c>
      <c r="C1409" t="s">
        <v>8221</v>
      </c>
      <c r="D1409">
        <v>1</v>
      </c>
    </row>
    <row r="1410" spans="1:4" x14ac:dyDescent="0.3">
      <c r="A1410" t="s">
        <v>8219</v>
      </c>
      <c r="B1410">
        <v>20</v>
      </c>
      <c r="C1410" t="s">
        <v>8221</v>
      </c>
      <c r="D1410">
        <v>9</v>
      </c>
    </row>
    <row r="1411" spans="1:4" x14ac:dyDescent="0.3">
      <c r="A1411" t="s">
        <v>8219</v>
      </c>
      <c r="B1411">
        <v>24</v>
      </c>
      <c r="C1411" t="s">
        <v>8221</v>
      </c>
      <c r="D1411">
        <v>1</v>
      </c>
    </row>
    <row r="1412" spans="1:4" x14ac:dyDescent="0.3">
      <c r="A1412" t="s">
        <v>8219</v>
      </c>
      <c r="B1412">
        <v>66</v>
      </c>
      <c r="C1412" t="s">
        <v>8221</v>
      </c>
      <c r="D1412">
        <v>1</v>
      </c>
    </row>
    <row r="1413" spans="1:4" x14ac:dyDescent="0.3">
      <c r="A1413" t="s">
        <v>8219</v>
      </c>
      <c r="B1413">
        <v>28</v>
      </c>
      <c r="C1413" t="s">
        <v>8221</v>
      </c>
      <c r="D1413">
        <v>4</v>
      </c>
    </row>
    <row r="1414" spans="1:4" x14ac:dyDescent="0.3">
      <c r="A1414" t="s">
        <v>8219</v>
      </c>
      <c r="B1414">
        <v>24</v>
      </c>
      <c r="C1414" t="s">
        <v>8221</v>
      </c>
      <c r="D1414">
        <v>17</v>
      </c>
    </row>
    <row r="1415" spans="1:4" x14ac:dyDescent="0.3">
      <c r="A1415" t="s">
        <v>8219</v>
      </c>
      <c r="B1415">
        <v>73</v>
      </c>
      <c r="C1415" t="s">
        <v>8221</v>
      </c>
      <c r="D1415">
        <v>0</v>
      </c>
    </row>
    <row r="1416" spans="1:4" x14ac:dyDescent="0.3">
      <c r="A1416" t="s">
        <v>8219</v>
      </c>
      <c r="B1416">
        <v>3</v>
      </c>
      <c r="C1416" t="s">
        <v>8221</v>
      </c>
      <c r="D1416">
        <v>12</v>
      </c>
    </row>
    <row r="1417" spans="1:4" x14ac:dyDescent="0.3">
      <c r="A1417" t="s">
        <v>8219</v>
      </c>
      <c r="B1417">
        <v>20</v>
      </c>
      <c r="C1417" t="s">
        <v>8221</v>
      </c>
      <c r="D1417">
        <v>14</v>
      </c>
    </row>
    <row r="1418" spans="1:4" x14ac:dyDescent="0.3">
      <c r="A1418" t="s">
        <v>8219</v>
      </c>
      <c r="B1418">
        <v>21</v>
      </c>
      <c r="C1418" t="s">
        <v>8221</v>
      </c>
      <c r="D1418">
        <v>1</v>
      </c>
    </row>
    <row r="1419" spans="1:4" x14ac:dyDescent="0.3">
      <c r="A1419" t="s">
        <v>8219</v>
      </c>
      <c r="B1419">
        <v>94</v>
      </c>
      <c r="C1419" t="s">
        <v>8221</v>
      </c>
      <c r="D1419">
        <v>14</v>
      </c>
    </row>
    <row r="1420" spans="1:4" x14ac:dyDescent="0.3">
      <c r="A1420" t="s">
        <v>8219</v>
      </c>
      <c r="B1420">
        <v>139</v>
      </c>
      <c r="C1420" t="s">
        <v>8221</v>
      </c>
      <c r="D1420">
        <v>4</v>
      </c>
    </row>
    <row r="1421" spans="1:4" x14ac:dyDescent="0.3">
      <c r="A1421" t="s">
        <v>8219</v>
      </c>
      <c r="B1421">
        <v>130</v>
      </c>
      <c r="C1421" t="s">
        <v>8221</v>
      </c>
      <c r="D1421">
        <v>2</v>
      </c>
    </row>
    <row r="1422" spans="1:4" x14ac:dyDescent="0.3">
      <c r="A1422" t="s">
        <v>8219</v>
      </c>
      <c r="B1422">
        <v>31</v>
      </c>
      <c r="C1422" t="s">
        <v>8221</v>
      </c>
      <c r="D1422">
        <v>1</v>
      </c>
    </row>
    <row r="1423" spans="1:4" x14ac:dyDescent="0.3">
      <c r="A1423" t="s">
        <v>8219</v>
      </c>
      <c r="B1423">
        <v>13</v>
      </c>
      <c r="C1423" t="s">
        <v>8221</v>
      </c>
      <c r="D1423">
        <v>2</v>
      </c>
    </row>
    <row r="1424" spans="1:4" x14ac:dyDescent="0.3">
      <c r="A1424" t="s">
        <v>8219</v>
      </c>
      <c r="B1424">
        <v>90</v>
      </c>
      <c r="C1424" t="s">
        <v>8221</v>
      </c>
      <c r="D1424">
        <v>1</v>
      </c>
    </row>
    <row r="1425" spans="1:4" x14ac:dyDescent="0.3">
      <c r="A1425" t="s">
        <v>8219</v>
      </c>
      <c r="B1425">
        <v>141</v>
      </c>
      <c r="C1425" t="s">
        <v>8221</v>
      </c>
      <c r="D1425">
        <v>1</v>
      </c>
    </row>
    <row r="1426" spans="1:4" x14ac:dyDescent="0.3">
      <c r="A1426" t="s">
        <v>8219</v>
      </c>
      <c r="B1426">
        <v>23</v>
      </c>
      <c r="C1426" t="s">
        <v>8221</v>
      </c>
      <c r="D1426">
        <v>4</v>
      </c>
    </row>
    <row r="1427" spans="1:4" x14ac:dyDescent="0.3">
      <c r="A1427" t="s">
        <v>8219</v>
      </c>
      <c r="B1427">
        <v>18</v>
      </c>
      <c r="C1427" t="s">
        <v>8221</v>
      </c>
      <c r="D1427">
        <v>3</v>
      </c>
    </row>
    <row r="1428" spans="1:4" x14ac:dyDescent="0.3">
      <c r="A1428" t="s">
        <v>8219</v>
      </c>
      <c r="B1428">
        <v>76</v>
      </c>
      <c r="C1428" t="s">
        <v>8221</v>
      </c>
      <c r="D1428">
        <v>38</v>
      </c>
    </row>
    <row r="1429" spans="1:4" x14ac:dyDescent="0.3">
      <c r="A1429" t="s">
        <v>8219</v>
      </c>
      <c r="B1429">
        <v>93</v>
      </c>
      <c r="C1429" t="s">
        <v>8221</v>
      </c>
      <c r="D1429">
        <v>4</v>
      </c>
    </row>
    <row r="1430" spans="1:4" x14ac:dyDescent="0.3">
      <c r="A1430" t="s">
        <v>8219</v>
      </c>
      <c r="B1430">
        <v>69</v>
      </c>
      <c r="C1430" t="s">
        <v>8221</v>
      </c>
      <c r="D1430">
        <v>0</v>
      </c>
    </row>
    <row r="1431" spans="1:4" x14ac:dyDescent="0.3">
      <c r="A1431" t="s">
        <v>8219</v>
      </c>
      <c r="B1431">
        <v>21</v>
      </c>
      <c r="C1431" t="s">
        <v>8221</v>
      </c>
      <c r="D1431">
        <v>2</v>
      </c>
    </row>
    <row r="1432" spans="1:4" x14ac:dyDescent="0.3">
      <c r="A1432" t="s">
        <v>8219</v>
      </c>
      <c r="B1432">
        <v>57</v>
      </c>
      <c r="C1432" t="s">
        <v>8221</v>
      </c>
      <c r="D1432">
        <v>0</v>
      </c>
    </row>
    <row r="1433" spans="1:4" x14ac:dyDescent="0.3">
      <c r="A1433" t="s">
        <v>8219</v>
      </c>
      <c r="B1433">
        <v>108</v>
      </c>
      <c r="C1433" t="s">
        <v>8221</v>
      </c>
      <c r="D1433">
        <v>1</v>
      </c>
    </row>
    <row r="1434" spans="1:4" x14ac:dyDescent="0.3">
      <c r="A1434" t="s">
        <v>8219</v>
      </c>
      <c r="B1434">
        <v>83</v>
      </c>
      <c r="C1434" t="s">
        <v>8221</v>
      </c>
      <c r="D1434">
        <v>7</v>
      </c>
    </row>
    <row r="1435" spans="1:4" x14ac:dyDescent="0.3">
      <c r="A1435" t="s">
        <v>8219</v>
      </c>
      <c r="B1435">
        <v>96</v>
      </c>
      <c r="C1435" t="s">
        <v>8221</v>
      </c>
      <c r="D1435">
        <v>2</v>
      </c>
    </row>
    <row r="1436" spans="1:4" x14ac:dyDescent="0.3">
      <c r="A1436" t="s">
        <v>8219</v>
      </c>
      <c r="B1436">
        <v>64</v>
      </c>
      <c r="C1436" t="s">
        <v>8221</v>
      </c>
      <c r="D1436">
        <v>4</v>
      </c>
    </row>
    <row r="1437" spans="1:4" x14ac:dyDescent="0.3">
      <c r="A1437" t="s">
        <v>8219</v>
      </c>
      <c r="B1437">
        <v>14</v>
      </c>
      <c r="C1437" t="s">
        <v>8221</v>
      </c>
      <c r="D1437">
        <v>4</v>
      </c>
    </row>
    <row r="1438" spans="1:4" x14ac:dyDescent="0.3">
      <c r="A1438" t="s">
        <v>8219</v>
      </c>
      <c r="B1438">
        <v>169</v>
      </c>
      <c r="C1438" t="s">
        <v>8221</v>
      </c>
      <c r="D1438">
        <v>3</v>
      </c>
    </row>
    <row r="1439" spans="1:4" x14ac:dyDescent="0.3">
      <c r="A1439" t="s">
        <v>8219</v>
      </c>
      <c r="B1439">
        <v>33</v>
      </c>
      <c r="C1439" t="s">
        <v>8221</v>
      </c>
      <c r="D1439">
        <v>2</v>
      </c>
    </row>
    <row r="1440" spans="1:4" x14ac:dyDescent="0.3">
      <c r="A1440" t="s">
        <v>8219</v>
      </c>
      <c r="B1440">
        <v>102</v>
      </c>
      <c r="C1440" t="s">
        <v>8221</v>
      </c>
      <c r="D1440">
        <v>197</v>
      </c>
    </row>
    <row r="1441" spans="1:4" x14ac:dyDescent="0.3">
      <c r="A1441" t="s">
        <v>8219</v>
      </c>
      <c r="B1441">
        <v>104</v>
      </c>
      <c r="C1441" t="s">
        <v>8221</v>
      </c>
      <c r="D1441">
        <v>0</v>
      </c>
    </row>
    <row r="1442" spans="1:4" x14ac:dyDescent="0.3">
      <c r="A1442" t="s">
        <v>8219</v>
      </c>
      <c r="B1442">
        <v>20</v>
      </c>
      <c r="C1442" t="s">
        <v>8221</v>
      </c>
      <c r="D1442">
        <v>1</v>
      </c>
    </row>
    <row r="1443" spans="1:4" x14ac:dyDescent="0.3">
      <c r="A1443" t="s">
        <v>8219</v>
      </c>
      <c r="B1443">
        <v>35</v>
      </c>
      <c r="C1443" t="s">
        <v>8221</v>
      </c>
      <c r="D1443">
        <v>4</v>
      </c>
    </row>
    <row r="1444" spans="1:4" x14ac:dyDescent="0.3">
      <c r="A1444" t="s">
        <v>8219</v>
      </c>
      <c r="B1444">
        <v>94</v>
      </c>
      <c r="C1444" t="s">
        <v>8221</v>
      </c>
      <c r="D1444">
        <v>0</v>
      </c>
    </row>
    <row r="1445" spans="1:4" x14ac:dyDescent="0.3">
      <c r="A1445" t="s">
        <v>8219</v>
      </c>
      <c r="B1445">
        <v>14</v>
      </c>
      <c r="C1445" t="s">
        <v>8221</v>
      </c>
      <c r="D1445">
        <v>7</v>
      </c>
    </row>
    <row r="1446" spans="1:4" x14ac:dyDescent="0.3">
      <c r="A1446" t="s">
        <v>8219</v>
      </c>
      <c r="B1446">
        <v>15</v>
      </c>
      <c r="C1446" t="s">
        <v>8221</v>
      </c>
      <c r="D1446">
        <v>11</v>
      </c>
    </row>
    <row r="1447" spans="1:4" x14ac:dyDescent="0.3">
      <c r="A1447" t="s">
        <v>8219</v>
      </c>
      <c r="B1447">
        <v>51</v>
      </c>
      <c r="C1447" t="s">
        <v>8221</v>
      </c>
      <c r="D1447">
        <v>0</v>
      </c>
    </row>
    <row r="1448" spans="1:4" x14ac:dyDescent="0.3">
      <c r="A1448" t="s">
        <v>8219</v>
      </c>
      <c r="B1448">
        <v>19</v>
      </c>
      <c r="C1448" t="s">
        <v>8221</v>
      </c>
      <c r="D1448">
        <v>6</v>
      </c>
    </row>
    <row r="1449" spans="1:4" x14ac:dyDescent="0.3">
      <c r="A1449" t="s">
        <v>8219</v>
      </c>
      <c r="B1449">
        <v>23</v>
      </c>
      <c r="C1449" t="s">
        <v>8221</v>
      </c>
      <c r="D1449">
        <v>0</v>
      </c>
    </row>
    <row r="1450" spans="1:4" x14ac:dyDescent="0.3">
      <c r="A1450" t="s">
        <v>8219</v>
      </c>
      <c r="B1450">
        <v>97</v>
      </c>
      <c r="C1450" t="s">
        <v>8221</v>
      </c>
      <c r="D1450">
        <v>7</v>
      </c>
    </row>
    <row r="1451" spans="1:4" x14ac:dyDescent="0.3">
      <c r="A1451" t="s">
        <v>8219</v>
      </c>
      <c r="B1451">
        <v>76</v>
      </c>
      <c r="C1451" t="s">
        <v>8221</v>
      </c>
      <c r="D1451">
        <v>94</v>
      </c>
    </row>
    <row r="1452" spans="1:4" x14ac:dyDescent="0.3">
      <c r="A1452" t="s">
        <v>8219</v>
      </c>
      <c r="B1452">
        <v>11</v>
      </c>
      <c r="C1452" t="s">
        <v>8221</v>
      </c>
      <c r="D1452">
        <v>2</v>
      </c>
    </row>
    <row r="1453" spans="1:4" x14ac:dyDescent="0.3">
      <c r="A1453" t="s">
        <v>8219</v>
      </c>
      <c r="B1453">
        <v>52</v>
      </c>
      <c r="C1453" t="s">
        <v>8221</v>
      </c>
      <c r="D1453">
        <v>25</v>
      </c>
    </row>
    <row r="1454" spans="1:4" x14ac:dyDescent="0.3">
      <c r="A1454" t="s">
        <v>8219</v>
      </c>
      <c r="B1454">
        <v>95</v>
      </c>
      <c r="C1454" t="s">
        <v>8221</v>
      </c>
      <c r="D1454">
        <v>17</v>
      </c>
    </row>
    <row r="1455" spans="1:4" x14ac:dyDescent="0.3">
      <c r="A1455" t="s">
        <v>8219</v>
      </c>
      <c r="B1455">
        <v>35</v>
      </c>
      <c r="C1455" t="s">
        <v>8221</v>
      </c>
      <c r="D1455">
        <v>2</v>
      </c>
    </row>
    <row r="1456" spans="1:4" x14ac:dyDescent="0.3">
      <c r="A1456" t="s">
        <v>8219</v>
      </c>
      <c r="B1456">
        <v>21</v>
      </c>
      <c r="C1456" t="s">
        <v>8221</v>
      </c>
      <c r="D1456">
        <v>4</v>
      </c>
    </row>
    <row r="1457" spans="1:4" x14ac:dyDescent="0.3">
      <c r="A1457" t="s">
        <v>8219</v>
      </c>
      <c r="B1457">
        <v>93</v>
      </c>
      <c r="C1457" t="s">
        <v>8221</v>
      </c>
      <c r="D1457">
        <v>5</v>
      </c>
    </row>
    <row r="1458" spans="1:4" x14ac:dyDescent="0.3">
      <c r="A1458" t="s">
        <v>8219</v>
      </c>
      <c r="B1458">
        <v>11</v>
      </c>
      <c r="C1458" t="s">
        <v>8221</v>
      </c>
      <c r="D1458">
        <v>2</v>
      </c>
    </row>
    <row r="1459" spans="1:4" x14ac:dyDescent="0.3">
      <c r="A1459" t="s">
        <v>8219</v>
      </c>
      <c r="B1459">
        <v>21</v>
      </c>
      <c r="C1459" t="s">
        <v>8221</v>
      </c>
      <c r="D1459">
        <v>2</v>
      </c>
    </row>
    <row r="1460" spans="1:4" x14ac:dyDescent="0.3">
      <c r="A1460" t="s">
        <v>8219</v>
      </c>
      <c r="B1460">
        <v>54</v>
      </c>
      <c r="C1460" t="s">
        <v>8221</v>
      </c>
      <c r="D1460">
        <v>3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132</v>
      </c>
      <c r="C1462" t="s">
        <v>8221</v>
      </c>
      <c r="D1462">
        <v>4</v>
      </c>
    </row>
    <row r="1463" spans="1:4" x14ac:dyDescent="0.3">
      <c r="A1463" t="s">
        <v>8219</v>
      </c>
      <c r="B1463">
        <v>3</v>
      </c>
      <c r="C1463" t="s">
        <v>8221</v>
      </c>
      <c r="D1463">
        <v>1</v>
      </c>
    </row>
    <row r="1464" spans="1:4" x14ac:dyDescent="0.3">
      <c r="A1464" t="s">
        <v>8219</v>
      </c>
      <c r="B1464">
        <v>6</v>
      </c>
      <c r="C1464" t="s">
        <v>8221</v>
      </c>
      <c r="D1464">
        <v>12</v>
      </c>
    </row>
    <row r="1465" spans="1:4" x14ac:dyDescent="0.3">
      <c r="A1465" t="s">
        <v>8219</v>
      </c>
      <c r="B1465">
        <v>10</v>
      </c>
      <c r="C1465" t="s">
        <v>8221</v>
      </c>
      <c r="D1465">
        <v>4</v>
      </c>
    </row>
    <row r="1466" spans="1:4" x14ac:dyDescent="0.3">
      <c r="A1466" t="s">
        <v>8219</v>
      </c>
      <c r="B1466">
        <v>147</v>
      </c>
      <c r="C1466" t="s">
        <v>8221</v>
      </c>
      <c r="D1466">
        <v>91</v>
      </c>
    </row>
    <row r="1467" spans="1:4" x14ac:dyDescent="0.3">
      <c r="A1467" t="s">
        <v>8219</v>
      </c>
      <c r="B1467">
        <v>199</v>
      </c>
      <c r="C1467" t="s">
        <v>8221</v>
      </c>
      <c r="D1467">
        <v>1</v>
      </c>
    </row>
    <row r="1468" spans="1:4" x14ac:dyDescent="0.3">
      <c r="A1468" t="s">
        <v>8219</v>
      </c>
      <c r="B1468">
        <v>50</v>
      </c>
      <c r="C1468" t="s">
        <v>8221</v>
      </c>
      <c r="D1468">
        <v>1</v>
      </c>
    </row>
    <row r="1469" spans="1:4" x14ac:dyDescent="0.3">
      <c r="A1469" t="s">
        <v>8219</v>
      </c>
      <c r="B1469">
        <v>21</v>
      </c>
      <c r="C1469" t="s">
        <v>8221</v>
      </c>
      <c r="D1469">
        <v>0</v>
      </c>
    </row>
    <row r="1470" spans="1:4" x14ac:dyDescent="0.3">
      <c r="A1470" t="s">
        <v>8219</v>
      </c>
      <c r="B1470">
        <v>24</v>
      </c>
      <c r="C1470" t="s">
        <v>8221</v>
      </c>
      <c r="D1470">
        <v>13</v>
      </c>
    </row>
    <row r="1471" spans="1:4" x14ac:dyDescent="0.3">
      <c r="A1471" t="s">
        <v>8219</v>
      </c>
      <c r="B1471">
        <v>32</v>
      </c>
      <c r="C1471" t="s">
        <v>8221</v>
      </c>
      <c r="D1471">
        <v>2</v>
      </c>
    </row>
    <row r="1472" spans="1:4" x14ac:dyDescent="0.3">
      <c r="A1472" t="s">
        <v>8219</v>
      </c>
      <c r="B1472">
        <v>62</v>
      </c>
      <c r="C1472" t="s">
        <v>8221</v>
      </c>
      <c r="D1472">
        <v>0</v>
      </c>
    </row>
    <row r="1473" spans="1:4" x14ac:dyDescent="0.3">
      <c r="A1473" t="s">
        <v>8219</v>
      </c>
      <c r="B1473">
        <v>9</v>
      </c>
      <c r="C1473" t="s">
        <v>8221</v>
      </c>
      <c r="D1473">
        <v>21</v>
      </c>
    </row>
    <row r="1474" spans="1:4" x14ac:dyDescent="0.3">
      <c r="A1474" t="s">
        <v>8219</v>
      </c>
      <c r="B1474">
        <v>38</v>
      </c>
      <c r="C1474" t="s">
        <v>8221</v>
      </c>
      <c r="D1474">
        <v>9</v>
      </c>
    </row>
    <row r="1475" spans="1:4" x14ac:dyDescent="0.3">
      <c r="A1475" t="s">
        <v>8219</v>
      </c>
      <c r="B1475">
        <v>54</v>
      </c>
      <c r="C1475" t="s">
        <v>8221</v>
      </c>
      <c r="D1475">
        <v>6</v>
      </c>
    </row>
    <row r="1476" spans="1:4" x14ac:dyDescent="0.3">
      <c r="A1476" t="s">
        <v>8219</v>
      </c>
      <c r="B1476">
        <v>37</v>
      </c>
      <c r="C1476" t="s">
        <v>8221</v>
      </c>
      <c r="D1476">
        <v>4</v>
      </c>
    </row>
    <row r="1477" spans="1:4" x14ac:dyDescent="0.3">
      <c r="A1477" t="s">
        <v>8219</v>
      </c>
      <c r="B1477">
        <v>39</v>
      </c>
      <c r="C1477" t="s">
        <v>8221</v>
      </c>
      <c r="D1477">
        <v>7</v>
      </c>
    </row>
    <row r="1478" spans="1:4" x14ac:dyDescent="0.3">
      <c r="A1478" t="s">
        <v>8219</v>
      </c>
      <c r="B1478">
        <v>34</v>
      </c>
      <c r="C1478" t="s">
        <v>8221</v>
      </c>
      <c r="D1478">
        <v>5</v>
      </c>
    </row>
    <row r="1479" spans="1:4" x14ac:dyDescent="0.3">
      <c r="A1479" t="s">
        <v>8219</v>
      </c>
      <c r="B1479">
        <v>55</v>
      </c>
      <c r="C1479" t="s">
        <v>8221</v>
      </c>
      <c r="D1479">
        <v>0</v>
      </c>
    </row>
    <row r="1480" spans="1:4" x14ac:dyDescent="0.3">
      <c r="A1480" t="s">
        <v>8219</v>
      </c>
      <c r="B1480">
        <v>32</v>
      </c>
      <c r="C1480" t="s">
        <v>8221</v>
      </c>
      <c r="D1480">
        <v>3</v>
      </c>
    </row>
    <row r="1481" spans="1:4" x14ac:dyDescent="0.3">
      <c r="A1481" t="s">
        <v>8219</v>
      </c>
      <c r="B1481">
        <v>25</v>
      </c>
      <c r="C1481" t="s">
        <v>8221</v>
      </c>
      <c r="D1481">
        <v>9</v>
      </c>
    </row>
    <row r="1482" spans="1:4" x14ac:dyDescent="0.3">
      <c r="A1482" t="s">
        <v>8219</v>
      </c>
      <c r="B1482">
        <v>33</v>
      </c>
      <c r="C1482" t="s">
        <v>8221</v>
      </c>
      <c r="D1482">
        <v>6</v>
      </c>
    </row>
    <row r="1483" spans="1:4" x14ac:dyDescent="0.3">
      <c r="A1483" t="s">
        <v>8219</v>
      </c>
      <c r="B1483">
        <v>108</v>
      </c>
      <c r="C1483" t="s">
        <v>8221</v>
      </c>
      <c r="D1483">
        <v>4</v>
      </c>
    </row>
    <row r="1484" spans="1:4" x14ac:dyDescent="0.3">
      <c r="A1484" t="s">
        <v>8219</v>
      </c>
      <c r="B1484">
        <v>20</v>
      </c>
      <c r="C1484" t="s">
        <v>8221</v>
      </c>
      <c r="D1484">
        <v>1</v>
      </c>
    </row>
    <row r="1485" spans="1:4" x14ac:dyDescent="0.3">
      <c r="A1485" t="s">
        <v>8219</v>
      </c>
      <c r="B1485">
        <v>98</v>
      </c>
      <c r="C1485" t="s">
        <v>8221</v>
      </c>
      <c r="D1485">
        <v>17</v>
      </c>
    </row>
    <row r="1486" spans="1:4" x14ac:dyDescent="0.3">
      <c r="A1486" t="s">
        <v>8219</v>
      </c>
      <c r="B1486">
        <v>196</v>
      </c>
      <c r="C1486" t="s">
        <v>8221</v>
      </c>
      <c r="D1486">
        <v>1</v>
      </c>
    </row>
    <row r="1487" spans="1:4" x14ac:dyDescent="0.3">
      <c r="A1487" t="s">
        <v>8219</v>
      </c>
      <c r="B1487">
        <v>39</v>
      </c>
      <c r="C1487" t="s">
        <v>8221</v>
      </c>
      <c r="D1487">
        <v>13</v>
      </c>
    </row>
    <row r="1488" spans="1:4" x14ac:dyDescent="0.3">
      <c r="A1488" t="s">
        <v>8219</v>
      </c>
      <c r="B1488">
        <v>128</v>
      </c>
      <c r="C1488" t="s">
        <v>8221</v>
      </c>
      <c r="D1488">
        <v>6</v>
      </c>
    </row>
    <row r="1489" spans="1:4" x14ac:dyDescent="0.3">
      <c r="A1489" t="s">
        <v>8219</v>
      </c>
      <c r="B1489">
        <v>71</v>
      </c>
      <c r="C1489" t="s">
        <v>8221</v>
      </c>
      <c r="D1489">
        <v>0</v>
      </c>
    </row>
    <row r="1490" spans="1:4" x14ac:dyDescent="0.3">
      <c r="A1490" t="s">
        <v>8219</v>
      </c>
      <c r="B1490">
        <v>47</v>
      </c>
      <c r="C1490" t="s">
        <v>8221</v>
      </c>
      <c r="D1490">
        <v>2</v>
      </c>
    </row>
    <row r="1491" spans="1:4" x14ac:dyDescent="0.3">
      <c r="A1491" t="s">
        <v>8219</v>
      </c>
      <c r="B1491">
        <v>17</v>
      </c>
      <c r="C1491" t="s">
        <v>8221</v>
      </c>
      <c r="D1491">
        <v>2</v>
      </c>
    </row>
    <row r="1492" spans="1:4" x14ac:dyDescent="0.3">
      <c r="A1492" t="s">
        <v>8219</v>
      </c>
      <c r="B1492">
        <v>91</v>
      </c>
      <c r="C1492" t="s">
        <v>8221</v>
      </c>
      <c r="D1492">
        <v>21</v>
      </c>
    </row>
    <row r="1493" spans="1:4" x14ac:dyDescent="0.3">
      <c r="A1493" t="s">
        <v>8219</v>
      </c>
      <c r="B1493">
        <v>43</v>
      </c>
      <c r="C1493" t="s">
        <v>8221</v>
      </c>
      <c r="D1493">
        <v>13</v>
      </c>
    </row>
    <row r="1494" spans="1:4" x14ac:dyDescent="0.3">
      <c r="A1494" t="s">
        <v>8219</v>
      </c>
      <c r="B1494">
        <v>17</v>
      </c>
      <c r="C1494" t="s">
        <v>8221</v>
      </c>
      <c r="D1494">
        <v>0</v>
      </c>
    </row>
    <row r="1495" spans="1:4" x14ac:dyDescent="0.3">
      <c r="A1495" t="s">
        <v>8219</v>
      </c>
      <c r="B1495">
        <v>33</v>
      </c>
      <c r="C1495" t="s">
        <v>8221</v>
      </c>
      <c r="D1495">
        <v>6</v>
      </c>
    </row>
    <row r="1496" spans="1:4" x14ac:dyDescent="0.3">
      <c r="A1496" t="s">
        <v>8219</v>
      </c>
      <c r="B1496">
        <v>87</v>
      </c>
      <c r="C1496" t="s">
        <v>8221</v>
      </c>
      <c r="D1496">
        <v>0</v>
      </c>
    </row>
    <row r="1497" spans="1:4" x14ac:dyDescent="0.3">
      <c r="A1497" t="s">
        <v>8219</v>
      </c>
      <c r="B1497">
        <v>113</v>
      </c>
      <c r="C1497" t="s">
        <v>8221</v>
      </c>
      <c r="D1497">
        <v>1</v>
      </c>
    </row>
    <row r="1498" spans="1:4" x14ac:dyDescent="0.3">
      <c r="A1498" t="s">
        <v>8219</v>
      </c>
      <c r="B1498">
        <v>14</v>
      </c>
      <c r="C1498" t="s">
        <v>8221</v>
      </c>
      <c r="D1498">
        <v>0</v>
      </c>
    </row>
    <row r="1499" spans="1:4" x14ac:dyDescent="0.3">
      <c r="A1499" t="s">
        <v>8219</v>
      </c>
      <c r="B1499">
        <v>30</v>
      </c>
      <c r="C1499" t="s">
        <v>8221</v>
      </c>
      <c r="D1499">
        <v>12</v>
      </c>
    </row>
    <row r="1500" spans="1:4" x14ac:dyDescent="0.3">
      <c r="A1500" t="s">
        <v>8219</v>
      </c>
      <c r="B1500">
        <v>16</v>
      </c>
      <c r="C1500" t="s">
        <v>8221</v>
      </c>
      <c r="D1500">
        <v>2</v>
      </c>
    </row>
    <row r="1501" spans="1:4" x14ac:dyDescent="0.3">
      <c r="A1501" t="s">
        <v>8219</v>
      </c>
      <c r="B1501">
        <v>46</v>
      </c>
      <c r="C1501" t="s">
        <v>8221</v>
      </c>
      <c r="D1501">
        <v>6</v>
      </c>
    </row>
    <row r="1502" spans="1:4" x14ac:dyDescent="0.3">
      <c r="A1502" t="s">
        <v>8219</v>
      </c>
      <c r="B1502">
        <v>24</v>
      </c>
      <c r="C1502" t="s">
        <v>8221</v>
      </c>
      <c r="D1502">
        <v>1</v>
      </c>
    </row>
    <row r="1503" spans="1:4" x14ac:dyDescent="0.3">
      <c r="A1503" t="s">
        <v>8219</v>
      </c>
      <c r="B1503">
        <v>97</v>
      </c>
      <c r="C1503" t="s">
        <v>8221</v>
      </c>
      <c r="D1503">
        <v>1</v>
      </c>
    </row>
    <row r="1504" spans="1:4" x14ac:dyDescent="0.3">
      <c r="A1504" t="s">
        <v>8219</v>
      </c>
      <c r="B1504">
        <v>59</v>
      </c>
      <c r="C1504" t="s">
        <v>8221</v>
      </c>
      <c r="D1504">
        <v>5</v>
      </c>
    </row>
    <row r="1505" spans="1:4" x14ac:dyDescent="0.3">
      <c r="A1505" t="s">
        <v>8219</v>
      </c>
      <c r="B1505">
        <v>1095</v>
      </c>
      <c r="C1505" t="s">
        <v>8221</v>
      </c>
      <c r="D1505">
        <v>0</v>
      </c>
    </row>
    <row r="1506" spans="1:4" x14ac:dyDescent="0.3">
      <c r="A1506" t="s">
        <v>8219</v>
      </c>
      <c r="B1506">
        <v>218</v>
      </c>
      <c r="C1506" t="s">
        <v>8221</v>
      </c>
      <c r="D1506">
        <v>3</v>
      </c>
    </row>
    <row r="1507" spans="1:4" x14ac:dyDescent="0.3">
      <c r="A1507" t="s">
        <v>8219</v>
      </c>
      <c r="B1507">
        <v>111</v>
      </c>
      <c r="C1507" t="s">
        <v>8221</v>
      </c>
      <c r="D1507">
        <v>8</v>
      </c>
    </row>
    <row r="1508" spans="1:4" x14ac:dyDescent="0.3">
      <c r="A1508" t="s">
        <v>8219</v>
      </c>
      <c r="B1508">
        <v>56</v>
      </c>
      <c r="C1508" t="s">
        <v>8221</v>
      </c>
      <c r="D1508">
        <v>3</v>
      </c>
    </row>
    <row r="1509" spans="1:4" x14ac:dyDescent="0.3">
      <c r="A1509" t="s">
        <v>8219</v>
      </c>
      <c r="B1509">
        <v>265</v>
      </c>
      <c r="C1509" t="s">
        <v>8221</v>
      </c>
      <c r="D1509">
        <v>8</v>
      </c>
    </row>
    <row r="1510" spans="1:4" x14ac:dyDescent="0.3">
      <c r="A1510" t="s">
        <v>8219</v>
      </c>
      <c r="B1510">
        <v>28</v>
      </c>
      <c r="C1510" t="s">
        <v>8221</v>
      </c>
      <c r="D1510">
        <v>1</v>
      </c>
    </row>
    <row r="1511" spans="1:4" x14ac:dyDescent="0.3">
      <c r="A1511" t="s">
        <v>8219</v>
      </c>
      <c r="B1511">
        <v>364</v>
      </c>
      <c r="C1511" t="s">
        <v>8221</v>
      </c>
      <c r="D1511">
        <v>4</v>
      </c>
    </row>
    <row r="1512" spans="1:4" x14ac:dyDescent="0.3">
      <c r="A1512" t="s">
        <v>8219</v>
      </c>
      <c r="B1512">
        <v>27</v>
      </c>
      <c r="C1512" t="s">
        <v>8221</v>
      </c>
      <c r="D1512">
        <v>8</v>
      </c>
    </row>
    <row r="1513" spans="1:4" x14ac:dyDescent="0.3">
      <c r="A1513" t="s">
        <v>8219</v>
      </c>
      <c r="B1513">
        <v>93</v>
      </c>
      <c r="C1513" t="s">
        <v>8221</v>
      </c>
      <c r="D1513">
        <v>1</v>
      </c>
    </row>
    <row r="1514" spans="1:4" x14ac:dyDescent="0.3">
      <c r="A1514" t="s">
        <v>8219</v>
      </c>
      <c r="B1514">
        <v>64</v>
      </c>
      <c r="C1514" t="s">
        <v>8221</v>
      </c>
      <c r="D1514">
        <v>5</v>
      </c>
    </row>
    <row r="1515" spans="1:4" x14ac:dyDescent="0.3">
      <c r="A1515" t="s">
        <v>8219</v>
      </c>
      <c r="B1515">
        <v>22</v>
      </c>
      <c r="C1515" t="s">
        <v>8221</v>
      </c>
      <c r="D1515">
        <v>0</v>
      </c>
    </row>
    <row r="1516" spans="1:4" x14ac:dyDescent="0.3">
      <c r="A1516" t="s">
        <v>8219</v>
      </c>
      <c r="B1516">
        <v>59</v>
      </c>
      <c r="C1516" t="s">
        <v>8221</v>
      </c>
      <c r="D1516">
        <v>0</v>
      </c>
    </row>
    <row r="1517" spans="1:4" x14ac:dyDescent="0.3">
      <c r="A1517" t="s">
        <v>8219</v>
      </c>
      <c r="B1517">
        <v>249</v>
      </c>
      <c r="C1517" t="s">
        <v>8221</v>
      </c>
      <c r="D1517">
        <v>1</v>
      </c>
    </row>
    <row r="1518" spans="1:4" x14ac:dyDescent="0.3">
      <c r="A1518" t="s">
        <v>8219</v>
      </c>
      <c r="B1518">
        <v>392</v>
      </c>
      <c r="C1518" t="s">
        <v>8221</v>
      </c>
      <c r="D1518">
        <v>0</v>
      </c>
    </row>
    <row r="1519" spans="1:4" x14ac:dyDescent="0.3">
      <c r="A1519" t="s">
        <v>8219</v>
      </c>
      <c r="B1519">
        <v>115</v>
      </c>
      <c r="C1519" t="s">
        <v>8221</v>
      </c>
      <c r="D1519">
        <v>0</v>
      </c>
    </row>
    <row r="1520" spans="1:4" x14ac:dyDescent="0.3">
      <c r="A1520" t="s">
        <v>8219</v>
      </c>
      <c r="B1520">
        <v>433</v>
      </c>
      <c r="C1520" t="s">
        <v>8221</v>
      </c>
      <c r="D1520">
        <v>6</v>
      </c>
    </row>
    <row r="1521" spans="1:4" x14ac:dyDescent="0.3">
      <c r="A1521" t="s">
        <v>8219</v>
      </c>
      <c r="B1521">
        <v>20</v>
      </c>
      <c r="C1521" t="s">
        <v>8221</v>
      </c>
      <c r="D1521">
        <v>6</v>
      </c>
    </row>
    <row r="1522" spans="1:4" x14ac:dyDescent="0.3">
      <c r="A1522" t="s">
        <v>8219</v>
      </c>
      <c r="B1522">
        <v>8</v>
      </c>
      <c r="C1522" t="s">
        <v>8221</v>
      </c>
      <c r="D1522">
        <v>14</v>
      </c>
    </row>
    <row r="1523" spans="1:4" x14ac:dyDescent="0.3">
      <c r="A1523" t="s">
        <v>8219</v>
      </c>
      <c r="B1523">
        <v>175</v>
      </c>
      <c r="C1523" t="s">
        <v>8221</v>
      </c>
      <c r="D1523">
        <v>6</v>
      </c>
    </row>
    <row r="1524" spans="1:4" x14ac:dyDescent="0.3">
      <c r="A1524" t="s">
        <v>8219</v>
      </c>
      <c r="B1524">
        <v>104</v>
      </c>
      <c r="C1524" t="s">
        <v>8221</v>
      </c>
      <c r="D1524">
        <v>33</v>
      </c>
    </row>
    <row r="1525" spans="1:4" x14ac:dyDescent="0.3">
      <c r="A1525" t="s">
        <v>8219</v>
      </c>
      <c r="B1525">
        <v>17</v>
      </c>
      <c r="C1525" t="s">
        <v>8221</v>
      </c>
      <c r="D1525">
        <v>4</v>
      </c>
    </row>
    <row r="1526" spans="1:4" x14ac:dyDescent="0.3">
      <c r="A1526" t="s">
        <v>8219</v>
      </c>
      <c r="B1526">
        <v>277</v>
      </c>
      <c r="C1526" t="s">
        <v>8221</v>
      </c>
      <c r="D1526">
        <v>1</v>
      </c>
    </row>
    <row r="1527" spans="1:4" x14ac:dyDescent="0.3">
      <c r="A1527" t="s">
        <v>8219</v>
      </c>
      <c r="B1527">
        <v>118</v>
      </c>
      <c r="C1527" t="s">
        <v>8221</v>
      </c>
      <c r="D1527">
        <v>0</v>
      </c>
    </row>
    <row r="1528" spans="1:4" x14ac:dyDescent="0.3">
      <c r="A1528" t="s">
        <v>8219</v>
      </c>
      <c r="B1528">
        <v>97</v>
      </c>
      <c r="C1528" t="s">
        <v>8221</v>
      </c>
      <c r="D1528">
        <v>6</v>
      </c>
    </row>
    <row r="1529" spans="1:4" x14ac:dyDescent="0.3">
      <c r="A1529" t="s">
        <v>8219</v>
      </c>
      <c r="B1529">
        <v>20</v>
      </c>
      <c r="C1529" t="s">
        <v>8221</v>
      </c>
      <c r="D1529">
        <v>6</v>
      </c>
    </row>
    <row r="1530" spans="1:4" x14ac:dyDescent="0.3">
      <c r="A1530" t="s">
        <v>8219</v>
      </c>
      <c r="B1530">
        <v>26</v>
      </c>
      <c r="C1530" t="s">
        <v>8221</v>
      </c>
      <c r="D1530">
        <v>1</v>
      </c>
    </row>
    <row r="1531" spans="1:4" x14ac:dyDescent="0.3">
      <c r="A1531" t="s">
        <v>8219</v>
      </c>
      <c r="B1531">
        <v>128</v>
      </c>
      <c r="C1531" t="s">
        <v>8221</v>
      </c>
      <c r="D1531">
        <v>3</v>
      </c>
    </row>
    <row r="1532" spans="1:4" x14ac:dyDescent="0.3">
      <c r="A1532" t="s">
        <v>8219</v>
      </c>
      <c r="B1532">
        <v>15</v>
      </c>
    </row>
    <row r="1533" spans="1:4" x14ac:dyDescent="0.3">
      <c r="A1533" t="s">
        <v>8219</v>
      </c>
      <c r="B1533">
        <v>25</v>
      </c>
    </row>
    <row r="1534" spans="1:4" x14ac:dyDescent="0.3">
      <c r="A1534" t="s">
        <v>8219</v>
      </c>
      <c r="B1534">
        <v>55</v>
      </c>
    </row>
    <row r="1535" spans="1:4" x14ac:dyDescent="0.3">
      <c r="A1535" t="s">
        <v>8219</v>
      </c>
      <c r="B1535">
        <v>107</v>
      </c>
    </row>
    <row r="1536" spans="1:4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C1:C1045992">
    <cfRule type="containsText" dxfId="7" priority="1" operator="containsText" text="live">
      <formula>NOT(ISERROR(SEARCH("live",C1)))</formula>
    </cfRule>
    <cfRule type="containsText" dxfId="6" priority="2" operator="containsText" text="failed">
      <formula>NOT(ISERROR(SEARCH("failed",C1)))</formula>
    </cfRule>
    <cfRule type="containsText" dxfId="5" priority="3" operator="containsText" text="canceled">
      <formula>NOT(ISERROR(SEARCH("canceled",C1)))</formula>
    </cfRule>
    <cfRule type="containsText" dxfId="4" priority="4" operator="containsText" text="successful">
      <formula>NOT(ISERROR(SEARCH("successful",C1)))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615A2-E1D1-40C6-99B4-E8D1F0D3D899}">
  <dimension ref="A1:F451"/>
  <sheetViews>
    <sheetView workbookViewId="0">
      <selection activeCell="E31" sqref="E31"/>
    </sheetView>
  </sheetViews>
  <sheetFormatPr defaultRowHeight="14.4" x14ac:dyDescent="0.3"/>
  <cols>
    <col min="1" max="1" width="15.109375" bestFit="1" customWidth="1"/>
    <col min="2" max="2" width="15.77734375" style="14" bestFit="1" customWidth="1"/>
    <col min="3" max="3" width="6" style="14" bestFit="1" customWidth="1"/>
    <col min="4" max="4" width="4.109375" style="14" bestFit="1" customWidth="1"/>
    <col min="5" max="5" width="9.6640625" style="14" bestFit="1" customWidth="1"/>
    <col min="6" max="6" width="11" style="14" bestFit="1" customWidth="1"/>
    <col min="7" max="7" width="6" bestFit="1" customWidth="1"/>
    <col min="8" max="8" width="4.109375" bestFit="1" customWidth="1"/>
    <col min="9" max="9" width="9.6640625" bestFit="1" customWidth="1"/>
    <col min="10" max="10" width="10.5546875" bestFit="1" customWidth="1"/>
    <col min="11" max="11" width="8.44140625" bestFit="1" customWidth="1"/>
    <col min="12" max="12" width="9.6640625" bestFit="1" customWidth="1"/>
    <col min="13" max="13" width="12.109375" bestFit="1" customWidth="1"/>
    <col min="14" max="14" width="11.88671875" bestFit="1" customWidth="1"/>
    <col min="15" max="15" width="15.7773437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1.5546875" bestFit="1" customWidth="1"/>
    <col min="21" max="21" width="14" bestFit="1" customWidth="1"/>
    <col min="22" max="22" width="9.6640625" bestFit="1" customWidth="1"/>
    <col min="23" max="23" width="17.777343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5.664062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6.2187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3" bestFit="1" customWidth="1"/>
    <col min="37" max="37" width="11" bestFit="1" customWidth="1"/>
  </cols>
  <sheetData>
    <row r="1" spans="1:6" x14ac:dyDescent="0.3">
      <c r="B1"/>
    </row>
    <row r="3" spans="1:6" x14ac:dyDescent="0.3">
      <c r="A3" s="11" t="s">
        <v>8363</v>
      </c>
      <c r="B3" s="21" t="s">
        <v>8362</v>
      </c>
    </row>
    <row r="4" spans="1:6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s="14" t="s">
        <v>8361</v>
      </c>
    </row>
    <row r="5" spans="1:6" x14ac:dyDescent="0.3">
      <c r="A5" s="22">
        <v>1</v>
      </c>
      <c r="E5" s="14">
        <v>3</v>
      </c>
      <c r="F5" s="14">
        <v>3</v>
      </c>
    </row>
    <row r="6" spans="1:6" x14ac:dyDescent="0.3">
      <c r="A6" s="22">
        <v>2</v>
      </c>
      <c r="C6" s="14">
        <v>1</v>
      </c>
      <c r="F6" s="14">
        <v>1</v>
      </c>
    </row>
    <row r="7" spans="1:6" x14ac:dyDescent="0.3">
      <c r="A7" s="22">
        <v>5</v>
      </c>
      <c r="E7" s="14">
        <v>1</v>
      </c>
      <c r="F7" s="14">
        <v>1</v>
      </c>
    </row>
    <row r="8" spans="1:6" x14ac:dyDescent="0.3">
      <c r="A8" s="22">
        <v>10</v>
      </c>
      <c r="E8" s="14">
        <v>3</v>
      </c>
      <c r="F8" s="14">
        <v>3</v>
      </c>
    </row>
    <row r="9" spans="1:6" x14ac:dyDescent="0.3">
      <c r="A9" s="22">
        <v>13</v>
      </c>
      <c r="E9" s="14">
        <v>1</v>
      </c>
      <c r="F9" s="14">
        <v>1</v>
      </c>
    </row>
    <row r="10" spans="1:6" x14ac:dyDescent="0.3">
      <c r="A10" s="22">
        <v>20</v>
      </c>
      <c r="C10" s="14">
        <v>1</v>
      </c>
      <c r="F10" s="14">
        <v>1</v>
      </c>
    </row>
    <row r="11" spans="1:6" x14ac:dyDescent="0.3">
      <c r="A11" s="22">
        <v>25</v>
      </c>
      <c r="C11" s="14">
        <v>1</v>
      </c>
      <c r="E11" s="14">
        <v>3</v>
      </c>
      <c r="F11" s="14">
        <v>4</v>
      </c>
    </row>
    <row r="12" spans="1:6" x14ac:dyDescent="0.3">
      <c r="A12" s="22">
        <v>40</v>
      </c>
      <c r="E12" s="14">
        <v>1</v>
      </c>
      <c r="F12" s="14">
        <v>1</v>
      </c>
    </row>
    <row r="13" spans="1:6" x14ac:dyDescent="0.3">
      <c r="A13" s="22">
        <v>50</v>
      </c>
      <c r="B13" s="14">
        <v>1</v>
      </c>
      <c r="E13" s="14">
        <v>3</v>
      </c>
      <c r="F13" s="14">
        <v>4</v>
      </c>
    </row>
    <row r="14" spans="1:6" x14ac:dyDescent="0.3">
      <c r="A14" s="22">
        <v>60</v>
      </c>
      <c r="C14" s="14">
        <v>1</v>
      </c>
      <c r="F14" s="14">
        <v>1</v>
      </c>
    </row>
    <row r="15" spans="1:6" x14ac:dyDescent="0.3">
      <c r="A15" s="22">
        <v>70</v>
      </c>
      <c r="E15" s="14">
        <v>2</v>
      </c>
      <c r="F15" s="14">
        <v>2</v>
      </c>
    </row>
    <row r="16" spans="1:6" x14ac:dyDescent="0.3">
      <c r="A16" s="22">
        <v>80</v>
      </c>
      <c r="E16" s="14">
        <v>1</v>
      </c>
      <c r="F16" s="14">
        <v>1</v>
      </c>
    </row>
    <row r="17" spans="1:6" x14ac:dyDescent="0.3">
      <c r="A17" s="22">
        <v>100</v>
      </c>
      <c r="C17" s="14">
        <v>3</v>
      </c>
      <c r="E17" s="14">
        <v>9</v>
      </c>
      <c r="F17" s="14">
        <v>12</v>
      </c>
    </row>
    <row r="18" spans="1:6" x14ac:dyDescent="0.3">
      <c r="A18" s="22">
        <v>101</v>
      </c>
      <c r="E18" s="14">
        <v>1</v>
      </c>
      <c r="F18" s="14">
        <v>1</v>
      </c>
    </row>
    <row r="19" spans="1:6" x14ac:dyDescent="0.3">
      <c r="A19" s="22">
        <v>110</v>
      </c>
      <c r="C19" s="14">
        <v>1</v>
      </c>
      <c r="E19" s="14">
        <v>1</v>
      </c>
      <c r="F19" s="14">
        <v>2</v>
      </c>
    </row>
    <row r="20" spans="1:6" x14ac:dyDescent="0.3">
      <c r="A20" s="22">
        <v>125</v>
      </c>
      <c r="E20" s="14">
        <v>1</v>
      </c>
      <c r="F20" s="14">
        <v>1</v>
      </c>
    </row>
    <row r="21" spans="1:6" x14ac:dyDescent="0.3">
      <c r="A21" s="22">
        <v>128</v>
      </c>
      <c r="B21" s="14">
        <v>1</v>
      </c>
      <c r="F21" s="14">
        <v>1</v>
      </c>
    </row>
    <row r="22" spans="1:6" x14ac:dyDescent="0.3">
      <c r="A22" s="22">
        <v>150</v>
      </c>
      <c r="C22" s="14">
        <v>3</v>
      </c>
      <c r="E22" s="14">
        <v>5</v>
      </c>
      <c r="F22" s="14">
        <v>8</v>
      </c>
    </row>
    <row r="23" spans="1:6" x14ac:dyDescent="0.3">
      <c r="A23" s="22">
        <v>153</v>
      </c>
      <c r="E23" s="14">
        <v>1</v>
      </c>
      <c r="F23" s="14">
        <v>1</v>
      </c>
    </row>
    <row r="24" spans="1:6" x14ac:dyDescent="0.3">
      <c r="A24" s="22">
        <v>199</v>
      </c>
      <c r="B24" s="14">
        <v>2</v>
      </c>
      <c r="F24" s="14">
        <v>2</v>
      </c>
    </row>
    <row r="25" spans="1:6" x14ac:dyDescent="0.3">
      <c r="A25" s="22">
        <v>200</v>
      </c>
      <c r="B25" s="14">
        <v>1</v>
      </c>
      <c r="C25" s="14">
        <v>5</v>
      </c>
      <c r="D25" s="14">
        <v>1</v>
      </c>
      <c r="E25" s="14">
        <v>9</v>
      </c>
      <c r="F25" s="14">
        <v>16</v>
      </c>
    </row>
    <row r="26" spans="1:6" x14ac:dyDescent="0.3">
      <c r="A26" s="22">
        <v>220</v>
      </c>
      <c r="E26" s="14">
        <v>1</v>
      </c>
      <c r="F26" s="14">
        <v>1</v>
      </c>
    </row>
    <row r="27" spans="1:6" x14ac:dyDescent="0.3">
      <c r="A27" s="22">
        <v>225</v>
      </c>
      <c r="E27" s="14">
        <v>1</v>
      </c>
      <c r="F27" s="14">
        <v>1</v>
      </c>
    </row>
    <row r="28" spans="1:6" x14ac:dyDescent="0.3">
      <c r="A28" s="22">
        <v>250</v>
      </c>
      <c r="B28" s="14">
        <v>1</v>
      </c>
      <c r="C28" s="14">
        <v>4</v>
      </c>
      <c r="D28" s="14">
        <v>1</v>
      </c>
      <c r="E28" s="14">
        <v>18</v>
      </c>
      <c r="F28" s="14">
        <v>24</v>
      </c>
    </row>
    <row r="29" spans="1:6" x14ac:dyDescent="0.3">
      <c r="A29" s="22">
        <v>270</v>
      </c>
      <c r="C29" s="14">
        <v>1</v>
      </c>
      <c r="F29" s="14">
        <v>1</v>
      </c>
    </row>
    <row r="30" spans="1:6" x14ac:dyDescent="0.3">
      <c r="A30" s="22">
        <v>280</v>
      </c>
      <c r="C30" s="14">
        <v>1</v>
      </c>
      <c r="F30" s="14">
        <v>1</v>
      </c>
    </row>
    <row r="31" spans="1:6" x14ac:dyDescent="0.3">
      <c r="A31" s="22">
        <v>300</v>
      </c>
      <c r="C31" s="14">
        <v>4</v>
      </c>
      <c r="E31" s="14">
        <v>30</v>
      </c>
      <c r="F31" s="14">
        <v>34</v>
      </c>
    </row>
    <row r="32" spans="1:6" x14ac:dyDescent="0.3">
      <c r="A32" s="22">
        <v>315</v>
      </c>
      <c r="E32" s="14">
        <v>1</v>
      </c>
      <c r="F32" s="14">
        <v>1</v>
      </c>
    </row>
    <row r="33" spans="1:6" x14ac:dyDescent="0.3">
      <c r="A33" s="22">
        <v>333</v>
      </c>
      <c r="E33" s="14">
        <v>1</v>
      </c>
      <c r="F33" s="14">
        <v>1</v>
      </c>
    </row>
    <row r="34" spans="1:6" x14ac:dyDescent="0.3">
      <c r="A34" s="22">
        <v>347</v>
      </c>
      <c r="E34" s="14">
        <v>1</v>
      </c>
      <c r="F34" s="14">
        <v>1</v>
      </c>
    </row>
    <row r="35" spans="1:6" x14ac:dyDescent="0.3">
      <c r="A35" s="22">
        <v>350</v>
      </c>
      <c r="D35" s="14">
        <v>1</v>
      </c>
      <c r="E35" s="14">
        <v>12</v>
      </c>
      <c r="F35" s="14">
        <v>13</v>
      </c>
    </row>
    <row r="36" spans="1:6" x14ac:dyDescent="0.3">
      <c r="A36" s="22">
        <v>400</v>
      </c>
      <c r="B36" s="14">
        <v>1</v>
      </c>
      <c r="C36" s="14">
        <v>5</v>
      </c>
      <c r="E36" s="14">
        <v>12</v>
      </c>
      <c r="F36" s="14">
        <v>18</v>
      </c>
    </row>
    <row r="37" spans="1:6" x14ac:dyDescent="0.3">
      <c r="A37" s="22">
        <v>420</v>
      </c>
      <c r="B37" s="14">
        <v>1</v>
      </c>
      <c r="E37" s="14">
        <v>1</v>
      </c>
      <c r="F37" s="14">
        <v>2</v>
      </c>
    </row>
    <row r="38" spans="1:6" x14ac:dyDescent="0.3">
      <c r="A38" s="22">
        <v>450</v>
      </c>
      <c r="C38" s="14">
        <v>3</v>
      </c>
      <c r="E38" s="14">
        <v>2</v>
      </c>
      <c r="F38" s="14">
        <v>5</v>
      </c>
    </row>
    <row r="39" spans="1:6" x14ac:dyDescent="0.3">
      <c r="A39" s="22">
        <v>451</v>
      </c>
      <c r="E39" s="14">
        <v>1</v>
      </c>
      <c r="F39" s="14">
        <v>1</v>
      </c>
    </row>
    <row r="40" spans="1:6" x14ac:dyDescent="0.3">
      <c r="A40" s="22">
        <v>480</v>
      </c>
      <c r="E40" s="14">
        <v>1</v>
      </c>
      <c r="F40" s="14">
        <v>1</v>
      </c>
    </row>
    <row r="41" spans="1:6" x14ac:dyDescent="0.3">
      <c r="A41" s="22">
        <v>495</v>
      </c>
      <c r="E41" s="14">
        <v>1</v>
      </c>
      <c r="F41" s="14">
        <v>1</v>
      </c>
    </row>
    <row r="42" spans="1:6" x14ac:dyDescent="0.3">
      <c r="A42" s="22">
        <v>500</v>
      </c>
      <c r="B42" s="14">
        <v>4</v>
      </c>
      <c r="C42" s="14">
        <v>33</v>
      </c>
      <c r="D42" s="14">
        <v>3</v>
      </c>
      <c r="E42" s="14">
        <v>79</v>
      </c>
      <c r="F42" s="14">
        <v>119</v>
      </c>
    </row>
    <row r="43" spans="1:6" x14ac:dyDescent="0.3">
      <c r="A43" s="22">
        <v>512</v>
      </c>
      <c r="C43" s="14">
        <v>1</v>
      </c>
      <c r="F43" s="14">
        <v>1</v>
      </c>
    </row>
    <row r="44" spans="1:6" x14ac:dyDescent="0.3">
      <c r="A44" s="22">
        <v>515</v>
      </c>
      <c r="B44" s="14">
        <v>1</v>
      </c>
      <c r="F44" s="14">
        <v>1</v>
      </c>
    </row>
    <row r="45" spans="1:6" x14ac:dyDescent="0.3">
      <c r="A45" s="22">
        <v>516</v>
      </c>
      <c r="C45" s="14">
        <v>1</v>
      </c>
      <c r="F45" s="14">
        <v>1</v>
      </c>
    </row>
    <row r="46" spans="1:6" x14ac:dyDescent="0.3">
      <c r="A46" s="22">
        <v>525</v>
      </c>
      <c r="C46" s="14">
        <v>1</v>
      </c>
      <c r="F46" s="14">
        <v>1</v>
      </c>
    </row>
    <row r="47" spans="1:6" x14ac:dyDescent="0.3">
      <c r="A47" s="22">
        <v>530</v>
      </c>
      <c r="C47" s="14">
        <v>1</v>
      </c>
      <c r="F47" s="14">
        <v>1</v>
      </c>
    </row>
    <row r="48" spans="1:6" x14ac:dyDescent="0.3">
      <c r="A48" s="22">
        <v>550</v>
      </c>
      <c r="C48" s="14">
        <v>4</v>
      </c>
      <c r="E48" s="14">
        <v>6</v>
      </c>
      <c r="F48" s="14">
        <v>10</v>
      </c>
    </row>
    <row r="49" spans="1:6" x14ac:dyDescent="0.3">
      <c r="A49" s="22">
        <v>575</v>
      </c>
      <c r="C49" s="14">
        <v>1</v>
      </c>
      <c r="F49" s="14">
        <v>1</v>
      </c>
    </row>
    <row r="50" spans="1:6" x14ac:dyDescent="0.3">
      <c r="A50" s="22">
        <v>600</v>
      </c>
      <c r="B50" s="14">
        <v>1</v>
      </c>
      <c r="C50" s="14">
        <v>7</v>
      </c>
      <c r="E50" s="14">
        <v>25</v>
      </c>
      <c r="F50" s="14">
        <v>33</v>
      </c>
    </row>
    <row r="51" spans="1:6" x14ac:dyDescent="0.3">
      <c r="A51" s="22">
        <v>620</v>
      </c>
      <c r="B51" s="14">
        <v>1</v>
      </c>
      <c r="E51" s="14">
        <v>1</v>
      </c>
      <c r="F51" s="14">
        <v>2</v>
      </c>
    </row>
    <row r="52" spans="1:6" x14ac:dyDescent="0.3">
      <c r="A52" s="22">
        <v>650</v>
      </c>
      <c r="B52" s="14">
        <v>1</v>
      </c>
      <c r="C52" s="14">
        <v>1</v>
      </c>
      <c r="E52" s="14">
        <v>5</v>
      </c>
      <c r="F52" s="14">
        <v>7</v>
      </c>
    </row>
    <row r="53" spans="1:6" x14ac:dyDescent="0.3">
      <c r="A53" s="22">
        <v>660</v>
      </c>
      <c r="E53" s="14">
        <v>1</v>
      </c>
      <c r="F53" s="14">
        <v>1</v>
      </c>
    </row>
    <row r="54" spans="1:6" x14ac:dyDescent="0.3">
      <c r="A54" s="22">
        <v>666</v>
      </c>
      <c r="C54" s="14">
        <v>1</v>
      </c>
      <c r="F54" s="14">
        <v>1</v>
      </c>
    </row>
    <row r="55" spans="1:6" x14ac:dyDescent="0.3">
      <c r="A55" s="22">
        <v>675</v>
      </c>
      <c r="E55" s="14">
        <v>1</v>
      </c>
      <c r="F55" s="14">
        <v>1</v>
      </c>
    </row>
    <row r="56" spans="1:6" x14ac:dyDescent="0.3">
      <c r="A56" s="22">
        <v>678</v>
      </c>
      <c r="C56" s="14">
        <v>1</v>
      </c>
      <c r="F56" s="14">
        <v>1</v>
      </c>
    </row>
    <row r="57" spans="1:6" x14ac:dyDescent="0.3">
      <c r="A57" s="22">
        <v>700</v>
      </c>
      <c r="C57" s="14">
        <v>5</v>
      </c>
      <c r="D57" s="14">
        <v>1</v>
      </c>
      <c r="E57" s="14">
        <v>14</v>
      </c>
      <c r="F57" s="14">
        <v>20</v>
      </c>
    </row>
    <row r="58" spans="1:6" x14ac:dyDescent="0.3">
      <c r="A58" s="22">
        <v>740</v>
      </c>
      <c r="E58" s="14">
        <v>1</v>
      </c>
      <c r="F58" s="14">
        <v>1</v>
      </c>
    </row>
    <row r="59" spans="1:6" x14ac:dyDescent="0.3">
      <c r="A59" s="22">
        <v>745</v>
      </c>
      <c r="E59" s="14">
        <v>1</v>
      </c>
      <c r="F59" s="14">
        <v>1</v>
      </c>
    </row>
    <row r="60" spans="1:6" x14ac:dyDescent="0.3">
      <c r="A60" s="22">
        <v>750</v>
      </c>
      <c r="C60" s="14">
        <v>12</v>
      </c>
      <c r="E60" s="14">
        <v>17</v>
      </c>
      <c r="F60" s="14">
        <v>29</v>
      </c>
    </row>
    <row r="61" spans="1:6" x14ac:dyDescent="0.3">
      <c r="A61" s="22">
        <v>773</v>
      </c>
      <c r="E61" s="14">
        <v>1</v>
      </c>
      <c r="F61" s="14">
        <v>1</v>
      </c>
    </row>
    <row r="62" spans="1:6" x14ac:dyDescent="0.3">
      <c r="A62" s="22">
        <v>777</v>
      </c>
      <c r="D62" s="14">
        <v>1</v>
      </c>
      <c r="F62" s="14">
        <v>1</v>
      </c>
    </row>
    <row r="63" spans="1:6" x14ac:dyDescent="0.3">
      <c r="A63" s="22">
        <v>780</v>
      </c>
      <c r="B63" s="14">
        <v>1</v>
      </c>
      <c r="F63" s="14">
        <v>1</v>
      </c>
    </row>
    <row r="64" spans="1:6" x14ac:dyDescent="0.3">
      <c r="A64" s="22">
        <v>800</v>
      </c>
      <c r="C64" s="14">
        <v>5</v>
      </c>
      <c r="E64" s="14">
        <v>21</v>
      </c>
      <c r="F64" s="14">
        <v>26</v>
      </c>
    </row>
    <row r="65" spans="1:6" x14ac:dyDescent="0.3">
      <c r="A65" s="22">
        <v>839</v>
      </c>
      <c r="E65" s="14">
        <v>1</v>
      </c>
      <c r="F65" s="14">
        <v>1</v>
      </c>
    </row>
    <row r="66" spans="1:6" x14ac:dyDescent="0.3">
      <c r="A66" s="22">
        <v>850</v>
      </c>
      <c r="C66" s="14">
        <v>3</v>
      </c>
      <c r="E66" s="14">
        <v>5</v>
      </c>
      <c r="F66" s="14">
        <v>8</v>
      </c>
    </row>
    <row r="67" spans="1:6" x14ac:dyDescent="0.3">
      <c r="A67" s="22">
        <v>900</v>
      </c>
      <c r="C67" s="14">
        <v>2</v>
      </c>
      <c r="E67" s="14">
        <v>10</v>
      </c>
      <c r="F67" s="14">
        <v>12</v>
      </c>
    </row>
    <row r="68" spans="1:6" x14ac:dyDescent="0.3">
      <c r="A68" s="22">
        <v>911</v>
      </c>
      <c r="B68" s="14">
        <v>1</v>
      </c>
      <c r="F68" s="14">
        <v>1</v>
      </c>
    </row>
    <row r="69" spans="1:6" x14ac:dyDescent="0.3">
      <c r="A69" s="22">
        <v>930</v>
      </c>
      <c r="E69" s="14">
        <v>1</v>
      </c>
      <c r="F69" s="14">
        <v>1</v>
      </c>
    </row>
    <row r="70" spans="1:6" x14ac:dyDescent="0.3">
      <c r="A70" s="22">
        <v>960</v>
      </c>
      <c r="E70" s="14">
        <v>1</v>
      </c>
      <c r="F70" s="14">
        <v>1</v>
      </c>
    </row>
    <row r="71" spans="1:6" x14ac:dyDescent="0.3">
      <c r="A71" s="22">
        <v>978</v>
      </c>
      <c r="E71" s="14">
        <v>1</v>
      </c>
      <c r="F71" s="14">
        <v>1</v>
      </c>
    </row>
    <row r="72" spans="1:6" x14ac:dyDescent="0.3">
      <c r="A72" s="22">
        <v>999</v>
      </c>
      <c r="E72" s="14">
        <v>2</v>
      </c>
      <c r="F72" s="14">
        <v>2</v>
      </c>
    </row>
    <row r="73" spans="1:6" x14ac:dyDescent="0.3">
      <c r="A73" s="22">
        <v>1000</v>
      </c>
      <c r="B73" s="14">
        <v>8</v>
      </c>
      <c r="C73" s="14">
        <v>63</v>
      </c>
      <c r="D73" s="14">
        <v>2</v>
      </c>
      <c r="E73" s="14">
        <v>116</v>
      </c>
      <c r="F73" s="14">
        <v>189</v>
      </c>
    </row>
    <row r="74" spans="1:6" x14ac:dyDescent="0.3">
      <c r="A74" s="22">
        <v>1010</v>
      </c>
      <c r="C74" s="14">
        <v>1</v>
      </c>
      <c r="F74" s="14">
        <v>1</v>
      </c>
    </row>
    <row r="75" spans="1:6" x14ac:dyDescent="0.3">
      <c r="A75" s="22">
        <v>1050</v>
      </c>
      <c r="E75" s="14">
        <v>2</v>
      </c>
      <c r="F75" s="14">
        <v>2</v>
      </c>
    </row>
    <row r="76" spans="1:6" x14ac:dyDescent="0.3">
      <c r="A76" s="22">
        <v>1070</v>
      </c>
      <c r="E76" s="14">
        <v>1</v>
      </c>
      <c r="F76" s="14">
        <v>1</v>
      </c>
    </row>
    <row r="77" spans="1:6" x14ac:dyDescent="0.3">
      <c r="A77" s="22">
        <v>1100</v>
      </c>
      <c r="B77" s="14">
        <v>1</v>
      </c>
      <c r="C77" s="14">
        <v>2</v>
      </c>
      <c r="E77" s="14">
        <v>8</v>
      </c>
      <c r="F77" s="14">
        <v>11</v>
      </c>
    </row>
    <row r="78" spans="1:6" x14ac:dyDescent="0.3">
      <c r="A78" s="22">
        <v>1110</v>
      </c>
      <c r="C78" s="14">
        <v>1</v>
      </c>
      <c r="F78" s="14">
        <v>1</v>
      </c>
    </row>
    <row r="79" spans="1:6" x14ac:dyDescent="0.3">
      <c r="A79" s="22">
        <v>1150</v>
      </c>
      <c r="C79" s="14">
        <v>1</v>
      </c>
      <c r="E79" s="14">
        <v>1</v>
      </c>
      <c r="F79" s="14">
        <v>2</v>
      </c>
    </row>
    <row r="80" spans="1:6" x14ac:dyDescent="0.3">
      <c r="A80" s="22">
        <v>1200</v>
      </c>
      <c r="B80" s="14">
        <v>2</v>
      </c>
      <c r="C80" s="14">
        <v>12</v>
      </c>
      <c r="E80" s="14">
        <v>28</v>
      </c>
      <c r="F80" s="14">
        <v>42</v>
      </c>
    </row>
    <row r="81" spans="1:6" x14ac:dyDescent="0.3">
      <c r="A81" s="22">
        <v>1250</v>
      </c>
      <c r="C81" s="14">
        <v>4</v>
      </c>
      <c r="D81" s="14">
        <v>1</v>
      </c>
      <c r="E81" s="14">
        <v>6</v>
      </c>
      <c r="F81" s="14">
        <v>11</v>
      </c>
    </row>
    <row r="82" spans="1:6" x14ac:dyDescent="0.3">
      <c r="A82" s="22">
        <v>1300</v>
      </c>
      <c r="C82" s="14">
        <v>1</v>
      </c>
      <c r="E82" s="14">
        <v>7</v>
      </c>
      <c r="F82" s="14">
        <v>8</v>
      </c>
    </row>
    <row r="83" spans="1:6" x14ac:dyDescent="0.3">
      <c r="A83" s="22">
        <v>1328</v>
      </c>
      <c r="E83" s="14">
        <v>1</v>
      </c>
      <c r="F83" s="14">
        <v>1</v>
      </c>
    </row>
    <row r="84" spans="1:6" x14ac:dyDescent="0.3">
      <c r="A84" s="22">
        <v>1350</v>
      </c>
      <c r="E84" s="14">
        <v>1</v>
      </c>
      <c r="F84" s="14">
        <v>1</v>
      </c>
    </row>
    <row r="85" spans="1:6" x14ac:dyDescent="0.3">
      <c r="A85" s="22">
        <v>1385</v>
      </c>
      <c r="E85" s="14">
        <v>1</v>
      </c>
      <c r="F85" s="14">
        <v>1</v>
      </c>
    </row>
    <row r="86" spans="1:6" x14ac:dyDescent="0.3">
      <c r="A86" s="22">
        <v>1395</v>
      </c>
      <c r="E86" s="14">
        <v>1</v>
      </c>
      <c r="F86" s="14">
        <v>1</v>
      </c>
    </row>
    <row r="87" spans="1:6" x14ac:dyDescent="0.3">
      <c r="A87" s="22">
        <v>1400</v>
      </c>
      <c r="C87" s="14">
        <v>2</v>
      </c>
      <c r="E87" s="14">
        <v>2</v>
      </c>
      <c r="F87" s="14">
        <v>4</v>
      </c>
    </row>
    <row r="88" spans="1:6" x14ac:dyDescent="0.3">
      <c r="A88" s="22">
        <v>1450</v>
      </c>
      <c r="E88" s="14">
        <v>1</v>
      </c>
      <c r="F88" s="14">
        <v>1</v>
      </c>
    </row>
    <row r="89" spans="1:6" x14ac:dyDescent="0.3">
      <c r="A89" s="22">
        <v>1500</v>
      </c>
      <c r="B89" s="14">
        <v>6</v>
      </c>
      <c r="C89" s="14">
        <v>36</v>
      </c>
      <c r="D89" s="14">
        <v>1</v>
      </c>
      <c r="E89" s="14">
        <v>98</v>
      </c>
      <c r="F89" s="14">
        <v>141</v>
      </c>
    </row>
    <row r="90" spans="1:6" x14ac:dyDescent="0.3">
      <c r="A90" s="22">
        <v>1550</v>
      </c>
      <c r="E90" s="14">
        <v>1</v>
      </c>
      <c r="F90" s="14">
        <v>1</v>
      </c>
    </row>
    <row r="91" spans="1:6" x14ac:dyDescent="0.3">
      <c r="A91" s="22">
        <v>1551</v>
      </c>
      <c r="E91" s="14">
        <v>1</v>
      </c>
      <c r="F91" s="14">
        <v>1</v>
      </c>
    </row>
    <row r="92" spans="1:6" x14ac:dyDescent="0.3">
      <c r="A92" s="22">
        <v>1570</v>
      </c>
      <c r="E92" s="14">
        <v>1</v>
      </c>
      <c r="F92" s="14">
        <v>1</v>
      </c>
    </row>
    <row r="93" spans="1:6" x14ac:dyDescent="0.3">
      <c r="A93" s="22">
        <v>1570.79</v>
      </c>
      <c r="E93" s="14">
        <v>1</v>
      </c>
      <c r="F93" s="14">
        <v>1</v>
      </c>
    </row>
    <row r="94" spans="1:6" x14ac:dyDescent="0.3">
      <c r="A94" s="22">
        <v>1600</v>
      </c>
      <c r="C94" s="14">
        <v>3</v>
      </c>
      <c r="E94" s="14">
        <v>4</v>
      </c>
      <c r="F94" s="14">
        <v>7</v>
      </c>
    </row>
    <row r="95" spans="1:6" x14ac:dyDescent="0.3">
      <c r="A95" s="22">
        <v>1650</v>
      </c>
      <c r="C95" s="14">
        <v>1</v>
      </c>
      <c r="E95" s="14">
        <v>3</v>
      </c>
      <c r="F95" s="14">
        <v>4</v>
      </c>
    </row>
    <row r="96" spans="1:6" x14ac:dyDescent="0.3">
      <c r="A96" s="22">
        <v>1680</v>
      </c>
      <c r="B96" s="14">
        <v>1</v>
      </c>
      <c r="F96" s="14">
        <v>1</v>
      </c>
    </row>
    <row r="97" spans="1:6" x14ac:dyDescent="0.3">
      <c r="A97" s="22">
        <v>1700</v>
      </c>
      <c r="C97" s="14">
        <v>1</v>
      </c>
      <c r="E97" s="14">
        <v>4</v>
      </c>
      <c r="F97" s="14">
        <v>5</v>
      </c>
    </row>
    <row r="98" spans="1:6" x14ac:dyDescent="0.3">
      <c r="A98" s="22">
        <v>1750</v>
      </c>
      <c r="B98" s="14">
        <v>2</v>
      </c>
      <c r="C98" s="14">
        <v>2</v>
      </c>
      <c r="E98" s="14">
        <v>4</v>
      </c>
      <c r="F98" s="14">
        <v>8</v>
      </c>
    </row>
    <row r="99" spans="1:6" x14ac:dyDescent="0.3">
      <c r="A99" s="22">
        <v>1800</v>
      </c>
      <c r="C99" s="14">
        <v>1</v>
      </c>
      <c r="E99" s="14">
        <v>11</v>
      </c>
      <c r="F99" s="14">
        <v>12</v>
      </c>
    </row>
    <row r="100" spans="1:6" x14ac:dyDescent="0.3">
      <c r="A100" s="22">
        <v>1850</v>
      </c>
      <c r="C100" s="14">
        <v>1</v>
      </c>
      <c r="F100" s="14">
        <v>1</v>
      </c>
    </row>
    <row r="101" spans="1:6" x14ac:dyDescent="0.3">
      <c r="A101" s="22">
        <v>1897</v>
      </c>
      <c r="B101" s="14">
        <v>1</v>
      </c>
      <c r="F101" s="14">
        <v>1</v>
      </c>
    </row>
    <row r="102" spans="1:6" x14ac:dyDescent="0.3">
      <c r="A102" s="22">
        <v>1900</v>
      </c>
      <c r="C102" s="14">
        <v>1</v>
      </c>
      <c r="E102" s="14">
        <v>2</v>
      </c>
      <c r="F102" s="14">
        <v>3</v>
      </c>
    </row>
    <row r="103" spans="1:6" x14ac:dyDescent="0.3">
      <c r="A103" s="22">
        <v>1930</v>
      </c>
      <c r="C103" s="14">
        <v>1</v>
      </c>
      <c r="F103" s="14">
        <v>1</v>
      </c>
    </row>
    <row r="104" spans="1:6" x14ac:dyDescent="0.3">
      <c r="A104" s="22">
        <v>1960</v>
      </c>
      <c r="E104" s="14">
        <v>1</v>
      </c>
      <c r="F104" s="14">
        <v>1</v>
      </c>
    </row>
    <row r="105" spans="1:6" x14ac:dyDescent="0.3">
      <c r="A105" s="22">
        <v>1964.47</v>
      </c>
      <c r="E105" s="14">
        <v>1</v>
      </c>
      <c r="F105" s="14">
        <v>1</v>
      </c>
    </row>
    <row r="106" spans="1:6" x14ac:dyDescent="0.3">
      <c r="A106" s="22">
        <v>1999</v>
      </c>
      <c r="C106" s="14">
        <v>1</v>
      </c>
      <c r="F106" s="14">
        <v>1</v>
      </c>
    </row>
    <row r="107" spans="1:6" x14ac:dyDescent="0.3">
      <c r="A107" s="22">
        <v>2000</v>
      </c>
      <c r="B107" s="14">
        <v>7</v>
      </c>
      <c r="C107" s="14">
        <v>56</v>
      </c>
      <c r="E107" s="14">
        <v>153</v>
      </c>
      <c r="F107" s="14">
        <v>216</v>
      </c>
    </row>
    <row r="108" spans="1:6" x14ac:dyDescent="0.3">
      <c r="A108" s="22">
        <v>2001</v>
      </c>
      <c r="E108" s="14">
        <v>1</v>
      </c>
      <c r="F108" s="14">
        <v>1</v>
      </c>
    </row>
    <row r="109" spans="1:6" x14ac:dyDescent="0.3">
      <c r="A109" s="22">
        <v>2100</v>
      </c>
      <c r="C109" s="14">
        <v>3</v>
      </c>
      <c r="E109" s="14">
        <v>4</v>
      </c>
      <c r="F109" s="14">
        <v>7</v>
      </c>
    </row>
    <row r="110" spans="1:6" x14ac:dyDescent="0.3">
      <c r="A110" s="22">
        <v>2200</v>
      </c>
      <c r="C110" s="14">
        <v>4</v>
      </c>
      <c r="E110" s="14">
        <v>8</v>
      </c>
      <c r="F110" s="14">
        <v>12</v>
      </c>
    </row>
    <row r="111" spans="1:6" x14ac:dyDescent="0.3">
      <c r="A111" s="22">
        <v>2220</v>
      </c>
      <c r="E111" s="14">
        <v>1</v>
      </c>
      <c r="F111" s="14">
        <v>1</v>
      </c>
    </row>
    <row r="112" spans="1:6" x14ac:dyDescent="0.3">
      <c r="A112" s="22">
        <v>2224</v>
      </c>
      <c r="C112" s="14">
        <v>1</v>
      </c>
      <c r="F112" s="14">
        <v>1</v>
      </c>
    </row>
    <row r="113" spans="1:6" x14ac:dyDescent="0.3">
      <c r="A113" s="22">
        <v>2250</v>
      </c>
      <c r="C113" s="14">
        <v>1</v>
      </c>
      <c r="E113" s="14">
        <v>1</v>
      </c>
      <c r="F113" s="14">
        <v>2</v>
      </c>
    </row>
    <row r="114" spans="1:6" x14ac:dyDescent="0.3">
      <c r="A114" s="22">
        <v>2300</v>
      </c>
      <c r="E114" s="14">
        <v>4</v>
      </c>
      <c r="F114" s="14">
        <v>4</v>
      </c>
    </row>
    <row r="115" spans="1:6" x14ac:dyDescent="0.3">
      <c r="A115" s="22">
        <v>2350</v>
      </c>
      <c r="E115" s="14">
        <v>1</v>
      </c>
      <c r="F115" s="14">
        <v>1</v>
      </c>
    </row>
    <row r="116" spans="1:6" x14ac:dyDescent="0.3">
      <c r="A116" s="22">
        <v>2400</v>
      </c>
      <c r="C116" s="14">
        <v>1</v>
      </c>
      <c r="D116" s="14">
        <v>1</v>
      </c>
      <c r="E116" s="14">
        <v>3</v>
      </c>
      <c r="F116" s="14">
        <v>5</v>
      </c>
    </row>
    <row r="117" spans="1:6" x14ac:dyDescent="0.3">
      <c r="A117" s="22">
        <v>2413</v>
      </c>
      <c r="C117" s="14">
        <v>1</v>
      </c>
      <c r="F117" s="14">
        <v>1</v>
      </c>
    </row>
    <row r="118" spans="1:6" x14ac:dyDescent="0.3">
      <c r="A118" s="22">
        <v>2450</v>
      </c>
      <c r="E118" s="14">
        <v>1</v>
      </c>
      <c r="F118" s="14">
        <v>1</v>
      </c>
    </row>
    <row r="119" spans="1:6" x14ac:dyDescent="0.3">
      <c r="A119" s="22">
        <v>2468</v>
      </c>
      <c r="E119" s="14">
        <v>1</v>
      </c>
      <c r="F119" s="14">
        <v>1</v>
      </c>
    </row>
    <row r="120" spans="1:6" x14ac:dyDescent="0.3">
      <c r="A120" s="22">
        <v>2500</v>
      </c>
      <c r="B120" s="14">
        <v>8</v>
      </c>
      <c r="C120" s="14">
        <v>45</v>
      </c>
      <c r="D120" s="14">
        <v>1</v>
      </c>
      <c r="E120" s="14">
        <v>100</v>
      </c>
      <c r="F120" s="14">
        <v>154</v>
      </c>
    </row>
    <row r="121" spans="1:6" x14ac:dyDescent="0.3">
      <c r="A121" s="22">
        <v>2550</v>
      </c>
      <c r="E121" s="14">
        <v>1</v>
      </c>
      <c r="F121" s="14">
        <v>1</v>
      </c>
    </row>
    <row r="122" spans="1:6" x14ac:dyDescent="0.3">
      <c r="A122" s="22">
        <v>2560</v>
      </c>
      <c r="E122" s="14">
        <v>1</v>
      </c>
      <c r="F122" s="14">
        <v>1</v>
      </c>
    </row>
    <row r="123" spans="1:6" x14ac:dyDescent="0.3">
      <c r="A123" s="22">
        <v>2600</v>
      </c>
      <c r="E123" s="14">
        <v>4</v>
      </c>
      <c r="F123" s="14">
        <v>4</v>
      </c>
    </row>
    <row r="124" spans="1:6" x14ac:dyDescent="0.3">
      <c r="A124" s="22">
        <v>2658</v>
      </c>
      <c r="E124" s="14">
        <v>1</v>
      </c>
      <c r="F124" s="14">
        <v>1</v>
      </c>
    </row>
    <row r="125" spans="1:6" x14ac:dyDescent="0.3">
      <c r="A125" s="22">
        <v>2700</v>
      </c>
      <c r="C125" s="14">
        <v>1</v>
      </c>
      <c r="D125" s="14">
        <v>1</v>
      </c>
      <c r="E125" s="14">
        <v>3</v>
      </c>
      <c r="F125" s="14">
        <v>5</v>
      </c>
    </row>
    <row r="126" spans="1:6" x14ac:dyDescent="0.3">
      <c r="A126" s="22">
        <v>2725</v>
      </c>
      <c r="C126" s="14">
        <v>1</v>
      </c>
      <c r="F126" s="14">
        <v>1</v>
      </c>
    </row>
    <row r="127" spans="1:6" x14ac:dyDescent="0.3">
      <c r="A127" s="22">
        <v>2750</v>
      </c>
      <c r="B127" s="14">
        <v>1</v>
      </c>
      <c r="C127" s="14">
        <v>2</v>
      </c>
      <c r="D127" s="14">
        <v>1</v>
      </c>
      <c r="E127" s="14">
        <v>3</v>
      </c>
      <c r="F127" s="14">
        <v>7</v>
      </c>
    </row>
    <row r="128" spans="1:6" x14ac:dyDescent="0.3">
      <c r="A128" s="22">
        <v>2800</v>
      </c>
      <c r="C128" s="14">
        <v>2</v>
      </c>
      <c r="E128" s="14">
        <v>8</v>
      </c>
      <c r="F128" s="14">
        <v>10</v>
      </c>
    </row>
    <row r="129" spans="1:6" x14ac:dyDescent="0.3">
      <c r="A129" s="22">
        <v>2820</v>
      </c>
      <c r="E129" s="14">
        <v>1</v>
      </c>
      <c r="F129" s="14">
        <v>1</v>
      </c>
    </row>
    <row r="130" spans="1:6" x14ac:dyDescent="0.3">
      <c r="A130" s="22">
        <v>2825</v>
      </c>
      <c r="C130" s="14">
        <v>1</v>
      </c>
      <c r="F130" s="14">
        <v>1</v>
      </c>
    </row>
    <row r="131" spans="1:6" x14ac:dyDescent="0.3">
      <c r="A131" s="22">
        <v>2827</v>
      </c>
      <c r="E131" s="14">
        <v>1</v>
      </c>
      <c r="F131" s="14">
        <v>1</v>
      </c>
    </row>
    <row r="132" spans="1:6" x14ac:dyDescent="0.3">
      <c r="A132" s="22">
        <v>2880</v>
      </c>
      <c r="C132" s="14">
        <v>1</v>
      </c>
      <c r="F132" s="14">
        <v>1</v>
      </c>
    </row>
    <row r="133" spans="1:6" x14ac:dyDescent="0.3">
      <c r="A133" s="22">
        <v>2885</v>
      </c>
      <c r="C133" s="14">
        <v>1</v>
      </c>
      <c r="F133" s="14">
        <v>1</v>
      </c>
    </row>
    <row r="134" spans="1:6" x14ac:dyDescent="0.3">
      <c r="A134" s="22">
        <v>2888</v>
      </c>
      <c r="C134" s="14">
        <v>1</v>
      </c>
      <c r="F134" s="14">
        <v>1</v>
      </c>
    </row>
    <row r="135" spans="1:6" x14ac:dyDescent="0.3">
      <c r="A135" s="22">
        <v>2900</v>
      </c>
      <c r="C135" s="14">
        <v>2</v>
      </c>
      <c r="E135" s="14">
        <v>1</v>
      </c>
      <c r="F135" s="14">
        <v>3</v>
      </c>
    </row>
    <row r="136" spans="1:6" x14ac:dyDescent="0.3">
      <c r="A136" s="22">
        <v>2987</v>
      </c>
      <c r="E136" s="14">
        <v>1</v>
      </c>
      <c r="F136" s="14">
        <v>1</v>
      </c>
    </row>
    <row r="137" spans="1:6" x14ac:dyDescent="0.3">
      <c r="A137" s="22">
        <v>2995</v>
      </c>
      <c r="B137" s="14">
        <v>1</v>
      </c>
      <c r="F137" s="14">
        <v>1</v>
      </c>
    </row>
    <row r="138" spans="1:6" x14ac:dyDescent="0.3">
      <c r="A138" s="22">
        <v>3000</v>
      </c>
      <c r="B138" s="14">
        <v>9</v>
      </c>
      <c r="C138" s="14">
        <v>68</v>
      </c>
      <c r="D138" s="14">
        <v>1</v>
      </c>
      <c r="E138" s="14">
        <v>120</v>
      </c>
      <c r="F138" s="14">
        <v>198</v>
      </c>
    </row>
    <row r="139" spans="1:6" x14ac:dyDescent="0.3">
      <c r="A139" s="22">
        <v>3100</v>
      </c>
      <c r="E139" s="14">
        <v>2</v>
      </c>
      <c r="F139" s="14">
        <v>2</v>
      </c>
    </row>
    <row r="140" spans="1:6" x14ac:dyDescent="0.3">
      <c r="A140" s="22">
        <v>3152</v>
      </c>
      <c r="C140" s="14">
        <v>1</v>
      </c>
      <c r="F140" s="14">
        <v>1</v>
      </c>
    </row>
    <row r="141" spans="1:6" x14ac:dyDescent="0.3">
      <c r="A141" s="22">
        <v>3200</v>
      </c>
      <c r="C141" s="14">
        <v>2</v>
      </c>
      <c r="E141" s="14">
        <v>6</v>
      </c>
      <c r="F141" s="14">
        <v>8</v>
      </c>
    </row>
    <row r="142" spans="1:6" x14ac:dyDescent="0.3">
      <c r="A142" s="22">
        <v>3250</v>
      </c>
      <c r="C142" s="14">
        <v>3</v>
      </c>
      <c r="E142" s="14">
        <v>1</v>
      </c>
      <c r="F142" s="14">
        <v>4</v>
      </c>
    </row>
    <row r="143" spans="1:6" x14ac:dyDescent="0.3">
      <c r="A143" s="22">
        <v>3255</v>
      </c>
      <c r="C143" s="14">
        <v>1</v>
      </c>
      <c r="F143" s="14">
        <v>1</v>
      </c>
    </row>
    <row r="144" spans="1:6" x14ac:dyDescent="0.3">
      <c r="A144" s="22">
        <v>3265</v>
      </c>
      <c r="C144" s="14">
        <v>1</v>
      </c>
      <c r="F144" s="14">
        <v>1</v>
      </c>
    </row>
    <row r="145" spans="1:6" x14ac:dyDescent="0.3">
      <c r="A145" s="22">
        <v>3274</v>
      </c>
      <c r="C145" s="14">
        <v>1</v>
      </c>
      <c r="F145" s="14">
        <v>1</v>
      </c>
    </row>
    <row r="146" spans="1:6" x14ac:dyDescent="0.3">
      <c r="A146" s="22">
        <v>3300</v>
      </c>
      <c r="C146" s="14">
        <v>4</v>
      </c>
      <c r="E146" s="14">
        <v>7</v>
      </c>
      <c r="F146" s="14">
        <v>11</v>
      </c>
    </row>
    <row r="147" spans="1:6" x14ac:dyDescent="0.3">
      <c r="A147" s="22">
        <v>3333</v>
      </c>
      <c r="B147" s="14">
        <v>1</v>
      </c>
      <c r="F147" s="14">
        <v>1</v>
      </c>
    </row>
    <row r="148" spans="1:6" x14ac:dyDescent="0.3">
      <c r="A148" s="22">
        <v>3350</v>
      </c>
      <c r="E148" s="14">
        <v>3</v>
      </c>
      <c r="F148" s="14">
        <v>3</v>
      </c>
    </row>
    <row r="149" spans="1:6" x14ac:dyDescent="0.3">
      <c r="A149" s="22">
        <v>3400</v>
      </c>
      <c r="D149" s="14">
        <v>1</v>
      </c>
      <c r="E149" s="14">
        <v>5</v>
      </c>
      <c r="F149" s="14">
        <v>6</v>
      </c>
    </row>
    <row r="150" spans="1:6" x14ac:dyDescent="0.3">
      <c r="A150" s="22">
        <v>3405</v>
      </c>
      <c r="E150" s="14">
        <v>1</v>
      </c>
      <c r="F150" s="14">
        <v>1</v>
      </c>
    </row>
    <row r="151" spans="1:6" x14ac:dyDescent="0.3">
      <c r="A151" s="22">
        <v>3423</v>
      </c>
      <c r="C151" s="14">
        <v>1</v>
      </c>
      <c r="F151" s="14">
        <v>1</v>
      </c>
    </row>
    <row r="152" spans="1:6" x14ac:dyDescent="0.3">
      <c r="A152" s="22">
        <v>3495</v>
      </c>
      <c r="C152" s="14">
        <v>1</v>
      </c>
      <c r="F152" s="14">
        <v>1</v>
      </c>
    </row>
    <row r="153" spans="1:6" x14ac:dyDescent="0.3">
      <c r="A153" s="22">
        <v>3500</v>
      </c>
      <c r="B153" s="14">
        <v>1</v>
      </c>
      <c r="C153" s="14">
        <v>24</v>
      </c>
      <c r="D153" s="14">
        <v>1</v>
      </c>
      <c r="E153" s="14">
        <v>54</v>
      </c>
      <c r="F153" s="14">
        <v>80</v>
      </c>
    </row>
    <row r="154" spans="1:6" x14ac:dyDescent="0.3">
      <c r="A154" s="22">
        <v>3550</v>
      </c>
      <c r="C154" s="14">
        <v>1</v>
      </c>
      <c r="F154" s="14">
        <v>1</v>
      </c>
    </row>
    <row r="155" spans="1:6" x14ac:dyDescent="0.3">
      <c r="A155" s="22">
        <v>3600</v>
      </c>
      <c r="C155" s="14">
        <v>1</v>
      </c>
      <c r="E155" s="14">
        <v>1</v>
      </c>
      <c r="F155" s="14">
        <v>2</v>
      </c>
    </row>
    <row r="156" spans="1:6" x14ac:dyDescent="0.3">
      <c r="A156" s="22">
        <v>3675</v>
      </c>
      <c r="E156" s="14">
        <v>1</v>
      </c>
      <c r="F156" s="14">
        <v>1</v>
      </c>
    </row>
    <row r="157" spans="1:6" x14ac:dyDescent="0.3">
      <c r="A157" s="22">
        <v>3700</v>
      </c>
      <c r="E157" s="14">
        <v>1</v>
      </c>
      <c r="F157" s="14">
        <v>1</v>
      </c>
    </row>
    <row r="158" spans="1:6" x14ac:dyDescent="0.3">
      <c r="A158" s="22">
        <v>3750</v>
      </c>
      <c r="C158" s="14">
        <v>3</v>
      </c>
      <c r="E158" s="14">
        <v>3</v>
      </c>
      <c r="F158" s="14">
        <v>6</v>
      </c>
    </row>
    <row r="159" spans="1:6" x14ac:dyDescent="0.3">
      <c r="A159" s="22">
        <v>3759</v>
      </c>
      <c r="C159" s="14">
        <v>1</v>
      </c>
      <c r="F159" s="14">
        <v>1</v>
      </c>
    </row>
    <row r="160" spans="1:6" x14ac:dyDescent="0.3">
      <c r="A160" s="22">
        <v>3780</v>
      </c>
      <c r="C160" s="14">
        <v>1</v>
      </c>
      <c r="F160" s="14">
        <v>1</v>
      </c>
    </row>
    <row r="161" spans="1:6" x14ac:dyDescent="0.3">
      <c r="A161" s="22">
        <v>3800</v>
      </c>
      <c r="E161" s="14">
        <v>2</v>
      </c>
      <c r="F161" s="14">
        <v>2</v>
      </c>
    </row>
    <row r="162" spans="1:6" x14ac:dyDescent="0.3">
      <c r="A162" s="22">
        <v>3870</v>
      </c>
      <c r="C162" s="14">
        <v>1</v>
      </c>
      <c r="F162" s="14">
        <v>1</v>
      </c>
    </row>
    <row r="163" spans="1:6" x14ac:dyDescent="0.3">
      <c r="A163" s="22">
        <v>3871</v>
      </c>
      <c r="E163" s="14">
        <v>1</v>
      </c>
      <c r="F163" s="14">
        <v>1</v>
      </c>
    </row>
    <row r="164" spans="1:6" x14ac:dyDescent="0.3">
      <c r="A164" s="22">
        <v>3900</v>
      </c>
      <c r="B164" s="14">
        <v>1</v>
      </c>
      <c r="C164" s="14">
        <v>1</v>
      </c>
      <c r="F164" s="14">
        <v>2</v>
      </c>
    </row>
    <row r="165" spans="1:6" x14ac:dyDescent="0.3">
      <c r="A165" s="22">
        <v>3910</v>
      </c>
      <c r="E165" s="14">
        <v>1</v>
      </c>
      <c r="F165" s="14">
        <v>1</v>
      </c>
    </row>
    <row r="166" spans="1:6" x14ac:dyDescent="0.3">
      <c r="A166" s="22">
        <v>3950</v>
      </c>
      <c r="E166" s="14">
        <v>1</v>
      </c>
      <c r="F166" s="14">
        <v>1</v>
      </c>
    </row>
    <row r="167" spans="1:6" x14ac:dyDescent="0.3">
      <c r="A167" s="22">
        <v>3999</v>
      </c>
      <c r="E167" s="14">
        <v>1</v>
      </c>
      <c r="F167" s="14">
        <v>1</v>
      </c>
    </row>
    <row r="168" spans="1:6" x14ac:dyDescent="0.3">
      <c r="A168" s="22">
        <v>4000</v>
      </c>
      <c r="B168" s="14">
        <v>6</v>
      </c>
      <c r="C168" s="14">
        <v>26</v>
      </c>
      <c r="D168" s="14">
        <v>1</v>
      </c>
      <c r="E168" s="14">
        <v>72</v>
      </c>
      <c r="F168" s="14">
        <v>105</v>
      </c>
    </row>
    <row r="169" spans="1:6" x14ac:dyDescent="0.3">
      <c r="A169" s="22">
        <v>4059</v>
      </c>
      <c r="C169" s="14">
        <v>1</v>
      </c>
      <c r="F169" s="14">
        <v>1</v>
      </c>
    </row>
    <row r="170" spans="1:6" x14ac:dyDescent="0.3">
      <c r="A170" s="22">
        <v>4100</v>
      </c>
      <c r="C170" s="14">
        <v>1</v>
      </c>
      <c r="D170" s="14">
        <v>1</v>
      </c>
      <c r="F170" s="14">
        <v>2</v>
      </c>
    </row>
    <row r="171" spans="1:6" x14ac:dyDescent="0.3">
      <c r="A171" s="22">
        <v>4190</v>
      </c>
      <c r="C171" s="14">
        <v>1</v>
      </c>
      <c r="F171" s="14">
        <v>1</v>
      </c>
    </row>
    <row r="172" spans="1:6" x14ac:dyDescent="0.3">
      <c r="A172" s="22">
        <v>4200</v>
      </c>
      <c r="B172" s="14">
        <v>1</v>
      </c>
      <c r="C172" s="14">
        <v>1</v>
      </c>
      <c r="E172" s="14">
        <v>3</v>
      </c>
      <c r="F172" s="14">
        <v>5</v>
      </c>
    </row>
    <row r="173" spans="1:6" x14ac:dyDescent="0.3">
      <c r="A173" s="22">
        <v>4290</v>
      </c>
      <c r="C173" s="14">
        <v>1</v>
      </c>
      <c r="F173" s="14">
        <v>1</v>
      </c>
    </row>
    <row r="174" spans="1:6" x14ac:dyDescent="0.3">
      <c r="A174" s="22">
        <v>4300</v>
      </c>
      <c r="C174" s="14">
        <v>1</v>
      </c>
      <c r="E174" s="14">
        <v>2</v>
      </c>
      <c r="F174" s="14">
        <v>3</v>
      </c>
    </row>
    <row r="175" spans="1:6" x14ac:dyDescent="0.3">
      <c r="A175" s="22">
        <v>4336</v>
      </c>
      <c r="B175" s="14">
        <v>1</v>
      </c>
      <c r="F175" s="14">
        <v>1</v>
      </c>
    </row>
    <row r="176" spans="1:6" x14ac:dyDescent="0.3">
      <c r="A176" s="22">
        <v>4400</v>
      </c>
      <c r="C176" s="14">
        <v>2</v>
      </c>
      <c r="E176" s="14">
        <v>1</v>
      </c>
      <c r="F176" s="14">
        <v>3</v>
      </c>
    </row>
    <row r="177" spans="1:6" x14ac:dyDescent="0.3">
      <c r="A177" s="22">
        <v>4444</v>
      </c>
      <c r="E177" s="14">
        <v>1</v>
      </c>
      <c r="F177" s="14">
        <v>1</v>
      </c>
    </row>
    <row r="178" spans="1:6" x14ac:dyDescent="0.3">
      <c r="A178" s="22">
        <v>4480</v>
      </c>
      <c r="C178" s="14">
        <v>1</v>
      </c>
      <c r="F178" s="14">
        <v>1</v>
      </c>
    </row>
    <row r="179" spans="1:6" x14ac:dyDescent="0.3">
      <c r="A179" s="22">
        <v>4500</v>
      </c>
      <c r="B179" s="14">
        <v>1</v>
      </c>
      <c r="C179" s="14">
        <v>7</v>
      </c>
      <c r="E179" s="14">
        <v>21</v>
      </c>
      <c r="F179" s="14">
        <v>29</v>
      </c>
    </row>
    <row r="180" spans="1:6" x14ac:dyDescent="0.3">
      <c r="A180" s="22">
        <v>4575</v>
      </c>
      <c r="E180" s="14">
        <v>1</v>
      </c>
      <c r="F180" s="14">
        <v>1</v>
      </c>
    </row>
    <row r="181" spans="1:6" x14ac:dyDescent="0.3">
      <c r="A181" s="22">
        <v>4589</v>
      </c>
      <c r="E181" s="14">
        <v>1</v>
      </c>
      <c r="F181" s="14">
        <v>1</v>
      </c>
    </row>
    <row r="182" spans="1:6" x14ac:dyDescent="0.3">
      <c r="A182" s="22">
        <v>4600</v>
      </c>
      <c r="B182" s="14">
        <v>1</v>
      </c>
      <c r="E182" s="14">
        <v>2</v>
      </c>
      <c r="F182" s="14">
        <v>3</v>
      </c>
    </row>
    <row r="183" spans="1:6" x14ac:dyDescent="0.3">
      <c r="A183" s="22">
        <v>4700</v>
      </c>
      <c r="E183" s="14">
        <v>1</v>
      </c>
      <c r="F183" s="14">
        <v>1</v>
      </c>
    </row>
    <row r="184" spans="1:6" x14ac:dyDescent="0.3">
      <c r="A184" s="22">
        <v>4800</v>
      </c>
      <c r="C184" s="14">
        <v>2</v>
      </c>
      <c r="E184" s="14">
        <v>1</v>
      </c>
      <c r="F184" s="14">
        <v>3</v>
      </c>
    </row>
    <row r="185" spans="1:6" x14ac:dyDescent="0.3">
      <c r="A185" s="22">
        <v>4900</v>
      </c>
      <c r="E185" s="14">
        <v>3</v>
      </c>
      <c r="F185" s="14">
        <v>3</v>
      </c>
    </row>
    <row r="186" spans="1:6" x14ac:dyDescent="0.3">
      <c r="A186" s="22">
        <v>4950</v>
      </c>
      <c r="C186" s="14">
        <v>1</v>
      </c>
      <c r="F186" s="14">
        <v>1</v>
      </c>
    </row>
    <row r="187" spans="1:6" x14ac:dyDescent="0.3">
      <c r="A187" s="22">
        <v>4999</v>
      </c>
      <c r="E187" s="14">
        <v>1</v>
      </c>
      <c r="F187" s="14">
        <v>1</v>
      </c>
    </row>
    <row r="188" spans="1:6" x14ac:dyDescent="0.3">
      <c r="A188" s="22">
        <v>5000</v>
      </c>
      <c r="B188" s="14">
        <v>24</v>
      </c>
      <c r="C188" s="14">
        <v>122</v>
      </c>
      <c r="D188" s="14">
        <v>2</v>
      </c>
      <c r="E188" s="14">
        <v>150</v>
      </c>
      <c r="F188" s="14">
        <v>298</v>
      </c>
    </row>
    <row r="189" spans="1:6" x14ac:dyDescent="0.3">
      <c r="A189" s="22">
        <v>5050</v>
      </c>
      <c r="C189" s="14">
        <v>1</v>
      </c>
      <c r="F189" s="14">
        <v>1</v>
      </c>
    </row>
    <row r="190" spans="1:6" x14ac:dyDescent="0.3">
      <c r="A190" s="22">
        <v>5105</v>
      </c>
      <c r="D190" s="14">
        <v>1</v>
      </c>
      <c r="F190" s="14">
        <v>1</v>
      </c>
    </row>
    <row r="191" spans="1:6" x14ac:dyDescent="0.3">
      <c r="A191" s="22">
        <v>5200</v>
      </c>
      <c r="C191" s="14">
        <v>1</v>
      </c>
      <c r="F191" s="14">
        <v>1</v>
      </c>
    </row>
    <row r="192" spans="1:6" x14ac:dyDescent="0.3">
      <c r="A192" s="22">
        <v>5250</v>
      </c>
      <c r="E192" s="14">
        <v>2</v>
      </c>
      <c r="F192" s="14">
        <v>2</v>
      </c>
    </row>
    <row r="193" spans="1:6" x14ac:dyDescent="0.3">
      <c r="A193" s="22">
        <v>5400</v>
      </c>
      <c r="E193" s="14">
        <v>2</v>
      </c>
      <c r="F193" s="14">
        <v>2</v>
      </c>
    </row>
    <row r="194" spans="1:6" x14ac:dyDescent="0.3">
      <c r="A194" s="22">
        <v>5494</v>
      </c>
      <c r="E194" s="14">
        <v>1</v>
      </c>
      <c r="F194" s="14">
        <v>1</v>
      </c>
    </row>
    <row r="195" spans="1:6" x14ac:dyDescent="0.3">
      <c r="A195" s="22">
        <v>5500</v>
      </c>
      <c r="B195" s="14">
        <v>4</v>
      </c>
      <c r="C195" s="14">
        <v>15</v>
      </c>
      <c r="E195" s="14">
        <v>16</v>
      </c>
      <c r="F195" s="14">
        <v>35</v>
      </c>
    </row>
    <row r="196" spans="1:6" x14ac:dyDescent="0.3">
      <c r="A196" s="22">
        <v>5555.55</v>
      </c>
      <c r="E196" s="14">
        <v>1</v>
      </c>
      <c r="F196" s="14">
        <v>1</v>
      </c>
    </row>
    <row r="197" spans="1:6" x14ac:dyDescent="0.3">
      <c r="A197" s="22">
        <v>5600</v>
      </c>
      <c r="C197" s="14">
        <v>1</v>
      </c>
      <c r="F197" s="14">
        <v>1</v>
      </c>
    </row>
    <row r="198" spans="1:6" x14ac:dyDescent="0.3">
      <c r="A198" s="22">
        <v>5800</v>
      </c>
      <c r="B198" s="14">
        <v>1</v>
      </c>
      <c r="E198" s="14">
        <v>2</v>
      </c>
      <c r="F198" s="14">
        <v>3</v>
      </c>
    </row>
    <row r="199" spans="1:6" x14ac:dyDescent="0.3">
      <c r="A199" s="22">
        <v>5845</v>
      </c>
      <c r="C199" s="14">
        <v>1</v>
      </c>
      <c r="F199" s="14">
        <v>1</v>
      </c>
    </row>
    <row r="200" spans="1:6" x14ac:dyDescent="0.3">
      <c r="A200" s="22">
        <v>5862</v>
      </c>
      <c r="E200" s="14">
        <v>1</v>
      </c>
      <c r="F200" s="14">
        <v>1</v>
      </c>
    </row>
    <row r="201" spans="1:6" x14ac:dyDescent="0.3">
      <c r="A201" s="22">
        <v>5875</v>
      </c>
      <c r="E201" s="14">
        <v>1</v>
      </c>
      <c r="F201" s="14">
        <v>1</v>
      </c>
    </row>
    <row r="202" spans="1:6" x14ac:dyDescent="0.3">
      <c r="A202" s="22">
        <v>5999</v>
      </c>
      <c r="C202" s="14">
        <v>1</v>
      </c>
      <c r="F202" s="14">
        <v>1</v>
      </c>
    </row>
    <row r="203" spans="1:6" x14ac:dyDescent="0.3">
      <c r="A203" s="22">
        <v>6000</v>
      </c>
      <c r="B203" s="14">
        <v>5</v>
      </c>
      <c r="C203" s="14">
        <v>29</v>
      </c>
      <c r="D203" s="14">
        <v>1</v>
      </c>
      <c r="E203" s="14">
        <v>49</v>
      </c>
      <c r="F203" s="14">
        <v>84</v>
      </c>
    </row>
    <row r="204" spans="1:6" x14ac:dyDescent="0.3">
      <c r="A204" s="22">
        <v>6048</v>
      </c>
      <c r="C204" s="14">
        <v>1</v>
      </c>
      <c r="F204" s="14">
        <v>1</v>
      </c>
    </row>
    <row r="205" spans="1:6" x14ac:dyDescent="0.3">
      <c r="A205" s="22">
        <v>6300</v>
      </c>
      <c r="C205" s="14">
        <v>2</v>
      </c>
      <c r="F205" s="14">
        <v>2</v>
      </c>
    </row>
    <row r="206" spans="1:6" x14ac:dyDescent="0.3">
      <c r="A206" s="22">
        <v>6350</v>
      </c>
      <c r="E206" s="14">
        <v>1</v>
      </c>
      <c r="F206" s="14">
        <v>1</v>
      </c>
    </row>
    <row r="207" spans="1:6" x14ac:dyDescent="0.3">
      <c r="A207" s="22">
        <v>6450</v>
      </c>
      <c r="E207" s="14">
        <v>1</v>
      </c>
      <c r="F207" s="14">
        <v>1</v>
      </c>
    </row>
    <row r="208" spans="1:6" x14ac:dyDescent="0.3">
      <c r="A208" s="22">
        <v>6500</v>
      </c>
      <c r="B208" s="14">
        <v>1</v>
      </c>
      <c r="C208" s="14">
        <v>13</v>
      </c>
      <c r="E208" s="14">
        <v>8</v>
      </c>
      <c r="F208" s="14">
        <v>22</v>
      </c>
    </row>
    <row r="209" spans="1:6" x14ac:dyDescent="0.3">
      <c r="A209" s="22">
        <v>6700</v>
      </c>
      <c r="C209" s="14">
        <v>1</v>
      </c>
      <c r="E209" s="14">
        <v>1</v>
      </c>
      <c r="F209" s="14">
        <v>2</v>
      </c>
    </row>
    <row r="210" spans="1:6" x14ac:dyDescent="0.3">
      <c r="A210" s="22">
        <v>6750</v>
      </c>
      <c r="C210" s="14">
        <v>1</v>
      </c>
      <c r="F210" s="14">
        <v>1</v>
      </c>
    </row>
    <row r="211" spans="1:6" x14ac:dyDescent="0.3">
      <c r="A211" s="22">
        <v>6900</v>
      </c>
      <c r="E211" s="14">
        <v>1</v>
      </c>
      <c r="F211" s="14">
        <v>1</v>
      </c>
    </row>
    <row r="212" spans="1:6" x14ac:dyDescent="0.3">
      <c r="A212" s="22">
        <v>6999</v>
      </c>
      <c r="E212" s="14">
        <v>1</v>
      </c>
      <c r="F212" s="14">
        <v>1</v>
      </c>
    </row>
    <row r="213" spans="1:6" x14ac:dyDescent="0.3">
      <c r="A213" s="22">
        <v>7000</v>
      </c>
      <c r="B213" s="14">
        <v>3</v>
      </c>
      <c r="C213" s="14">
        <v>18</v>
      </c>
      <c r="E213" s="14">
        <v>22</v>
      </c>
      <c r="F213" s="14">
        <v>43</v>
      </c>
    </row>
    <row r="214" spans="1:6" x14ac:dyDescent="0.3">
      <c r="A214" s="22">
        <v>7175</v>
      </c>
      <c r="C214" s="14">
        <v>1</v>
      </c>
      <c r="F214" s="14">
        <v>1</v>
      </c>
    </row>
    <row r="215" spans="1:6" x14ac:dyDescent="0.3">
      <c r="A215" s="22">
        <v>7200</v>
      </c>
      <c r="C215" s="14">
        <v>1</v>
      </c>
      <c r="E215" s="14">
        <v>1</v>
      </c>
      <c r="F215" s="14">
        <v>2</v>
      </c>
    </row>
    <row r="216" spans="1:6" x14ac:dyDescent="0.3">
      <c r="A216" s="22">
        <v>7214</v>
      </c>
      <c r="E216" s="14">
        <v>1</v>
      </c>
      <c r="F216" s="14">
        <v>1</v>
      </c>
    </row>
    <row r="217" spans="1:6" x14ac:dyDescent="0.3">
      <c r="A217" s="22">
        <v>7500</v>
      </c>
      <c r="B217" s="14">
        <v>3</v>
      </c>
      <c r="C217" s="14">
        <v>16</v>
      </c>
      <c r="D217" s="14">
        <v>1</v>
      </c>
      <c r="E217" s="14">
        <v>27</v>
      </c>
      <c r="F217" s="14">
        <v>47</v>
      </c>
    </row>
    <row r="218" spans="1:6" x14ac:dyDescent="0.3">
      <c r="A218" s="22">
        <v>7501</v>
      </c>
      <c r="E218" s="14">
        <v>1</v>
      </c>
      <c r="F218" s="14">
        <v>1</v>
      </c>
    </row>
    <row r="219" spans="1:6" x14ac:dyDescent="0.3">
      <c r="A219" s="22">
        <v>7534</v>
      </c>
      <c r="B219" s="14">
        <v>1</v>
      </c>
      <c r="F219" s="14">
        <v>1</v>
      </c>
    </row>
    <row r="220" spans="1:6" x14ac:dyDescent="0.3">
      <c r="A220" s="22">
        <v>7750</v>
      </c>
      <c r="E220" s="14">
        <v>1</v>
      </c>
      <c r="F220" s="14">
        <v>1</v>
      </c>
    </row>
    <row r="221" spans="1:6" x14ac:dyDescent="0.3">
      <c r="A221" s="22">
        <v>7777</v>
      </c>
      <c r="C221" s="14">
        <v>1</v>
      </c>
      <c r="E221" s="14">
        <v>1</v>
      </c>
      <c r="F221" s="14">
        <v>2</v>
      </c>
    </row>
    <row r="222" spans="1:6" x14ac:dyDescent="0.3">
      <c r="A222" s="22">
        <v>7900</v>
      </c>
      <c r="B222" s="14">
        <v>1</v>
      </c>
      <c r="E222" s="14">
        <v>2</v>
      </c>
      <c r="F222" s="14">
        <v>3</v>
      </c>
    </row>
    <row r="223" spans="1:6" x14ac:dyDescent="0.3">
      <c r="A223" s="22">
        <v>8000</v>
      </c>
      <c r="B223" s="14">
        <v>4</v>
      </c>
      <c r="C223" s="14">
        <v>33</v>
      </c>
      <c r="D223" s="14">
        <v>1</v>
      </c>
      <c r="E223" s="14">
        <v>44</v>
      </c>
      <c r="F223" s="14">
        <v>82</v>
      </c>
    </row>
    <row r="224" spans="1:6" x14ac:dyDescent="0.3">
      <c r="A224" s="22">
        <v>8012</v>
      </c>
      <c r="E224" s="14">
        <v>1</v>
      </c>
      <c r="F224" s="14">
        <v>1</v>
      </c>
    </row>
    <row r="225" spans="1:6" x14ac:dyDescent="0.3">
      <c r="A225" s="22">
        <v>8200</v>
      </c>
      <c r="E225" s="14">
        <v>1</v>
      </c>
      <c r="F225" s="14">
        <v>1</v>
      </c>
    </row>
    <row r="226" spans="1:6" x14ac:dyDescent="0.3">
      <c r="A226" s="22">
        <v>8300</v>
      </c>
      <c r="E226" s="14">
        <v>1</v>
      </c>
      <c r="F226" s="14">
        <v>1</v>
      </c>
    </row>
    <row r="227" spans="1:6" x14ac:dyDescent="0.3">
      <c r="A227" s="22">
        <v>8400</v>
      </c>
      <c r="E227" s="14">
        <v>2</v>
      </c>
      <c r="F227" s="14">
        <v>2</v>
      </c>
    </row>
    <row r="228" spans="1:6" x14ac:dyDescent="0.3">
      <c r="A228" s="22">
        <v>8500</v>
      </c>
      <c r="B228" s="14">
        <v>2</v>
      </c>
      <c r="C228" s="14">
        <v>2</v>
      </c>
      <c r="E228" s="14">
        <v>12</v>
      </c>
      <c r="F228" s="14">
        <v>16</v>
      </c>
    </row>
    <row r="229" spans="1:6" x14ac:dyDescent="0.3">
      <c r="A229" s="22">
        <v>8600</v>
      </c>
      <c r="E229" s="14">
        <v>1</v>
      </c>
      <c r="F229" s="14">
        <v>1</v>
      </c>
    </row>
    <row r="230" spans="1:6" x14ac:dyDescent="0.3">
      <c r="A230" s="22">
        <v>8750</v>
      </c>
      <c r="C230" s="14">
        <v>1</v>
      </c>
      <c r="E230" s="14">
        <v>2</v>
      </c>
      <c r="F230" s="14">
        <v>3</v>
      </c>
    </row>
    <row r="231" spans="1:6" x14ac:dyDescent="0.3">
      <c r="A231" s="22">
        <v>8800</v>
      </c>
      <c r="C231" s="14">
        <v>1</v>
      </c>
      <c r="F231" s="14">
        <v>1</v>
      </c>
    </row>
    <row r="232" spans="1:6" x14ac:dyDescent="0.3">
      <c r="A232" s="22">
        <v>8880</v>
      </c>
      <c r="C232" s="14">
        <v>1</v>
      </c>
      <c r="F232" s="14">
        <v>1</v>
      </c>
    </row>
    <row r="233" spans="1:6" x14ac:dyDescent="0.3">
      <c r="A233" s="22">
        <v>8888</v>
      </c>
      <c r="C233" s="14">
        <v>2</v>
      </c>
      <c r="F233" s="14">
        <v>2</v>
      </c>
    </row>
    <row r="234" spans="1:6" x14ac:dyDescent="0.3">
      <c r="A234" s="22">
        <v>8925</v>
      </c>
      <c r="E234" s="14">
        <v>1</v>
      </c>
      <c r="F234" s="14">
        <v>1</v>
      </c>
    </row>
    <row r="235" spans="1:6" x14ac:dyDescent="0.3">
      <c r="A235" s="22">
        <v>9000</v>
      </c>
      <c r="B235" s="14">
        <v>2</v>
      </c>
      <c r="C235" s="14">
        <v>8</v>
      </c>
      <c r="E235" s="14">
        <v>11</v>
      </c>
      <c r="F235" s="14">
        <v>21</v>
      </c>
    </row>
    <row r="236" spans="1:6" x14ac:dyDescent="0.3">
      <c r="A236" s="22">
        <v>9041</v>
      </c>
      <c r="C236" s="14">
        <v>1</v>
      </c>
      <c r="F236" s="14">
        <v>1</v>
      </c>
    </row>
    <row r="237" spans="1:6" x14ac:dyDescent="0.3">
      <c r="A237" s="22">
        <v>9072</v>
      </c>
      <c r="E237" s="14">
        <v>1</v>
      </c>
      <c r="F237" s="14">
        <v>1</v>
      </c>
    </row>
    <row r="238" spans="1:6" x14ac:dyDescent="0.3">
      <c r="A238" s="22">
        <v>9300</v>
      </c>
      <c r="C238" s="14">
        <v>1</v>
      </c>
      <c r="F238" s="14">
        <v>1</v>
      </c>
    </row>
    <row r="239" spans="1:6" x14ac:dyDescent="0.3">
      <c r="A239" s="22">
        <v>9500</v>
      </c>
      <c r="C239" s="14">
        <v>3</v>
      </c>
      <c r="E239" s="14">
        <v>6</v>
      </c>
      <c r="F239" s="14">
        <v>9</v>
      </c>
    </row>
    <row r="240" spans="1:6" x14ac:dyDescent="0.3">
      <c r="A240" s="22">
        <v>9600</v>
      </c>
      <c r="C240" s="14">
        <v>2</v>
      </c>
      <c r="F240" s="14">
        <v>2</v>
      </c>
    </row>
    <row r="241" spans="1:6" x14ac:dyDescent="0.3">
      <c r="A241" s="22">
        <v>9665</v>
      </c>
      <c r="E241" s="14">
        <v>1</v>
      </c>
      <c r="F241" s="14">
        <v>1</v>
      </c>
    </row>
    <row r="242" spans="1:6" x14ac:dyDescent="0.3">
      <c r="A242" s="22">
        <v>9800</v>
      </c>
      <c r="C242" s="14">
        <v>1</v>
      </c>
      <c r="E242" s="14">
        <v>1</v>
      </c>
      <c r="F242" s="14">
        <v>2</v>
      </c>
    </row>
    <row r="243" spans="1:6" x14ac:dyDescent="0.3">
      <c r="A243" s="22">
        <v>9850</v>
      </c>
      <c r="E243" s="14">
        <v>1</v>
      </c>
      <c r="F243" s="14">
        <v>1</v>
      </c>
    </row>
    <row r="244" spans="1:6" x14ac:dyDescent="0.3">
      <c r="A244" s="22">
        <v>9999</v>
      </c>
      <c r="B244" s="14">
        <v>1</v>
      </c>
      <c r="C244" s="14">
        <v>1</v>
      </c>
      <c r="E244" s="14">
        <v>1</v>
      </c>
      <c r="F244" s="14">
        <v>3</v>
      </c>
    </row>
    <row r="245" spans="1:6" x14ac:dyDescent="0.3">
      <c r="A245" s="22">
        <v>10000</v>
      </c>
      <c r="B245" s="14">
        <v>28</v>
      </c>
      <c r="C245" s="14">
        <v>85</v>
      </c>
      <c r="D245" s="14">
        <v>6</v>
      </c>
      <c r="E245" s="14">
        <v>103</v>
      </c>
      <c r="F245" s="14">
        <v>222</v>
      </c>
    </row>
    <row r="246" spans="1:6" x14ac:dyDescent="0.3">
      <c r="A246" s="22">
        <v>10050</v>
      </c>
      <c r="E246" s="14">
        <v>1</v>
      </c>
      <c r="F246" s="14">
        <v>1</v>
      </c>
    </row>
    <row r="247" spans="1:6" x14ac:dyDescent="0.3">
      <c r="A247" s="22">
        <v>10115</v>
      </c>
      <c r="B247" s="14">
        <v>1</v>
      </c>
      <c r="F247" s="14">
        <v>1</v>
      </c>
    </row>
    <row r="248" spans="1:6" x14ac:dyDescent="0.3">
      <c r="A248" s="22">
        <v>10275</v>
      </c>
      <c r="E248" s="14">
        <v>1</v>
      </c>
      <c r="F248" s="14">
        <v>1</v>
      </c>
    </row>
    <row r="249" spans="1:6" x14ac:dyDescent="0.3">
      <c r="A249" s="22">
        <v>10500</v>
      </c>
      <c r="C249" s="14">
        <v>3</v>
      </c>
      <c r="E249" s="14">
        <v>3</v>
      </c>
      <c r="F249" s="14">
        <v>6</v>
      </c>
    </row>
    <row r="250" spans="1:6" x14ac:dyDescent="0.3">
      <c r="A250" s="22">
        <v>10557</v>
      </c>
      <c r="D250" s="14">
        <v>1</v>
      </c>
      <c r="F250" s="14">
        <v>1</v>
      </c>
    </row>
    <row r="251" spans="1:6" x14ac:dyDescent="0.3">
      <c r="A251" s="22">
        <v>10600</v>
      </c>
      <c r="E251" s="14">
        <v>1</v>
      </c>
      <c r="F251" s="14">
        <v>1</v>
      </c>
    </row>
    <row r="252" spans="1:6" x14ac:dyDescent="0.3">
      <c r="A252" s="22">
        <v>11000</v>
      </c>
      <c r="C252" s="14">
        <v>6</v>
      </c>
      <c r="E252" s="14">
        <v>3</v>
      </c>
      <c r="F252" s="14">
        <v>9</v>
      </c>
    </row>
    <row r="253" spans="1:6" x14ac:dyDescent="0.3">
      <c r="A253" s="22">
        <v>11140</v>
      </c>
      <c r="C253" s="14">
        <v>1</v>
      </c>
      <c r="F253" s="14">
        <v>1</v>
      </c>
    </row>
    <row r="254" spans="1:6" x14ac:dyDescent="0.3">
      <c r="A254" s="22">
        <v>11180</v>
      </c>
      <c r="C254" s="14">
        <v>1</v>
      </c>
      <c r="F254" s="14">
        <v>1</v>
      </c>
    </row>
    <row r="255" spans="1:6" x14ac:dyDescent="0.3">
      <c r="A255" s="22">
        <v>11200</v>
      </c>
      <c r="C255" s="14">
        <v>1</v>
      </c>
      <c r="F255" s="14">
        <v>1</v>
      </c>
    </row>
    <row r="256" spans="1:6" x14ac:dyDescent="0.3">
      <c r="A256" s="22">
        <v>11260</v>
      </c>
      <c r="E256" s="14">
        <v>1</v>
      </c>
      <c r="F256" s="14">
        <v>1</v>
      </c>
    </row>
    <row r="257" spans="1:6" x14ac:dyDescent="0.3">
      <c r="A257" s="22">
        <v>11500</v>
      </c>
      <c r="B257" s="14">
        <v>1</v>
      </c>
      <c r="C257" s="14">
        <v>1</v>
      </c>
      <c r="E257" s="14">
        <v>1</v>
      </c>
      <c r="F257" s="14">
        <v>3</v>
      </c>
    </row>
    <row r="258" spans="1:6" x14ac:dyDescent="0.3">
      <c r="A258" s="22">
        <v>11737</v>
      </c>
      <c r="E258" s="14">
        <v>1</v>
      </c>
      <c r="F258" s="14">
        <v>1</v>
      </c>
    </row>
    <row r="259" spans="1:6" x14ac:dyDescent="0.3">
      <c r="A259" s="22">
        <v>11999</v>
      </c>
      <c r="B259" s="14">
        <v>1</v>
      </c>
      <c r="F259" s="14">
        <v>1</v>
      </c>
    </row>
    <row r="260" spans="1:6" x14ac:dyDescent="0.3">
      <c r="A260" s="22">
        <v>12000</v>
      </c>
      <c r="B260" s="14">
        <v>4</v>
      </c>
      <c r="C260" s="14">
        <v>23</v>
      </c>
      <c r="D260" s="14">
        <v>1</v>
      </c>
      <c r="E260" s="14">
        <v>26</v>
      </c>
      <c r="F260" s="14">
        <v>54</v>
      </c>
    </row>
    <row r="261" spans="1:6" x14ac:dyDescent="0.3">
      <c r="A261" s="22">
        <v>12001</v>
      </c>
      <c r="C261" s="14">
        <v>1</v>
      </c>
      <c r="F261" s="14">
        <v>1</v>
      </c>
    </row>
    <row r="262" spans="1:6" x14ac:dyDescent="0.3">
      <c r="A262" s="22">
        <v>12100</v>
      </c>
      <c r="B262" s="14">
        <v>1</v>
      </c>
      <c r="F262" s="14">
        <v>1</v>
      </c>
    </row>
    <row r="263" spans="1:6" x14ac:dyDescent="0.3">
      <c r="A263" s="22">
        <v>12200</v>
      </c>
      <c r="E263" s="14">
        <v>1</v>
      </c>
      <c r="F263" s="14">
        <v>1</v>
      </c>
    </row>
    <row r="264" spans="1:6" x14ac:dyDescent="0.3">
      <c r="A264" s="22">
        <v>12444</v>
      </c>
      <c r="E264" s="14">
        <v>1</v>
      </c>
      <c r="F264" s="14">
        <v>1</v>
      </c>
    </row>
    <row r="265" spans="1:6" x14ac:dyDescent="0.3">
      <c r="A265" s="22">
        <v>12500</v>
      </c>
      <c r="C265" s="14">
        <v>4</v>
      </c>
      <c r="D265" s="14">
        <v>1</v>
      </c>
      <c r="E265" s="14">
        <v>5</v>
      </c>
      <c r="F265" s="14">
        <v>10</v>
      </c>
    </row>
    <row r="266" spans="1:6" x14ac:dyDescent="0.3">
      <c r="A266" s="22">
        <v>12516</v>
      </c>
      <c r="E266" s="14">
        <v>1</v>
      </c>
      <c r="F266" s="14">
        <v>1</v>
      </c>
    </row>
    <row r="267" spans="1:6" x14ac:dyDescent="0.3">
      <c r="A267" s="22">
        <v>12700</v>
      </c>
      <c r="C267" s="14">
        <v>2</v>
      </c>
      <c r="F267" s="14">
        <v>2</v>
      </c>
    </row>
    <row r="268" spans="1:6" x14ac:dyDescent="0.3">
      <c r="A268" s="22">
        <v>12800</v>
      </c>
      <c r="E268" s="14">
        <v>1</v>
      </c>
      <c r="F268" s="14">
        <v>1</v>
      </c>
    </row>
    <row r="269" spans="1:6" x14ac:dyDescent="0.3">
      <c r="A269" s="22">
        <v>12999</v>
      </c>
      <c r="C269" s="14">
        <v>1</v>
      </c>
      <c r="F269" s="14">
        <v>1</v>
      </c>
    </row>
    <row r="270" spans="1:6" x14ac:dyDescent="0.3">
      <c r="A270" s="22">
        <v>13000</v>
      </c>
      <c r="B270" s="14">
        <v>1</v>
      </c>
      <c r="C270" s="14">
        <v>4</v>
      </c>
      <c r="E270" s="14">
        <v>10</v>
      </c>
      <c r="F270" s="14">
        <v>15</v>
      </c>
    </row>
    <row r="271" spans="1:6" x14ac:dyDescent="0.3">
      <c r="A271" s="22">
        <v>13111</v>
      </c>
      <c r="B271" s="14">
        <v>1</v>
      </c>
      <c r="F271" s="14">
        <v>1</v>
      </c>
    </row>
    <row r="272" spans="1:6" x14ac:dyDescent="0.3">
      <c r="A272" s="22">
        <v>13500</v>
      </c>
      <c r="C272" s="14">
        <v>1</v>
      </c>
      <c r="F272" s="14">
        <v>1</v>
      </c>
    </row>
    <row r="273" spans="1:6" x14ac:dyDescent="0.3">
      <c r="A273" s="22">
        <v>13803</v>
      </c>
      <c r="B273" s="14">
        <v>1</v>
      </c>
      <c r="F273" s="14">
        <v>1</v>
      </c>
    </row>
    <row r="274" spans="1:6" x14ac:dyDescent="0.3">
      <c r="A274" s="22">
        <v>14000</v>
      </c>
      <c r="B274" s="14">
        <v>1</v>
      </c>
      <c r="C274" s="14">
        <v>6</v>
      </c>
      <c r="E274" s="14">
        <v>6</v>
      </c>
      <c r="F274" s="14">
        <v>13</v>
      </c>
    </row>
    <row r="275" spans="1:6" x14ac:dyDescent="0.3">
      <c r="A275" s="22">
        <v>14440</v>
      </c>
      <c r="C275" s="14">
        <v>1</v>
      </c>
      <c r="F275" s="14">
        <v>1</v>
      </c>
    </row>
    <row r="276" spans="1:6" x14ac:dyDescent="0.3">
      <c r="A276" s="22">
        <v>14500</v>
      </c>
      <c r="C276" s="14">
        <v>2</v>
      </c>
      <c r="E276" s="14">
        <v>2</v>
      </c>
      <c r="F276" s="14">
        <v>4</v>
      </c>
    </row>
    <row r="277" spans="1:6" x14ac:dyDescent="0.3">
      <c r="A277" s="22">
        <v>14920</v>
      </c>
      <c r="C277" s="14">
        <v>1</v>
      </c>
      <c r="F277" s="14">
        <v>1</v>
      </c>
    </row>
    <row r="278" spans="1:6" x14ac:dyDescent="0.3">
      <c r="A278" s="22">
        <v>15000</v>
      </c>
      <c r="B278" s="14">
        <v>13</v>
      </c>
      <c r="C278" s="14">
        <v>58</v>
      </c>
      <c r="D278" s="14">
        <v>2</v>
      </c>
      <c r="E278" s="14">
        <v>56</v>
      </c>
      <c r="F278" s="14">
        <v>129</v>
      </c>
    </row>
    <row r="279" spans="1:6" x14ac:dyDescent="0.3">
      <c r="A279" s="22">
        <v>15500</v>
      </c>
      <c r="C279" s="14">
        <v>1</v>
      </c>
      <c r="E279" s="14">
        <v>1</v>
      </c>
      <c r="F279" s="14">
        <v>2</v>
      </c>
    </row>
    <row r="280" spans="1:6" x14ac:dyDescent="0.3">
      <c r="A280" s="22">
        <v>16000</v>
      </c>
      <c r="B280" s="14">
        <v>1</v>
      </c>
      <c r="C280" s="14">
        <v>5</v>
      </c>
      <c r="E280" s="14">
        <v>5</v>
      </c>
      <c r="F280" s="14">
        <v>11</v>
      </c>
    </row>
    <row r="281" spans="1:6" x14ac:dyDescent="0.3">
      <c r="A281" s="22">
        <v>16300</v>
      </c>
      <c r="E281" s="14">
        <v>1</v>
      </c>
      <c r="F281" s="14">
        <v>1</v>
      </c>
    </row>
    <row r="282" spans="1:6" x14ac:dyDescent="0.3">
      <c r="A282" s="22">
        <v>16350</v>
      </c>
      <c r="E282" s="14">
        <v>1</v>
      </c>
      <c r="F282" s="14">
        <v>1</v>
      </c>
    </row>
    <row r="283" spans="1:6" x14ac:dyDescent="0.3">
      <c r="A283" s="22">
        <v>16500</v>
      </c>
      <c r="C283" s="14">
        <v>1</v>
      </c>
      <c r="D283" s="14">
        <v>1</v>
      </c>
      <c r="F283" s="14">
        <v>2</v>
      </c>
    </row>
    <row r="284" spans="1:6" x14ac:dyDescent="0.3">
      <c r="A284" s="22">
        <v>16700</v>
      </c>
      <c r="E284" s="14">
        <v>1</v>
      </c>
      <c r="F284" s="14">
        <v>1</v>
      </c>
    </row>
    <row r="285" spans="1:6" x14ac:dyDescent="0.3">
      <c r="A285" s="22">
        <v>16870</v>
      </c>
      <c r="C285" s="14">
        <v>1</v>
      </c>
      <c r="F285" s="14">
        <v>1</v>
      </c>
    </row>
    <row r="286" spans="1:6" x14ac:dyDescent="0.3">
      <c r="A286" s="22">
        <v>17000</v>
      </c>
      <c r="C286" s="14">
        <v>5</v>
      </c>
      <c r="E286" s="14">
        <v>3</v>
      </c>
      <c r="F286" s="14">
        <v>8</v>
      </c>
    </row>
    <row r="287" spans="1:6" x14ac:dyDescent="0.3">
      <c r="A287" s="22">
        <v>17100</v>
      </c>
      <c r="C287" s="14">
        <v>1</v>
      </c>
      <c r="F287" s="14">
        <v>1</v>
      </c>
    </row>
    <row r="288" spans="1:6" x14ac:dyDescent="0.3">
      <c r="A288" s="22">
        <v>17482</v>
      </c>
      <c r="E288" s="14">
        <v>1</v>
      </c>
      <c r="F288" s="14">
        <v>1</v>
      </c>
    </row>
    <row r="289" spans="1:6" x14ac:dyDescent="0.3">
      <c r="A289" s="22">
        <v>17500</v>
      </c>
      <c r="C289" s="14">
        <v>3</v>
      </c>
      <c r="E289" s="14">
        <v>2</v>
      </c>
      <c r="F289" s="14">
        <v>5</v>
      </c>
    </row>
    <row r="290" spans="1:6" x14ac:dyDescent="0.3">
      <c r="A290" s="22">
        <v>17600</v>
      </c>
      <c r="C290" s="14">
        <v>1</v>
      </c>
      <c r="F290" s="14">
        <v>1</v>
      </c>
    </row>
    <row r="291" spans="1:6" x14ac:dyDescent="0.3">
      <c r="A291" s="22">
        <v>18000</v>
      </c>
      <c r="B291" s="14">
        <v>1</v>
      </c>
      <c r="C291" s="14">
        <v>11</v>
      </c>
      <c r="E291" s="14">
        <v>10</v>
      </c>
      <c r="F291" s="14">
        <v>22</v>
      </c>
    </row>
    <row r="292" spans="1:6" x14ac:dyDescent="0.3">
      <c r="A292" s="22">
        <v>18500</v>
      </c>
      <c r="E292" s="14">
        <v>7</v>
      </c>
      <c r="F292" s="14">
        <v>7</v>
      </c>
    </row>
    <row r="293" spans="1:6" x14ac:dyDescent="0.3">
      <c r="A293" s="22">
        <v>18800</v>
      </c>
      <c r="E293" s="14">
        <v>1</v>
      </c>
      <c r="F293" s="14">
        <v>1</v>
      </c>
    </row>
    <row r="294" spans="1:6" x14ac:dyDescent="0.3">
      <c r="A294" s="22">
        <v>18900</v>
      </c>
      <c r="B294" s="14">
        <v>1</v>
      </c>
      <c r="F294" s="14">
        <v>1</v>
      </c>
    </row>
    <row r="295" spans="1:6" x14ac:dyDescent="0.3">
      <c r="A295" s="22">
        <v>18950</v>
      </c>
      <c r="B295" s="14">
        <v>1</v>
      </c>
      <c r="F295" s="14">
        <v>1</v>
      </c>
    </row>
    <row r="296" spans="1:6" x14ac:dyDescent="0.3">
      <c r="A296" s="22">
        <v>19000</v>
      </c>
      <c r="C296" s="14">
        <v>1</v>
      </c>
      <c r="D296" s="14">
        <v>1</v>
      </c>
      <c r="E296" s="14">
        <v>3</v>
      </c>
      <c r="F296" s="14">
        <v>5</v>
      </c>
    </row>
    <row r="297" spans="1:6" x14ac:dyDescent="0.3">
      <c r="A297" s="22">
        <v>19500</v>
      </c>
      <c r="C297" s="14">
        <v>1</v>
      </c>
      <c r="E297" s="14">
        <v>1</v>
      </c>
      <c r="F297" s="14">
        <v>2</v>
      </c>
    </row>
    <row r="298" spans="1:6" x14ac:dyDescent="0.3">
      <c r="A298" s="22">
        <v>19800</v>
      </c>
      <c r="E298" s="14">
        <v>1</v>
      </c>
      <c r="F298" s="14">
        <v>1</v>
      </c>
    </row>
    <row r="299" spans="1:6" x14ac:dyDescent="0.3">
      <c r="A299" s="22">
        <v>19980</v>
      </c>
      <c r="C299" s="14">
        <v>1</v>
      </c>
      <c r="F299" s="14">
        <v>1</v>
      </c>
    </row>
    <row r="300" spans="1:6" x14ac:dyDescent="0.3">
      <c r="A300" s="22">
        <v>20000</v>
      </c>
      <c r="B300" s="14">
        <v>13</v>
      </c>
      <c r="C300" s="14">
        <v>56</v>
      </c>
      <c r="D300" s="14">
        <v>1</v>
      </c>
      <c r="E300" s="14">
        <v>44</v>
      </c>
      <c r="F300" s="14">
        <v>114</v>
      </c>
    </row>
    <row r="301" spans="1:6" x14ac:dyDescent="0.3">
      <c r="A301" s="22">
        <v>21000</v>
      </c>
      <c r="C301" s="14">
        <v>1</v>
      </c>
      <c r="E301" s="14">
        <v>3</v>
      </c>
      <c r="F301" s="14">
        <v>4</v>
      </c>
    </row>
    <row r="302" spans="1:6" x14ac:dyDescent="0.3">
      <c r="A302" s="22">
        <v>22000</v>
      </c>
      <c r="B302" s="14">
        <v>1</v>
      </c>
      <c r="C302" s="14">
        <v>6</v>
      </c>
      <c r="E302" s="14">
        <v>6</v>
      </c>
      <c r="F302" s="14">
        <v>13</v>
      </c>
    </row>
    <row r="303" spans="1:6" x14ac:dyDescent="0.3">
      <c r="A303" s="22">
        <v>22400</v>
      </c>
      <c r="E303" s="14">
        <v>1</v>
      </c>
      <c r="F303" s="14">
        <v>1</v>
      </c>
    </row>
    <row r="304" spans="1:6" x14ac:dyDescent="0.3">
      <c r="A304" s="22">
        <v>22500</v>
      </c>
      <c r="C304" s="14">
        <v>2</v>
      </c>
      <c r="F304" s="14">
        <v>2</v>
      </c>
    </row>
    <row r="305" spans="1:6" x14ac:dyDescent="0.3">
      <c r="A305" s="22">
        <v>22765</v>
      </c>
      <c r="E305" s="14">
        <v>1</v>
      </c>
      <c r="F305" s="14">
        <v>1</v>
      </c>
    </row>
    <row r="306" spans="1:6" x14ac:dyDescent="0.3">
      <c r="A306" s="22">
        <v>23000</v>
      </c>
      <c r="C306" s="14">
        <v>2</v>
      </c>
      <c r="E306" s="14">
        <v>4</v>
      </c>
      <c r="F306" s="14">
        <v>6</v>
      </c>
    </row>
    <row r="307" spans="1:6" x14ac:dyDescent="0.3">
      <c r="A307" s="22">
        <v>23900</v>
      </c>
      <c r="C307" s="14">
        <v>1</v>
      </c>
      <c r="F307" s="14">
        <v>1</v>
      </c>
    </row>
    <row r="308" spans="1:6" x14ac:dyDescent="0.3">
      <c r="A308" s="22">
        <v>24000</v>
      </c>
      <c r="C308" s="14">
        <v>1</v>
      </c>
      <c r="E308" s="14">
        <v>2</v>
      </c>
      <c r="F308" s="14">
        <v>3</v>
      </c>
    </row>
    <row r="309" spans="1:6" x14ac:dyDescent="0.3">
      <c r="A309" s="22">
        <v>24200</v>
      </c>
      <c r="E309" s="14">
        <v>1</v>
      </c>
      <c r="F309" s="14">
        <v>1</v>
      </c>
    </row>
    <row r="310" spans="1:6" x14ac:dyDescent="0.3">
      <c r="A310" s="22">
        <v>24500</v>
      </c>
      <c r="C310" s="14">
        <v>3</v>
      </c>
      <c r="F310" s="14">
        <v>3</v>
      </c>
    </row>
    <row r="311" spans="1:6" x14ac:dyDescent="0.3">
      <c r="A311" s="22">
        <v>25000</v>
      </c>
      <c r="B311" s="14">
        <v>17</v>
      </c>
      <c r="C311" s="14">
        <v>49</v>
      </c>
      <c r="D311" s="14">
        <v>1</v>
      </c>
      <c r="E311" s="14">
        <v>47</v>
      </c>
      <c r="F311" s="14">
        <v>114</v>
      </c>
    </row>
    <row r="312" spans="1:6" x14ac:dyDescent="0.3">
      <c r="A312" s="22">
        <v>26000</v>
      </c>
      <c r="C312" s="14">
        <v>4</v>
      </c>
      <c r="E312" s="14">
        <v>1</v>
      </c>
      <c r="F312" s="14">
        <v>5</v>
      </c>
    </row>
    <row r="313" spans="1:6" x14ac:dyDescent="0.3">
      <c r="A313" s="22">
        <v>26500</v>
      </c>
      <c r="C313" s="14">
        <v>1</v>
      </c>
      <c r="E313" s="14">
        <v>1</v>
      </c>
      <c r="F313" s="14">
        <v>2</v>
      </c>
    </row>
    <row r="314" spans="1:6" x14ac:dyDescent="0.3">
      <c r="A314" s="22">
        <v>27000</v>
      </c>
      <c r="B314" s="14">
        <v>1</v>
      </c>
      <c r="C314" s="14">
        <v>1</v>
      </c>
      <c r="E314" s="14">
        <v>2</v>
      </c>
      <c r="F314" s="14">
        <v>4</v>
      </c>
    </row>
    <row r="315" spans="1:6" x14ac:dyDescent="0.3">
      <c r="A315" s="22">
        <v>27500</v>
      </c>
      <c r="C315" s="14">
        <v>1</v>
      </c>
      <c r="F315" s="14">
        <v>1</v>
      </c>
    </row>
    <row r="316" spans="1:6" x14ac:dyDescent="0.3">
      <c r="A316" s="22">
        <v>27800</v>
      </c>
      <c r="E316" s="14">
        <v>1</v>
      </c>
      <c r="F316" s="14">
        <v>1</v>
      </c>
    </row>
    <row r="317" spans="1:6" x14ac:dyDescent="0.3">
      <c r="A317" s="22">
        <v>28000</v>
      </c>
      <c r="C317" s="14">
        <v>6</v>
      </c>
      <c r="E317" s="14">
        <v>1</v>
      </c>
      <c r="F317" s="14">
        <v>7</v>
      </c>
    </row>
    <row r="318" spans="1:6" x14ac:dyDescent="0.3">
      <c r="A318" s="22">
        <v>28450</v>
      </c>
      <c r="E318" s="14">
        <v>1</v>
      </c>
      <c r="F318" s="14">
        <v>1</v>
      </c>
    </row>
    <row r="319" spans="1:6" x14ac:dyDescent="0.3">
      <c r="A319" s="22">
        <v>28888</v>
      </c>
      <c r="E319" s="14">
        <v>1</v>
      </c>
      <c r="F319" s="14">
        <v>1</v>
      </c>
    </row>
    <row r="320" spans="1:6" x14ac:dyDescent="0.3">
      <c r="A320" s="22">
        <v>29000</v>
      </c>
      <c r="C320" s="14">
        <v>2</v>
      </c>
      <c r="F320" s="14">
        <v>2</v>
      </c>
    </row>
    <row r="321" spans="1:6" x14ac:dyDescent="0.3">
      <c r="A321" s="22">
        <v>30000</v>
      </c>
      <c r="B321" s="14">
        <v>12</v>
      </c>
      <c r="C321" s="14">
        <v>31</v>
      </c>
      <c r="D321" s="14">
        <v>2</v>
      </c>
      <c r="E321" s="14">
        <v>26</v>
      </c>
      <c r="F321" s="14">
        <v>71</v>
      </c>
    </row>
    <row r="322" spans="1:6" x14ac:dyDescent="0.3">
      <c r="A322" s="22">
        <v>31000</v>
      </c>
      <c r="C322" s="14">
        <v>1</v>
      </c>
      <c r="E322" s="14">
        <v>1</v>
      </c>
      <c r="F322" s="14">
        <v>2</v>
      </c>
    </row>
    <row r="323" spans="1:6" x14ac:dyDescent="0.3">
      <c r="A323" s="22">
        <v>32000</v>
      </c>
      <c r="C323" s="14">
        <v>1</v>
      </c>
      <c r="E323" s="14">
        <v>1</v>
      </c>
      <c r="F323" s="14">
        <v>2</v>
      </c>
    </row>
    <row r="324" spans="1:6" x14ac:dyDescent="0.3">
      <c r="A324" s="22">
        <v>32360</v>
      </c>
      <c r="E324" s="14">
        <v>1</v>
      </c>
      <c r="F324" s="14">
        <v>1</v>
      </c>
    </row>
    <row r="325" spans="1:6" x14ac:dyDescent="0.3">
      <c r="A325" s="22">
        <v>32500</v>
      </c>
      <c r="C325" s="14">
        <v>1</v>
      </c>
      <c r="F325" s="14">
        <v>1</v>
      </c>
    </row>
    <row r="326" spans="1:6" x14ac:dyDescent="0.3">
      <c r="A326" s="22">
        <v>32768</v>
      </c>
      <c r="E326" s="14">
        <v>1</v>
      </c>
      <c r="F326" s="14">
        <v>1</v>
      </c>
    </row>
    <row r="327" spans="1:6" x14ac:dyDescent="0.3">
      <c r="A327" s="22">
        <v>33000</v>
      </c>
      <c r="B327" s="14">
        <v>1</v>
      </c>
      <c r="C327" s="14">
        <v>3</v>
      </c>
      <c r="F327" s="14">
        <v>4</v>
      </c>
    </row>
    <row r="328" spans="1:6" x14ac:dyDescent="0.3">
      <c r="A328" s="22">
        <v>33500</v>
      </c>
      <c r="E328" s="14">
        <v>1</v>
      </c>
      <c r="F328" s="14">
        <v>1</v>
      </c>
    </row>
    <row r="329" spans="1:6" x14ac:dyDescent="0.3">
      <c r="A329" s="22">
        <v>34000</v>
      </c>
      <c r="E329" s="14">
        <v>1</v>
      </c>
      <c r="F329" s="14">
        <v>1</v>
      </c>
    </row>
    <row r="330" spans="1:6" x14ac:dyDescent="0.3">
      <c r="A330" s="22">
        <v>35000</v>
      </c>
      <c r="B330" s="14">
        <v>5</v>
      </c>
      <c r="C330" s="14">
        <v>14</v>
      </c>
      <c r="E330" s="14">
        <v>22</v>
      </c>
      <c r="F330" s="14">
        <v>41</v>
      </c>
    </row>
    <row r="331" spans="1:6" x14ac:dyDescent="0.3">
      <c r="A331" s="22">
        <v>35500</v>
      </c>
      <c r="C331" s="14">
        <v>1</v>
      </c>
      <c r="F331" s="14">
        <v>1</v>
      </c>
    </row>
    <row r="332" spans="1:6" x14ac:dyDescent="0.3">
      <c r="A332" s="22">
        <v>36400</v>
      </c>
      <c r="E332" s="14">
        <v>1</v>
      </c>
      <c r="F332" s="14">
        <v>1</v>
      </c>
    </row>
    <row r="333" spans="1:6" x14ac:dyDescent="0.3">
      <c r="A333" s="22">
        <v>37000</v>
      </c>
      <c r="B333" s="14">
        <v>2</v>
      </c>
      <c r="F333" s="14">
        <v>2</v>
      </c>
    </row>
    <row r="334" spans="1:6" x14ac:dyDescent="0.3">
      <c r="A334" s="22">
        <v>37500</v>
      </c>
      <c r="E334" s="14">
        <v>1</v>
      </c>
      <c r="F334" s="14">
        <v>1</v>
      </c>
    </row>
    <row r="335" spans="1:6" x14ac:dyDescent="0.3">
      <c r="A335" s="22">
        <v>37956</v>
      </c>
      <c r="C335" s="14">
        <v>1</v>
      </c>
      <c r="F335" s="14">
        <v>1</v>
      </c>
    </row>
    <row r="336" spans="1:6" x14ac:dyDescent="0.3">
      <c r="A336" s="22">
        <v>38000</v>
      </c>
      <c r="C336" s="14">
        <v>2</v>
      </c>
      <c r="E336" s="14">
        <v>2</v>
      </c>
      <c r="F336" s="14">
        <v>4</v>
      </c>
    </row>
    <row r="337" spans="1:6" x14ac:dyDescent="0.3">
      <c r="A337" s="22">
        <v>38888</v>
      </c>
      <c r="C337" s="14">
        <v>1</v>
      </c>
      <c r="F337" s="14">
        <v>1</v>
      </c>
    </row>
    <row r="338" spans="1:6" x14ac:dyDescent="0.3">
      <c r="A338" s="22">
        <v>39000</v>
      </c>
      <c r="C338" s="14">
        <v>2</v>
      </c>
      <c r="F338" s="14">
        <v>2</v>
      </c>
    </row>
    <row r="339" spans="1:6" x14ac:dyDescent="0.3">
      <c r="A339" s="22">
        <v>39400</v>
      </c>
      <c r="C339" s="14">
        <v>1</v>
      </c>
      <c r="F339" s="14">
        <v>1</v>
      </c>
    </row>
    <row r="340" spans="1:6" x14ac:dyDescent="0.3">
      <c r="A340" s="22">
        <v>40000</v>
      </c>
      <c r="B340" s="14">
        <v>6</v>
      </c>
      <c r="C340" s="14">
        <v>13</v>
      </c>
      <c r="D340" s="14">
        <v>1</v>
      </c>
      <c r="E340" s="14">
        <v>16</v>
      </c>
      <c r="F340" s="14">
        <v>36</v>
      </c>
    </row>
    <row r="341" spans="1:6" x14ac:dyDescent="0.3">
      <c r="A341" s="22">
        <v>42000</v>
      </c>
      <c r="C341" s="14">
        <v>1</v>
      </c>
      <c r="E341" s="14">
        <v>2</v>
      </c>
      <c r="F341" s="14">
        <v>3</v>
      </c>
    </row>
    <row r="342" spans="1:6" x14ac:dyDescent="0.3">
      <c r="A342" s="22">
        <v>42500</v>
      </c>
      <c r="C342" s="14">
        <v>1</v>
      </c>
      <c r="F342" s="14">
        <v>1</v>
      </c>
    </row>
    <row r="343" spans="1:6" x14ac:dyDescent="0.3">
      <c r="A343" s="22">
        <v>42850</v>
      </c>
      <c r="C343" s="14">
        <v>1</v>
      </c>
      <c r="F343" s="14">
        <v>1</v>
      </c>
    </row>
    <row r="344" spans="1:6" x14ac:dyDescent="0.3">
      <c r="A344" s="22">
        <v>43500</v>
      </c>
      <c r="E344" s="14">
        <v>1</v>
      </c>
      <c r="F344" s="14">
        <v>1</v>
      </c>
    </row>
    <row r="345" spans="1:6" x14ac:dyDescent="0.3">
      <c r="A345" s="22">
        <v>44000</v>
      </c>
      <c r="E345" s="14">
        <v>1</v>
      </c>
      <c r="F345" s="14">
        <v>1</v>
      </c>
    </row>
    <row r="346" spans="1:6" x14ac:dyDescent="0.3">
      <c r="A346" s="22">
        <v>44250</v>
      </c>
      <c r="E346" s="14">
        <v>1</v>
      </c>
      <c r="F346" s="14">
        <v>1</v>
      </c>
    </row>
    <row r="347" spans="1:6" x14ac:dyDescent="0.3">
      <c r="A347" s="22">
        <v>45000</v>
      </c>
      <c r="B347" s="14">
        <v>2</v>
      </c>
      <c r="C347" s="14">
        <v>6</v>
      </c>
      <c r="E347" s="14">
        <v>3</v>
      </c>
      <c r="F347" s="14">
        <v>11</v>
      </c>
    </row>
    <row r="348" spans="1:6" x14ac:dyDescent="0.3">
      <c r="A348" s="22">
        <v>46260</v>
      </c>
      <c r="C348" s="14">
        <v>1</v>
      </c>
      <c r="F348" s="14">
        <v>1</v>
      </c>
    </row>
    <row r="349" spans="1:6" x14ac:dyDescent="0.3">
      <c r="A349" s="22">
        <v>47000</v>
      </c>
      <c r="E349" s="14">
        <v>1</v>
      </c>
      <c r="F349" s="14">
        <v>1</v>
      </c>
    </row>
    <row r="350" spans="1:6" x14ac:dyDescent="0.3">
      <c r="A350" s="22">
        <v>48000</v>
      </c>
      <c r="B350" s="14">
        <v>1</v>
      </c>
      <c r="C350" s="14">
        <v>1</v>
      </c>
      <c r="E350" s="14">
        <v>2</v>
      </c>
      <c r="F350" s="14">
        <v>4</v>
      </c>
    </row>
    <row r="351" spans="1:6" x14ac:dyDescent="0.3">
      <c r="A351" s="22">
        <v>48500</v>
      </c>
      <c r="C351" s="14">
        <v>1</v>
      </c>
      <c r="F351" s="14">
        <v>1</v>
      </c>
    </row>
    <row r="352" spans="1:6" x14ac:dyDescent="0.3">
      <c r="A352" s="22">
        <v>48725</v>
      </c>
      <c r="C352" s="14">
        <v>1</v>
      </c>
      <c r="F352" s="14">
        <v>1</v>
      </c>
    </row>
    <row r="353" spans="1:6" x14ac:dyDescent="0.3">
      <c r="A353" s="22">
        <v>49000</v>
      </c>
      <c r="B353" s="14">
        <v>1</v>
      </c>
      <c r="C353" s="14">
        <v>1</v>
      </c>
      <c r="F353" s="14">
        <v>2</v>
      </c>
    </row>
    <row r="354" spans="1:6" x14ac:dyDescent="0.3">
      <c r="A354" s="22">
        <v>50000</v>
      </c>
      <c r="B354" s="14">
        <v>17</v>
      </c>
      <c r="C354" s="14">
        <v>60</v>
      </c>
      <c r="D354" s="14">
        <v>2</v>
      </c>
      <c r="E354" s="14">
        <v>31</v>
      </c>
      <c r="F354" s="14">
        <v>110</v>
      </c>
    </row>
    <row r="355" spans="1:6" x14ac:dyDescent="0.3">
      <c r="A355" s="22">
        <v>51000</v>
      </c>
      <c r="B355" s="14">
        <v>1</v>
      </c>
      <c r="F355" s="14">
        <v>1</v>
      </c>
    </row>
    <row r="356" spans="1:6" x14ac:dyDescent="0.3">
      <c r="A356" s="22">
        <v>52000</v>
      </c>
      <c r="E356" s="14">
        <v>1</v>
      </c>
      <c r="F356" s="14">
        <v>1</v>
      </c>
    </row>
    <row r="357" spans="1:6" x14ac:dyDescent="0.3">
      <c r="A357" s="22">
        <v>54000</v>
      </c>
      <c r="C357" s="14">
        <v>2</v>
      </c>
      <c r="F357" s="14">
        <v>2</v>
      </c>
    </row>
    <row r="358" spans="1:6" x14ac:dyDescent="0.3">
      <c r="A358" s="22">
        <v>55000</v>
      </c>
      <c r="B358" s="14">
        <v>2</v>
      </c>
      <c r="C358" s="14">
        <v>4</v>
      </c>
      <c r="E358" s="14">
        <v>2</v>
      </c>
      <c r="F358" s="14">
        <v>8</v>
      </c>
    </row>
    <row r="359" spans="1:6" x14ac:dyDescent="0.3">
      <c r="A359" s="22">
        <v>55650</v>
      </c>
      <c r="C359" s="14">
        <v>1</v>
      </c>
      <c r="F359" s="14">
        <v>1</v>
      </c>
    </row>
    <row r="360" spans="1:6" x14ac:dyDescent="0.3">
      <c r="A360" s="22">
        <v>56000</v>
      </c>
      <c r="C360" s="14">
        <v>1</v>
      </c>
      <c r="F360" s="14">
        <v>1</v>
      </c>
    </row>
    <row r="361" spans="1:6" x14ac:dyDescent="0.3">
      <c r="A361" s="22">
        <v>57000</v>
      </c>
      <c r="C361" s="14">
        <v>1</v>
      </c>
      <c r="F361" s="14">
        <v>1</v>
      </c>
    </row>
    <row r="362" spans="1:6" x14ac:dyDescent="0.3">
      <c r="A362" s="22">
        <v>58425</v>
      </c>
      <c r="E362" s="14">
        <v>1</v>
      </c>
      <c r="F362" s="14">
        <v>1</v>
      </c>
    </row>
    <row r="363" spans="1:6" x14ac:dyDescent="0.3">
      <c r="A363" s="22">
        <v>60000</v>
      </c>
      <c r="B363" s="14">
        <v>3</v>
      </c>
      <c r="C363" s="14">
        <v>18</v>
      </c>
      <c r="E363" s="14">
        <v>2</v>
      </c>
      <c r="F363" s="14">
        <v>23</v>
      </c>
    </row>
    <row r="364" spans="1:6" x14ac:dyDescent="0.3">
      <c r="A364" s="22">
        <v>65000</v>
      </c>
      <c r="B364" s="14">
        <v>1</v>
      </c>
      <c r="C364" s="14">
        <v>3</v>
      </c>
      <c r="D364" s="14">
        <v>1</v>
      </c>
      <c r="E364" s="14">
        <v>3</v>
      </c>
      <c r="F364" s="14">
        <v>8</v>
      </c>
    </row>
    <row r="365" spans="1:6" x14ac:dyDescent="0.3">
      <c r="A365" s="22">
        <v>65108</v>
      </c>
      <c r="C365" s="14">
        <v>1</v>
      </c>
      <c r="F365" s="14">
        <v>1</v>
      </c>
    </row>
    <row r="366" spans="1:6" x14ac:dyDescent="0.3">
      <c r="A366" s="22">
        <v>68000</v>
      </c>
      <c r="C366" s="14">
        <v>2</v>
      </c>
      <c r="E366" s="14">
        <v>1</v>
      </c>
      <c r="F366" s="14">
        <v>3</v>
      </c>
    </row>
    <row r="367" spans="1:6" x14ac:dyDescent="0.3">
      <c r="A367" s="22">
        <v>70000</v>
      </c>
      <c r="B367" s="14">
        <v>3</v>
      </c>
      <c r="C367" s="14">
        <v>3</v>
      </c>
      <c r="E367" s="14">
        <v>2</v>
      </c>
      <c r="F367" s="14">
        <v>8</v>
      </c>
    </row>
    <row r="368" spans="1:6" x14ac:dyDescent="0.3">
      <c r="A368" s="22">
        <v>71500</v>
      </c>
      <c r="E368" s="14">
        <v>1</v>
      </c>
      <c r="F368" s="14">
        <v>1</v>
      </c>
    </row>
    <row r="369" spans="1:6" x14ac:dyDescent="0.3">
      <c r="A369" s="22">
        <v>71764</v>
      </c>
      <c r="B369" s="14">
        <v>1</v>
      </c>
      <c r="F369" s="14">
        <v>1</v>
      </c>
    </row>
    <row r="370" spans="1:6" x14ac:dyDescent="0.3">
      <c r="A370" s="22">
        <v>74997</v>
      </c>
      <c r="C370" s="14">
        <v>1</v>
      </c>
      <c r="F370" s="14">
        <v>1</v>
      </c>
    </row>
    <row r="371" spans="1:6" x14ac:dyDescent="0.3">
      <c r="A371" s="22">
        <v>75000</v>
      </c>
      <c r="B371" s="14">
        <v>3</v>
      </c>
      <c r="C371" s="14">
        <v>12</v>
      </c>
      <c r="E371" s="14">
        <v>5</v>
      </c>
      <c r="F371" s="14">
        <v>20</v>
      </c>
    </row>
    <row r="372" spans="1:6" x14ac:dyDescent="0.3">
      <c r="A372" s="22">
        <v>78000</v>
      </c>
      <c r="E372" s="14">
        <v>1</v>
      </c>
      <c r="F372" s="14">
        <v>1</v>
      </c>
    </row>
    <row r="373" spans="1:6" x14ac:dyDescent="0.3">
      <c r="A373" s="22">
        <v>80000</v>
      </c>
      <c r="B373" s="14">
        <v>3</v>
      </c>
      <c r="C373" s="14">
        <v>7</v>
      </c>
      <c r="E373" s="14">
        <v>2</v>
      </c>
      <c r="F373" s="14">
        <v>12</v>
      </c>
    </row>
    <row r="374" spans="1:6" x14ac:dyDescent="0.3">
      <c r="A374" s="22">
        <v>82000</v>
      </c>
      <c r="C374" s="14">
        <v>1</v>
      </c>
      <c r="F374" s="14">
        <v>1</v>
      </c>
    </row>
    <row r="375" spans="1:6" x14ac:dyDescent="0.3">
      <c r="A375" s="22">
        <v>85000</v>
      </c>
      <c r="B375" s="14">
        <v>2</v>
      </c>
      <c r="C375" s="14">
        <v>2</v>
      </c>
      <c r="E375" s="14">
        <v>2</v>
      </c>
      <c r="F375" s="14">
        <v>6</v>
      </c>
    </row>
    <row r="376" spans="1:6" x14ac:dyDescent="0.3">
      <c r="A376" s="22">
        <v>86350</v>
      </c>
      <c r="B376" s="14">
        <v>1</v>
      </c>
      <c r="F376" s="14">
        <v>1</v>
      </c>
    </row>
    <row r="377" spans="1:6" x14ac:dyDescent="0.3">
      <c r="A377" s="22">
        <v>88000</v>
      </c>
      <c r="C377" s="14">
        <v>1</v>
      </c>
      <c r="F377" s="14">
        <v>1</v>
      </c>
    </row>
    <row r="378" spans="1:6" x14ac:dyDescent="0.3">
      <c r="A378" s="22">
        <v>88888</v>
      </c>
      <c r="C378" s="14">
        <v>2</v>
      </c>
      <c r="F378" s="14">
        <v>2</v>
      </c>
    </row>
    <row r="379" spans="1:6" x14ac:dyDescent="0.3">
      <c r="A379" s="22">
        <v>89200</v>
      </c>
      <c r="E379" s="14">
        <v>1</v>
      </c>
      <c r="F379" s="14">
        <v>1</v>
      </c>
    </row>
    <row r="380" spans="1:6" x14ac:dyDescent="0.3">
      <c r="A380" s="22">
        <v>90000</v>
      </c>
      <c r="C380" s="14">
        <v>5</v>
      </c>
      <c r="F380" s="14">
        <v>5</v>
      </c>
    </row>
    <row r="381" spans="1:6" x14ac:dyDescent="0.3">
      <c r="A381" s="22">
        <v>93500</v>
      </c>
      <c r="B381" s="14">
        <v>1</v>
      </c>
      <c r="F381" s="14">
        <v>1</v>
      </c>
    </row>
    <row r="382" spans="1:6" x14ac:dyDescent="0.3">
      <c r="A382" s="22">
        <v>94875</v>
      </c>
      <c r="C382" s="14">
        <v>1</v>
      </c>
      <c r="F382" s="14">
        <v>1</v>
      </c>
    </row>
    <row r="383" spans="1:6" x14ac:dyDescent="0.3">
      <c r="A383" s="22">
        <v>95000</v>
      </c>
      <c r="C383" s="14">
        <v>3</v>
      </c>
      <c r="F383" s="14">
        <v>3</v>
      </c>
    </row>
    <row r="384" spans="1:6" x14ac:dyDescent="0.3">
      <c r="A384" s="22">
        <v>97000</v>
      </c>
      <c r="C384" s="14">
        <v>1</v>
      </c>
      <c r="F384" s="14">
        <v>1</v>
      </c>
    </row>
    <row r="385" spans="1:6" x14ac:dyDescent="0.3">
      <c r="A385" s="22">
        <v>98000</v>
      </c>
      <c r="B385" s="14">
        <v>1</v>
      </c>
      <c r="E385" s="14">
        <v>1</v>
      </c>
      <c r="F385" s="14">
        <v>2</v>
      </c>
    </row>
    <row r="386" spans="1:6" x14ac:dyDescent="0.3">
      <c r="A386" s="22">
        <v>99000</v>
      </c>
      <c r="C386" s="14">
        <v>1</v>
      </c>
      <c r="F386" s="14">
        <v>1</v>
      </c>
    </row>
    <row r="387" spans="1:6" x14ac:dyDescent="0.3">
      <c r="A387" s="22">
        <v>100000</v>
      </c>
      <c r="B387" s="14">
        <v>15</v>
      </c>
      <c r="C387" s="14">
        <v>33</v>
      </c>
      <c r="E387" s="14">
        <v>15</v>
      </c>
      <c r="F387" s="14">
        <v>63</v>
      </c>
    </row>
    <row r="388" spans="1:6" x14ac:dyDescent="0.3">
      <c r="A388" s="22">
        <v>104219</v>
      </c>
      <c r="C388" s="14">
        <v>1</v>
      </c>
      <c r="F388" s="14">
        <v>1</v>
      </c>
    </row>
    <row r="389" spans="1:6" x14ac:dyDescent="0.3">
      <c r="A389" s="22">
        <v>109225</v>
      </c>
      <c r="C389" s="14">
        <v>1</v>
      </c>
      <c r="F389" s="14">
        <v>1</v>
      </c>
    </row>
    <row r="390" spans="1:6" x14ac:dyDescent="0.3">
      <c r="A390" s="22">
        <v>110000</v>
      </c>
      <c r="B390" s="14">
        <v>2</v>
      </c>
      <c r="C390" s="14">
        <v>6</v>
      </c>
      <c r="F390" s="14">
        <v>8</v>
      </c>
    </row>
    <row r="391" spans="1:6" x14ac:dyDescent="0.3">
      <c r="A391" s="22">
        <v>115250</v>
      </c>
      <c r="B391" s="14">
        <v>1</v>
      </c>
      <c r="F391" s="14">
        <v>1</v>
      </c>
    </row>
    <row r="392" spans="1:6" x14ac:dyDescent="0.3">
      <c r="A392" s="22">
        <v>116000</v>
      </c>
      <c r="E392" s="14">
        <v>1</v>
      </c>
      <c r="F392" s="14">
        <v>1</v>
      </c>
    </row>
    <row r="393" spans="1:6" x14ac:dyDescent="0.3">
      <c r="A393" s="22">
        <v>117000</v>
      </c>
      <c r="C393" s="14">
        <v>1</v>
      </c>
      <c r="F393" s="14">
        <v>1</v>
      </c>
    </row>
    <row r="394" spans="1:6" x14ac:dyDescent="0.3">
      <c r="A394" s="22">
        <v>120000</v>
      </c>
      <c r="C394" s="14">
        <v>1</v>
      </c>
      <c r="F394" s="14">
        <v>1</v>
      </c>
    </row>
    <row r="395" spans="1:6" x14ac:dyDescent="0.3">
      <c r="A395" s="22">
        <v>124000</v>
      </c>
      <c r="B395" s="14">
        <v>1</v>
      </c>
      <c r="F395" s="14">
        <v>1</v>
      </c>
    </row>
    <row r="396" spans="1:6" x14ac:dyDescent="0.3">
      <c r="A396" s="22">
        <v>125000</v>
      </c>
      <c r="B396" s="14">
        <v>2</v>
      </c>
      <c r="C396" s="14">
        <v>2</v>
      </c>
      <c r="D396" s="14">
        <v>1</v>
      </c>
      <c r="E396" s="14">
        <v>2</v>
      </c>
      <c r="F396" s="14">
        <v>7</v>
      </c>
    </row>
    <row r="397" spans="1:6" x14ac:dyDescent="0.3">
      <c r="A397" s="22">
        <v>126000</v>
      </c>
      <c r="E397" s="14">
        <v>1</v>
      </c>
      <c r="F397" s="14">
        <v>1</v>
      </c>
    </row>
    <row r="398" spans="1:6" x14ac:dyDescent="0.3">
      <c r="A398" s="22">
        <v>130000</v>
      </c>
      <c r="B398" s="14">
        <v>1</v>
      </c>
      <c r="C398" s="14">
        <v>2</v>
      </c>
      <c r="F398" s="14">
        <v>3</v>
      </c>
    </row>
    <row r="399" spans="1:6" x14ac:dyDescent="0.3">
      <c r="A399" s="22">
        <v>133000</v>
      </c>
      <c r="B399" s="14">
        <v>1</v>
      </c>
      <c r="F399" s="14">
        <v>1</v>
      </c>
    </row>
    <row r="400" spans="1:6" x14ac:dyDescent="0.3">
      <c r="A400" s="22">
        <v>133800</v>
      </c>
      <c r="C400" s="14">
        <v>1</v>
      </c>
      <c r="F400" s="14">
        <v>1</v>
      </c>
    </row>
    <row r="401" spans="1:6" x14ac:dyDescent="0.3">
      <c r="A401" s="22">
        <v>140000</v>
      </c>
      <c r="C401" s="14">
        <v>1</v>
      </c>
      <c r="F401" s="14">
        <v>1</v>
      </c>
    </row>
    <row r="402" spans="1:6" x14ac:dyDescent="0.3">
      <c r="A402" s="22">
        <v>150000</v>
      </c>
      <c r="B402" s="14">
        <v>4</v>
      </c>
      <c r="C402" s="14">
        <v>11</v>
      </c>
      <c r="E402" s="14">
        <v>3</v>
      </c>
      <c r="F402" s="14">
        <v>18</v>
      </c>
    </row>
    <row r="403" spans="1:6" x14ac:dyDescent="0.3">
      <c r="A403" s="22">
        <v>160000</v>
      </c>
      <c r="C403" s="14">
        <v>1</v>
      </c>
      <c r="E403" s="14">
        <v>1</v>
      </c>
      <c r="F403" s="14">
        <v>2</v>
      </c>
    </row>
    <row r="404" spans="1:6" x14ac:dyDescent="0.3">
      <c r="A404" s="22">
        <v>172889</v>
      </c>
      <c r="C404" s="14">
        <v>1</v>
      </c>
      <c r="F404" s="14">
        <v>1</v>
      </c>
    </row>
    <row r="405" spans="1:6" x14ac:dyDescent="0.3">
      <c r="A405" s="22">
        <v>175000</v>
      </c>
      <c r="B405" s="14">
        <v>1</v>
      </c>
      <c r="C405" s="14">
        <v>2</v>
      </c>
      <c r="F405" s="14">
        <v>3</v>
      </c>
    </row>
    <row r="406" spans="1:6" x14ac:dyDescent="0.3">
      <c r="A406" s="22">
        <v>179000</v>
      </c>
      <c r="E406" s="14">
        <v>1</v>
      </c>
      <c r="F406" s="14">
        <v>1</v>
      </c>
    </row>
    <row r="407" spans="1:6" x14ac:dyDescent="0.3">
      <c r="A407" s="22">
        <v>180000</v>
      </c>
      <c r="B407" s="14">
        <v>1</v>
      </c>
      <c r="C407" s="14">
        <v>4</v>
      </c>
      <c r="F407" s="14">
        <v>5</v>
      </c>
    </row>
    <row r="408" spans="1:6" x14ac:dyDescent="0.3">
      <c r="A408" s="22">
        <v>198000</v>
      </c>
      <c r="E408" s="14">
        <v>1</v>
      </c>
      <c r="F408" s="14">
        <v>1</v>
      </c>
    </row>
    <row r="409" spans="1:6" x14ac:dyDescent="0.3">
      <c r="A409" s="22">
        <v>200000</v>
      </c>
      <c r="B409" s="14">
        <v>6</v>
      </c>
      <c r="C409" s="14">
        <v>10</v>
      </c>
      <c r="E409" s="14">
        <v>1</v>
      </c>
      <c r="F409" s="14">
        <v>17</v>
      </c>
    </row>
    <row r="410" spans="1:6" x14ac:dyDescent="0.3">
      <c r="A410" s="22">
        <v>220000</v>
      </c>
      <c r="C410" s="14">
        <v>2</v>
      </c>
      <c r="F410" s="14">
        <v>2</v>
      </c>
    </row>
    <row r="411" spans="1:6" x14ac:dyDescent="0.3">
      <c r="A411" s="22">
        <v>225000</v>
      </c>
      <c r="C411" s="14">
        <v>1</v>
      </c>
      <c r="F411" s="14">
        <v>1</v>
      </c>
    </row>
    <row r="412" spans="1:6" x14ac:dyDescent="0.3">
      <c r="A412" s="22">
        <v>240000</v>
      </c>
      <c r="C412" s="14">
        <v>1</v>
      </c>
      <c r="F412" s="14">
        <v>1</v>
      </c>
    </row>
    <row r="413" spans="1:6" x14ac:dyDescent="0.3">
      <c r="A413" s="22">
        <v>250000</v>
      </c>
      <c r="B413" s="14">
        <v>4</v>
      </c>
      <c r="C413" s="14">
        <v>5</v>
      </c>
      <c r="E413" s="14">
        <v>1</v>
      </c>
      <c r="F413" s="14">
        <v>10</v>
      </c>
    </row>
    <row r="414" spans="1:6" x14ac:dyDescent="0.3">
      <c r="A414" s="22">
        <v>261962</v>
      </c>
      <c r="E414" s="14">
        <v>1</v>
      </c>
      <c r="F414" s="14">
        <v>1</v>
      </c>
    </row>
    <row r="415" spans="1:6" x14ac:dyDescent="0.3">
      <c r="A415" s="22">
        <v>280000</v>
      </c>
      <c r="B415" s="14">
        <v>1</v>
      </c>
      <c r="F415" s="14">
        <v>1</v>
      </c>
    </row>
    <row r="416" spans="1:6" x14ac:dyDescent="0.3">
      <c r="A416" s="22">
        <v>300000</v>
      </c>
      <c r="C416" s="14">
        <v>3</v>
      </c>
      <c r="D416" s="14">
        <v>1</v>
      </c>
      <c r="E416" s="14">
        <v>1</v>
      </c>
      <c r="F416" s="14">
        <v>5</v>
      </c>
    </row>
    <row r="417" spans="1:6" x14ac:dyDescent="0.3">
      <c r="A417" s="22">
        <v>320000</v>
      </c>
      <c r="C417" s="14">
        <v>1</v>
      </c>
      <c r="F417" s="14">
        <v>1</v>
      </c>
    </row>
    <row r="418" spans="1:6" x14ac:dyDescent="0.3">
      <c r="A418" s="22">
        <v>350000</v>
      </c>
      <c r="C418" s="14">
        <v>2</v>
      </c>
      <c r="F418" s="14">
        <v>2</v>
      </c>
    </row>
    <row r="419" spans="1:6" x14ac:dyDescent="0.3">
      <c r="A419" s="22">
        <v>372625</v>
      </c>
      <c r="C419" s="14">
        <v>1</v>
      </c>
      <c r="F419" s="14">
        <v>1</v>
      </c>
    </row>
    <row r="420" spans="1:6" x14ac:dyDescent="0.3">
      <c r="A420" s="22">
        <v>375000</v>
      </c>
      <c r="B420" s="14">
        <v>1</v>
      </c>
      <c r="F420" s="14">
        <v>1</v>
      </c>
    </row>
    <row r="421" spans="1:6" x14ac:dyDescent="0.3">
      <c r="A421" s="22">
        <v>380000</v>
      </c>
      <c r="B421" s="14">
        <v>1</v>
      </c>
      <c r="F421" s="14">
        <v>1</v>
      </c>
    </row>
    <row r="422" spans="1:6" x14ac:dyDescent="0.3">
      <c r="A422" s="22">
        <v>390000</v>
      </c>
      <c r="C422" s="14">
        <v>2</v>
      </c>
      <c r="F422" s="14">
        <v>2</v>
      </c>
    </row>
    <row r="423" spans="1:6" x14ac:dyDescent="0.3">
      <c r="A423" s="22">
        <v>400000</v>
      </c>
      <c r="B423" s="14">
        <v>1</v>
      </c>
      <c r="E423" s="14">
        <v>1</v>
      </c>
      <c r="F423" s="14">
        <v>2</v>
      </c>
    </row>
    <row r="424" spans="1:6" x14ac:dyDescent="0.3">
      <c r="A424" s="22">
        <v>450000</v>
      </c>
      <c r="B424" s="14">
        <v>1</v>
      </c>
      <c r="F424" s="14">
        <v>1</v>
      </c>
    </row>
    <row r="425" spans="1:6" x14ac:dyDescent="0.3">
      <c r="A425" s="22">
        <v>462000</v>
      </c>
      <c r="B425" s="14">
        <v>1</v>
      </c>
      <c r="F425" s="14">
        <v>1</v>
      </c>
    </row>
    <row r="426" spans="1:6" x14ac:dyDescent="0.3">
      <c r="A426" s="22">
        <v>474900</v>
      </c>
      <c r="B426" s="14">
        <v>1</v>
      </c>
      <c r="F426" s="14">
        <v>1</v>
      </c>
    </row>
    <row r="427" spans="1:6" x14ac:dyDescent="0.3">
      <c r="A427" s="22">
        <v>500000</v>
      </c>
      <c r="B427" s="14">
        <v>3</v>
      </c>
      <c r="C427" s="14">
        <v>10</v>
      </c>
      <c r="F427" s="14">
        <v>13</v>
      </c>
    </row>
    <row r="428" spans="1:6" x14ac:dyDescent="0.3">
      <c r="A428" s="22">
        <v>510000</v>
      </c>
      <c r="B428" s="14">
        <v>1</v>
      </c>
      <c r="F428" s="14">
        <v>1</v>
      </c>
    </row>
    <row r="429" spans="1:6" x14ac:dyDescent="0.3">
      <c r="A429" s="22">
        <v>550000</v>
      </c>
      <c r="C429" s="14">
        <v>1</v>
      </c>
      <c r="F429" s="14">
        <v>1</v>
      </c>
    </row>
    <row r="430" spans="1:6" x14ac:dyDescent="0.3">
      <c r="A430" s="22">
        <v>800000</v>
      </c>
      <c r="B430" s="14">
        <v>1</v>
      </c>
      <c r="F430" s="14">
        <v>1</v>
      </c>
    </row>
    <row r="431" spans="1:6" x14ac:dyDescent="0.3">
      <c r="A431" s="22">
        <v>850000</v>
      </c>
      <c r="B431" s="14">
        <v>1</v>
      </c>
      <c r="F431" s="14">
        <v>1</v>
      </c>
    </row>
    <row r="432" spans="1:6" x14ac:dyDescent="0.3">
      <c r="A432" s="22">
        <v>894700</v>
      </c>
      <c r="B432" s="14">
        <v>1</v>
      </c>
      <c r="F432" s="14">
        <v>1</v>
      </c>
    </row>
    <row r="433" spans="1:6" x14ac:dyDescent="0.3">
      <c r="A433" s="22">
        <v>900000</v>
      </c>
      <c r="C433" s="14">
        <v>1</v>
      </c>
      <c r="F433" s="14">
        <v>1</v>
      </c>
    </row>
    <row r="434" spans="1:6" x14ac:dyDescent="0.3">
      <c r="A434" s="22">
        <v>1000000</v>
      </c>
      <c r="B434" s="14">
        <v>2</v>
      </c>
      <c r="C434" s="14">
        <v>4</v>
      </c>
      <c r="F434" s="14">
        <v>6</v>
      </c>
    </row>
    <row r="435" spans="1:6" x14ac:dyDescent="0.3">
      <c r="A435" s="22">
        <v>1300000</v>
      </c>
      <c r="C435" s="14">
        <v>1</v>
      </c>
      <c r="F435" s="14">
        <v>1</v>
      </c>
    </row>
    <row r="436" spans="1:6" x14ac:dyDescent="0.3">
      <c r="A436" s="22">
        <v>1333666</v>
      </c>
      <c r="C436" s="14">
        <v>1</v>
      </c>
      <c r="F436" s="14">
        <v>1</v>
      </c>
    </row>
    <row r="437" spans="1:6" x14ac:dyDescent="0.3">
      <c r="A437" s="22">
        <v>1350000</v>
      </c>
      <c r="B437" s="14">
        <v>1</v>
      </c>
      <c r="F437" s="14">
        <v>1</v>
      </c>
    </row>
    <row r="438" spans="1:6" x14ac:dyDescent="0.3">
      <c r="A438" s="22">
        <v>1500000</v>
      </c>
      <c r="B438" s="14">
        <v>1</v>
      </c>
      <c r="C438" s="14">
        <v>2</v>
      </c>
      <c r="F438" s="14">
        <v>3</v>
      </c>
    </row>
    <row r="439" spans="1:6" x14ac:dyDescent="0.3">
      <c r="A439" s="22">
        <v>2000000</v>
      </c>
      <c r="C439" s="14">
        <v>3</v>
      </c>
      <c r="F439" s="14">
        <v>3</v>
      </c>
    </row>
    <row r="440" spans="1:6" x14ac:dyDescent="0.3">
      <c r="A440" s="22">
        <v>2500000</v>
      </c>
      <c r="B440" s="14">
        <v>1</v>
      </c>
      <c r="F440" s="14">
        <v>1</v>
      </c>
    </row>
    <row r="441" spans="1:6" x14ac:dyDescent="0.3">
      <c r="A441" s="22">
        <v>2800000</v>
      </c>
      <c r="C441" s="14">
        <v>1</v>
      </c>
      <c r="F441" s="14">
        <v>1</v>
      </c>
    </row>
    <row r="442" spans="1:6" x14ac:dyDescent="0.3">
      <c r="A442" s="22">
        <v>3000000</v>
      </c>
      <c r="C442" s="14">
        <v>1</v>
      </c>
      <c r="F442" s="14">
        <v>1</v>
      </c>
    </row>
    <row r="443" spans="1:6" x14ac:dyDescent="0.3">
      <c r="A443" s="22">
        <v>5000000</v>
      </c>
      <c r="C443" s="14">
        <v>1</v>
      </c>
      <c r="F443" s="14">
        <v>1</v>
      </c>
    </row>
    <row r="444" spans="1:6" x14ac:dyDescent="0.3">
      <c r="A444" s="22">
        <v>6000000</v>
      </c>
      <c r="C444" s="14">
        <v>1</v>
      </c>
      <c r="F444" s="14">
        <v>1</v>
      </c>
    </row>
    <row r="445" spans="1:6" x14ac:dyDescent="0.3">
      <c r="A445" s="22">
        <v>8000000</v>
      </c>
      <c r="C445" s="14">
        <v>1</v>
      </c>
      <c r="F445" s="14">
        <v>1</v>
      </c>
    </row>
    <row r="446" spans="1:6" x14ac:dyDescent="0.3">
      <c r="A446" s="22">
        <v>10000000</v>
      </c>
      <c r="C446" s="14">
        <v>1</v>
      </c>
      <c r="F446" s="14">
        <v>1</v>
      </c>
    </row>
    <row r="447" spans="1:6" x14ac:dyDescent="0.3">
      <c r="A447" s="22">
        <v>25000000</v>
      </c>
      <c r="B447" s="14">
        <v>1</v>
      </c>
      <c r="F447" s="14">
        <v>1</v>
      </c>
    </row>
    <row r="448" spans="1:6" x14ac:dyDescent="0.3">
      <c r="A448" s="22">
        <v>30000000</v>
      </c>
      <c r="B448" s="14">
        <v>1</v>
      </c>
      <c r="F448" s="14">
        <v>1</v>
      </c>
    </row>
    <row r="449" spans="1:6" x14ac:dyDescent="0.3">
      <c r="A449" s="22">
        <v>100000000</v>
      </c>
      <c r="B449" s="14">
        <v>1</v>
      </c>
      <c r="F449" s="14">
        <v>1</v>
      </c>
    </row>
    <row r="450" spans="1:6" x14ac:dyDescent="0.3">
      <c r="A450" s="22" t="s">
        <v>8361</v>
      </c>
      <c r="B450" s="14">
        <v>349</v>
      </c>
      <c r="C450" s="14">
        <v>1530</v>
      </c>
      <c r="D450" s="14">
        <v>50</v>
      </c>
      <c r="E450" s="14">
        <v>2185</v>
      </c>
      <c r="F450" s="14">
        <v>4114</v>
      </c>
    </row>
    <row r="451" spans="1:6" x14ac:dyDescent="0.3">
      <c r="B451"/>
      <c r="C451"/>
      <c r="D451"/>
      <c r="E451"/>
      <c r="F451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data</vt:lpstr>
      <vt:lpstr>campaign success by category </vt:lpstr>
      <vt:lpstr>campaign success by sub-categor</vt:lpstr>
      <vt:lpstr>Campaign Sucess by Date Created</vt:lpstr>
      <vt:lpstr>bonus</vt:lpstr>
      <vt:lpstr>bonus2</vt:lpstr>
      <vt:lpstr>random pivot</vt:lpstr>
      <vt:lpstr>backers_count</vt:lpstr>
      <vt:lpstr>failed_backers</vt:lpstr>
      <vt:lpstr>goal</vt:lpstr>
      <vt:lpstr>pledged</vt:lpstr>
      <vt:lpstr>state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Diane Tiblin</cp:lastModifiedBy>
  <dcterms:created xsi:type="dcterms:W3CDTF">2017-04-20T15:17:24Z</dcterms:created>
  <dcterms:modified xsi:type="dcterms:W3CDTF">2021-07-22T17:46:57Z</dcterms:modified>
</cp:coreProperties>
</file>